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20115" windowHeight="8790"/>
  </bookViews>
  <sheets>
    <sheet name="Umowa " sheetId="1" r:id="rId1"/>
    <sheet name="Nota OB" sheetId="2" r:id="rId2"/>
    <sheet name="Karta wydania sprzetu" sheetId="3" r:id="rId3"/>
    <sheet name="Rachunek " sheetId="4" r:id="rId4"/>
    <sheet name="Nota UZ" sheetId="6" r:id="rId5"/>
    <sheet name="Cennik" sheetId="7" r:id="rId6"/>
    <sheet name="SŁOWNIK" sheetId="5" state="hidden" r:id="rId7"/>
  </sheets>
  <definedNames>
    <definedName name="_ftn1" localSheetId="0">'Umowa '!$A$73</definedName>
    <definedName name="_ftnref1" localSheetId="0">'Umowa '!$A$58</definedName>
    <definedName name="_Ref477754646" localSheetId="0">'Umowa '!$A$38</definedName>
    <definedName name="excelblog_Dziesiatki" localSheetId="6">{"dziesięć";"dwadzieścia";"trzydzieści";"czterdzieści";"pięćdziesiąt";"sześćdziesiąt";"siedemdziesiąt";"osiemdziesiąt";"dziewięćdziesiąt"}</definedName>
    <definedName name="excelblog_Jednosci" localSheetId="6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6">{"sto";"dwieście";"trzysta";"czterysta";"pięćset";"sześćset";"siedemset";"osiemset";"dziewięćset"}</definedName>
    <definedName name="_xlnm.Print_Area" localSheetId="2">'Karta wydania sprzetu'!$A$1:$I$39</definedName>
    <definedName name="_xlnm.Print_Area" localSheetId="0">'Umowa '!$A$1:$H$73</definedName>
  </definedNames>
  <calcPr calcId="145621"/>
</workbook>
</file>

<file path=xl/calcChain.xml><?xml version="1.0" encoding="utf-8"?>
<calcChain xmlns="http://schemas.openxmlformats.org/spreadsheetml/2006/main">
  <c r="G20" i="1" l="1"/>
  <c r="H33" i="1" l="1"/>
  <c r="B16" i="4" l="1"/>
  <c r="F15" i="2" l="1"/>
  <c r="A8" i="2" l="1"/>
  <c r="A7" i="2"/>
  <c r="F16" i="2" l="1"/>
  <c r="P11" i="5" l="1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0" i="5"/>
  <c r="Q10" i="5" s="1"/>
  <c r="P9" i="5"/>
  <c r="Q9" i="5" s="1"/>
  <c r="P8" i="5"/>
  <c r="Q8" i="5" s="1"/>
  <c r="P7" i="5"/>
  <c r="Q7" i="5" s="1"/>
  <c r="P6" i="5"/>
  <c r="Q6" i="5" s="1"/>
  <c r="P5" i="5"/>
  <c r="Q5" i="5" s="1"/>
  <c r="Q18" i="5" l="1"/>
  <c r="E17" i="4"/>
  <c r="H2" i="3" l="1"/>
  <c r="A8" i="6" l="1"/>
  <c r="A6" i="6"/>
  <c r="A4" i="6"/>
  <c r="A3" i="6"/>
  <c r="A2" i="6"/>
  <c r="E10" i="6" l="1"/>
  <c r="D10" i="4" l="1"/>
  <c r="E12" i="4"/>
  <c r="F23" i="1" l="1"/>
  <c r="F17" i="1"/>
  <c r="F19" i="1"/>
  <c r="F32" i="1"/>
  <c r="F31" i="1"/>
  <c r="F30" i="1"/>
  <c r="F28" i="1"/>
  <c r="F27" i="1"/>
  <c r="F29" i="1"/>
  <c r="F20" i="1"/>
  <c r="F18" i="1"/>
  <c r="F35" i="1" l="1"/>
  <c r="F20" i="3"/>
  <c r="F19" i="3"/>
  <c r="E32" i="3" l="1"/>
  <c r="E31" i="3"/>
  <c r="I32" i="3"/>
  <c r="I31" i="3"/>
  <c r="I17" i="3" l="1"/>
  <c r="F24" i="3" l="1"/>
  <c r="I24" i="3"/>
  <c r="I16" i="3"/>
  <c r="I18" i="3"/>
  <c r="I28" i="3"/>
  <c r="E28" i="3"/>
  <c r="F23" i="3"/>
  <c r="E23" i="3"/>
  <c r="I23" i="3"/>
  <c r="I27" i="3"/>
  <c r="E29" i="3"/>
  <c r="I29" i="3"/>
  <c r="F25" i="3"/>
  <c r="I25" i="3"/>
  <c r="E25" i="3"/>
  <c r="F22" i="3"/>
  <c r="G32" i="1"/>
  <c r="G31" i="1" l="1"/>
  <c r="G30" i="1"/>
  <c r="G29" i="1"/>
  <c r="G28" i="1"/>
  <c r="G27" i="1"/>
  <c r="G26" i="1"/>
  <c r="H26" i="1" s="1"/>
  <c r="G25" i="1"/>
  <c r="H25" i="1" s="1"/>
  <c r="G23" i="1"/>
  <c r="G19" i="1"/>
  <c r="G18" i="1"/>
  <c r="G17" i="1"/>
  <c r="G35" i="1" l="1"/>
  <c r="H18" i="1"/>
  <c r="H19" i="1"/>
  <c r="H20" i="1"/>
  <c r="H23" i="1"/>
  <c r="H27" i="1"/>
  <c r="H28" i="1"/>
  <c r="H29" i="1"/>
  <c r="H30" i="1"/>
  <c r="H31" i="1"/>
  <c r="H32" i="1"/>
  <c r="A6" i="2"/>
  <c r="A4" i="2"/>
  <c r="A3" i="2"/>
  <c r="A2" i="2"/>
  <c r="H10" i="2"/>
  <c r="E16" i="3" l="1"/>
  <c r="E18" i="3"/>
  <c r="G17" i="4"/>
  <c r="G18" i="4" s="1"/>
  <c r="E27" i="3"/>
  <c r="E24" i="3"/>
  <c r="E17" i="3"/>
  <c r="H17" i="1"/>
  <c r="H35" i="1" l="1"/>
  <c r="A14" i="2" s="1"/>
  <c r="E8" i="5"/>
  <c r="G10" i="5" s="1"/>
  <c r="G11" i="5" s="1"/>
  <c r="E22" i="5"/>
  <c r="J24" i="5" s="1"/>
  <c r="J25" i="5" s="1"/>
  <c r="H10" i="5" l="1"/>
  <c r="H11" i="5" s="1"/>
  <c r="J10" i="5"/>
  <c r="J11" i="5" s="1"/>
  <c r="K10" i="5"/>
  <c r="K11" i="5" s="1"/>
  <c r="F11" i="5"/>
  <c r="I10" i="5"/>
  <c r="I11" i="5" s="1"/>
  <c r="K24" i="5"/>
  <c r="K25" i="5" s="1"/>
  <c r="I24" i="5"/>
  <c r="I25" i="5" s="1"/>
  <c r="G24" i="5"/>
  <c r="G25" i="5" s="1"/>
  <c r="F25" i="5"/>
  <c r="H24" i="5"/>
  <c r="H25" i="5" s="1"/>
  <c r="E13" i="5" l="1"/>
  <c r="E14" i="5"/>
  <c r="E15" i="5"/>
  <c r="A51" i="1" s="1"/>
  <c r="E27" i="5"/>
  <c r="E29" i="5"/>
  <c r="E28" i="5"/>
  <c r="A16" i="2" l="1"/>
</calcChain>
</file>

<file path=xl/comments1.xml><?xml version="1.0" encoding="utf-8"?>
<comments xmlns="http://schemas.openxmlformats.org/spreadsheetml/2006/main">
  <authors>
    <author>jkolodziej</author>
  </authors>
  <commentList>
    <comment ref="H40" authorId="0">
      <text>
        <r>
          <rPr>
            <b/>
            <sz val="9"/>
            <color indexed="81"/>
            <rFont val="Tahoma"/>
            <family val="2"/>
            <charset val="238"/>
          </rPr>
          <t>jkolodziej:</t>
        </r>
        <r>
          <rPr>
            <sz val="9"/>
            <color indexed="81"/>
            <rFont val="Tahoma"/>
            <family val="2"/>
            <charset val="238"/>
          </rPr>
          <t xml:space="preserve">
godziny zwrotu jak wprowadzić?
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jkolodziej:</t>
        </r>
        <r>
          <rPr>
            <sz val="9"/>
            <color indexed="81"/>
            <rFont val="Tahoma"/>
            <family val="2"/>
            <charset val="238"/>
          </rPr>
          <t xml:space="preserve">
godziny zwrotu jak wprowadzić?
</t>
        </r>
      </text>
    </comment>
  </commentList>
</comments>
</file>

<file path=xl/sharedStrings.xml><?xml version="1.0" encoding="utf-8"?>
<sst xmlns="http://schemas.openxmlformats.org/spreadsheetml/2006/main" count="427" uniqueCount="308">
  <si>
    <t>NIP: 916 137 36 91</t>
  </si>
  <si>
    <t>a</t>
  </si>
  <si>
    <t>Sprzęt</t>
  </si>
  <si>
    <t>Elementy składowe</t>
  </si>
  <si>
    <t>Suma kosztów</t>
  </si>
  <si>
    <t>Telebim mobilny</t>
  </si>
  <si>
    <t>Komplet z kamerą</t>
  </si>
  <si>
    <t>Estarda/Scena mobilna</t>
  </si>
  <si>
    <t>Komplet bez nagłośnienia</t>
  </si>
  <si>
    <t>Agregat prądotwórczy</t>
  </si>
  <si>
    <t>-</t>
  </si>
  <si>
    <t xml:space="preserve">Namiot 8x4m </t>
  </si>
  <si>
    <t>Ściany do namiotu</t>
  </si>
  <si>
    <t>Namiot4x4m</t>
  </si>
  <si>
    <t xml:space="preserve">Zasłona 4x4m </t>
  </si>
  <si>
    <t xml:space="preserve">Zestaw oświetleniowy </t>
  </si>
  <si>
    <t> -</t>
  </si>
  <si>
    <t>Promiennik grzewczy do namiotów</t>
  </si>
  <si>
    <t>Stoisko drewniane</t>
  </si>
  <si>
    <t>komplet</t>
  </si>
  <si>
    <t>Pawilon handlowo-prezentacyjny</t>
  </si>
  <si>
    <t>j.w</t>
  </si>
  <si>
    <t>Ławostoły</t>
  </si>
  <si>
    <t>Mobilny zestaw nagłośnieniowy</t>
  </si>
  <si>
    <t xml:space="preserve">komplet </t>
  </si>
  <si>
    <t>Koszty transportu</t>
  </si>
  <si>
    <t>Koszt usługi w oparciu o realną ilość kilometrów</t>
  </si>
  <si>
    <t xml:space="preserve">Razem </t>
  </si>
  <si>
    <t>UMOWA WYPOŻYCZENIA SPRZĘTU nr</t>
  </si>
  <si>
    <t>Zawarta dnia</t>
  </si>
  <si>
    <t>w miejscowości Milicz, pomiędzy:</t>
  </si>
  <si>
    <t xml:space="preserve"> Reprezentowanym przez: </t>
  </si>
  <si>
    <t>zwanym dalej Wypożyczającym</t>
  </si>
  <si>
    <t xml:space="preserve"> wg poniższego zestawienia:</t>
  </si>
  <si>
    <t>zasłona 8x4 m,</t>
  </si>
  <si>
    <t xml:space="preserve"> zasłona 4x4m  </t>
  </si>
  <si>
    <t>zwanym dalej Udostępniającym</t>
  </si>
  <si>
    <t>Przedmiot umowy  §  1</t>
  </si>
  <si>
    <t xml:space="preserve">  Terminarz § 2</t>
  </si>
  <si>
    <t xml:space="preserve">5. Informacja o terminie zwroty sprzętu oraz stanie zostanie umieszczona na karcie zwrotu sprzętu. </t>
  </si>
  <si>
    <r>
      <t xml:space="preserve">4. W przypadku odbioru lub zwrotu sprzętu w terminie innym niż wskazany, bez uzgodnienia z Wydającym do rachunku doliczony zostanie koszt wydania stanowiący  </t>
    </r>
    <r>
      <rPr>
        <b/>
        <sz val="10"/>
        <color theme="1"/>
        <rFont val="Calibri"/>
        <family val="2"/>
        <charset val="238"/>
        <scheme val="minor"/>
      </rPr>
      <t>10% kwoty kaucji</t>
    </r>
    <r>
      <rPr>
        <sz val="10"/>
        <color theme="1"/>
        <rFont val="Calibri"/>
        <family val="2"/>
        <charset val="238"/>
        <scheme val="minor"/>
      </rPr>
      <t>.</t>
    </r>
  </si>
  <si>
    <t xml:space="preserve">  Płatność § 3</t>
  </si>
  <si>
    <t>1. Wysokość opłaty stanowią koszty bezzwrotnej opłaty eksploatacyjnej oraz koszty związane z transportem, obsługą, koszty zniszczenia sprzętu, koszty niezwrócenia/odbioru sprzętu w terminie, tj. zgodnie z cennikiem określonym w Regulaminie udostępnienia sprzętu.</t>
  </si>
  <si>
    <t xml:space="preserve">z dnia </t>
  </si>
  <si>
    <t>w kwocie:</t>
  </si>
  <si>
    <t xml:space="preserve">4. Brak terminowego uregulowania opłaty wskazanej w nocie stanowi podstawę do jednostronnego rozwiązania Umowy z winy Wypożyczającego. </t>
  </si>
  <si>
    <t>Stan techniczny sprzętu §4</t>
  </si>
  <si>
    <t>3. Stan i zwrot sprzętu potwierdzany jest na karcie zdawczo-odbiorczej. W przypadku stwierdzenia szkody lub straty wynikłej z niewłaściwego użytkowania sprzętu, sporządzany jest protokół z informacją i dokumentacją uszkodzenia.</t>
  </si>
  <si>
    <t xml:space="preserve">4. Koszty wynikające z uszkodzenia sprzętu zostają w całości pokryte przez Wypożyczającego na warunkach określonych w §.3 ust. 5. </t>
  </si>
  <si>
    <t>Zobowiązania Wypożyczającego § 5</t>
  </si>
  <si>
    <t>1. Wypożyczający zobowiązany jest do użytkowania sprzętu wyłącznie w celu, w terminie i w miejscu określonym w umowie, bez prawa wypożyczenia/udostępnienia sprzętu stanowiącego własność Udostępniającego podmiotom trzecim.</t>
  </si>
  <si>
    <t>2. Wypożyczający zobowiązuje się zwrócić sprzęt w takim samym stanie, w jakim sprzęt odebrał.</t>
  </si>
  <si>
    <t xml:space="preserve">3.  W przypadku użytkowania sprzętu niezgodnie z zapisami niniejszej umowy lub  udostępnienia sprzętu podmiotom trzecim, Wypożyczający zobowiązuje się do poniesienia kosztów dodatkowych podwyższonych o 100 % wartości kaucji. </t>
  </si>
  <si>
    <t>Postanowienia dodatkowe § 6</t>
  </si>
  <si>
    <t xml:space="preserve">1. Za wady ukryte w częściach, materiałach i dodatkach (akcesoriach) Udostępniający nie ponosi odpowiedzialności. </t>
  </si>
  <si>
    <t>2. Do innych nie uregulowanych przepisów niniejszej umowy zastosowanie znajdują przepisy Kodeksu Cywilnego. Wszystkie spory wynikłe w drodze zawartej umowy rozstrzygane będą przez Sąd Rejonowy właściwy dla adresu Udostępniającego .</t>
  </si>
  <si>
    <t>3. Umowę oraz załączniki sporządzono w dwóch jednobrzmiących egzemplarzach, po jednym dla każdego ze stron.</t>
  </si>
  <si>
    <t xml:space="preserve">                                                </t>
  </si>
  <si>
    <t>Wypożyczający     </t>
  </si>
  <si>
    <t xml:space="preserve">                           </t>
  </si>
  <si>
    <t xml:space="preserve">     Udostępniający </t>
  </si>
  <si>
    <t xml:space="preserve">1. Przedmiotem umowy jest wypożyczenie sprzętu będącego własnością Udostępniającego na potrzeby wydarzenia:  </t>
  </si>
  <si>
    <t>stelaż z dachem, niebieski, obciążniki</t>
  </si>
  <si>
    <t xml:space="preserve"> stelaż, dach czerwony, obciążniki</t>
  </si>
  <si>
    <t xml:space="preserve">Balon z logo (DB, DK, DBP) </t>
  </si>
  <si>
    <t xml:space="preserve">Balon Meta/ Start </t>
  </si>
  <si>
    <t>8mx4m, prześwit 5,4mx2,7m</t>
  </si>
  <si>
    <t>Prosimy o zgodne z nami zaksięgowanie następujących pozycji:</t>
  </si>
  <si>
    <t>Obciążyliśmy</t>
  </si>
  <si>
    <t>TREŚĆ</t>
  </si>
  <si>
    <t>Zatwierdził/a:</t>
  </si>
  <si>
    <t xml:space="preserve">                         </t>
  </si>
  <si>
    <t xml:space="preserve"> Stowarzyszenie „Partnerstwo dla Doliny Baryczy”</t>
  </si>
  <si>
    <t xml:space="preserve"> pl. Ks. E. Waresiaka 7, 56-300 Milicz</t>
  </si>
  <si>
    <t xml:space="preserve">NOTA KSIĘGOWA nr NK </t>
  </si>
  <si>
    <t>z tytułu opłaty kaucyjnej  za udostępnienie sprzętu Stowarzyszenia „Partnerstwo dla Doliny Baryczy” na podstawie</t>
  </si>
  <si>
    <t xml:space="preserve">    </t>
  </si>
  <si>
    <t xml:space="preserve">   </t>
  </si>
  <si>
    <t xml:space="preserve">Termin płatności: </t>
  </si>
  <si>
    <t xml:space="preserve">Ww. kwotę prosimy przekazać na konto w:
BS Milicz nr 79 9582 0000 2000 0021 6137 0001
</t>
  </si>
  <si>
    <t xml:space="preserve">KARTA ZDAWCZO- ODBIORCZA WYDANIA SPRZĘTU Z MAGAZYNU 
</t>
  </si>
  <si>
    <t>Umowy wypożyczenia nr</t>
  </si>
  <si>
    <t xml:space="preserve">Uznaliśmy </t>
  </si>
  <si>
    <t>Sprzęt wydawany jest z magazynu na podstawie wypełnionej i przesłanej e-mail, przez pracownika biura karty. 
Wypełniana karta jest podstawą do organizacji transportu i obsługi sprzętu.</t>
  </si>
  <si>
    <t xml:space="preserve">Nazwa przedsięwzięcia </t>
  </si>
  <si>
    <t xml:space="preserve">Miejsce przedsięwzięcia </t>
  </si>
  <si>
    <t>Data przedsięwzięcia  </t>
  </si>
  <si>
    <t xml:space="preserve">Osoba reprezentująca Podmiot wskazana do podpisania umowy 
Imię i nazwisko – funkcja </t>
  </si>
  <si>
    <t>Osoba przejmująca lub  odbierająca sprzęt w trakcie wydarzenia. 
Imię i nazwisko / tel.</t>
  </si>
  <si>
    <t>Osoba odpowiedzialna za dokonanie rezerwacji
Imię i nazwisko / tel. /mail</t>
  </si>
  <si>
    <t xml:space="preserve">Godziny  trwania przedsięwzięcia </t>
  </si>
  <si>
    <t>Start – czas od udostępnienia/ gotowości  sprzętu</t>
  </si>
  <si>
    <t xml:space="preserve">Koniec – czas udostępnienia sprzętu do złożenia </t>
  </si>
  <si>
    <t>2.Transport z rozstawieniem</t>
  </si>
  <si>
    <t xml:space="preserve">Udostępnienie sprzętu (właściwe zaznaczyć) </t>
  </si>
  <si>
    <t xml:space="preserve">do uzgodnienia w osobnej umowie  </t>
  </si>
  <si>
    <t>Stan paliwa</t>
  </si>
  <si>
    <t xml:space="preserve">Nagłośnienie/ oświetlenie  sceny, przedsięwzięcia </t>
  </si>
  <si>
    <t>ilość (szt.)</t>
  </si>
  <si>
    <t>Data dostarczenia/ odebrania</t>
  </si>
  <si>
    <t>……/ST/PdDB/2011/RYBY</t>
  </si>
  <si>
    <t>…../ST/PdDB/2012/RYBY</t>
  </si>
  <si>
    <t xml:space="preserve">Potwierdzenie odbioru </t>
  </si>
  <si>
    <t>Data zwrotu</t>
  </si>
  <si>
    <t>Potwierdzam zwrot
sprzętu zgodnie z wykazem</t>
  </si>
  <si>
    <t>Data</t>
  </si>
  <si>
    <t xml:space="preserve">
Podpis odbierającego</t>
  </si>
  <si>
    <t>Podpis wydającego</t>
  </si>
  <si>
    <t>Podpis oddającego</t>
  </si>
  <si>
    <t>Podpis przyjmującego</t>
  </si>
  <si>
    <t>Uwagi do stanu sprzętu w trakcie wydania  (jeśli dotyczy)</t>
  </si>
  <si>
    <t>Uwagi do stanu sprzętu w trakcie zwrotu  (jeśli dotyczy)</t>
  </si>
  <si>
    <t>Liczba</t>
  </si>
  <si>
    <t>Tekst</t>
  </si>
  <si>
    <t>……/ST/PdDB/2011/RYBY
……/WYP/PdDB/2011/RYBY</t>
  </si>
  <si>
    <t>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
……/ST/PdDB/2011/RYBY
……/WYP/PdDB/2011/RYBY</t>
  </si>
  <si>
    <t>Namiot</t>
  </si>
  <si>
    <r>
      <t xml:space="preserve">Bezzwrotna opłata eksploatacyjna/ szt. </t>
    </r>
    <r>
      <rPr>
        <b/>
        <sz val="9"/>
        <color theme="1"/>
        <rFont val="Calibri"/>
        <family val="2"/>
        <charset val="238"/>
        <scheme val="minor"/>
      </rPr>
      <t xml:space="preserve">+ </t>
    </r>
    <r>
      <rPr>
        <b/>
        <sz val="9"/>
        <color rgb="FFFF0000"/>
        <rFont val="Calibri"/>
        <family val="2"/>
        <charset val="238"/>
        <scheme val="minor"/>
      </rPr>
      <t>20% kosztów opłaty za każdy kolejny dzień wydarzenia</t>
    </r>
  </si>
  <si>
    <t>stoiska drewniane</t>
  </si>
  <si>
    <t>…../WYP/PdDB/2013/RYBY
…../WYP/PdDB/2014/RYBY</t>
  </si>
  <si>
    <t>ławostoły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</si>
  <si>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</si>
  <si>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</si>
  <si>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</si>
  <si>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</si>
  <si>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</si>
  <si>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</si>
  <si>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</si>
  <si>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</si>
  <si>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</si>
  <si>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</si>
  <si>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</si>
  <si>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</si>
  <si>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</si>
  <si>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</si>
  <si>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>20% kosztów opłaty za każdy kolejny dzień wydarzenia</t>
  </si>
  <si>
    <t>Data wystawienia:</t>
  </si>
  <si>
    <t>Data wykonania usługi:</t>
  </si>
  <si>
    <t>pieczęć firmowa</t>
  </si>
  <si>
    <t xml:space="preserve">Rachunek nr </t>
  </si>
  <si>
    <t>Oryginał/Kopia</t>
  </si>
  <si>
    <t xml:space="preserve">Sprzedawca: </t>
  </si>
  <si>
    <t>Nabywca:</t>
  </si>
  <si>
    <t>Stowarzyszenie
„Partnerstwo dla Doliny Baryczy”</t>
  </si>
  <si>
    <t>Adres: pl. Ks. E. Waresiaka 7, 56-300 Milicz</t>
  </si>
  <si>
    <t>Adres:</t>
  </si>
  <si>
    <t>NIP: 916-13-73-691 REGON 020878218</t>
  </si>
  <si>
    <t>NIP:</t>
  </si>
  <si>
    <t>L.p.</t>
  </si>
  <si>
    <t>Nazwa towaru/usługi</t>
  </si>
  <si>
    <t>J.m.</t>
  </si>
  <si>
    <t xml:space="preserve">Ilość </t>
  </si>
  <si>
    <t xml:space="preserve">Cena </t>
  </si>
  <si>
    <t xml:space="preserve">Wartość </t>
  </si>
  <si>
    <t>zł</t>
  </si>
  <si>
    <t>1.1.</t>
  </si>
  <si>
    <t>Razem</t>
  </si>
  <si>
    <t>Sposób zapłaty:</t>
  </si>
  <si>
    <t>Termin zapłaty:</t>
  </si>
  <si>
    <t xml:space="preserve">Imię i nazwisko i podpis osoby </t>
  </si>
  <si>
    <t xml:space="preserve">upoważnionej do odbioru </t>
  </si>
  <si>
    <t>RACHUNEK</t>
  </si>
  <si>
    <t>UMOWA</t>
  </si>
  <si>
    <t>Specjalista ds. księgowo-kadrowych</t>
  </si>
  <si>
    <t xml:space="preserve"> osoba reprezentująca Zarząd </t>
  </si>
  <si>
    <t xml:space="preserve">Członek Stowarzyszenia </t>
  </si>
  <si>
    <t xml:space="preserve">Status wypożyczjacego </t>
  </si>
  <si>
    <r>
      <t xml:space="preserve">Potwierdzenie odbioru
sprzętu zgodnie z wykazem.
</t>
    </r>
    <r>
      <rPr>
        <b/>
        <sz val="9"/>
        <color rgb="FFFF0000"/>
        <rFont val="Calibri"/>
        <family val="2"/>
        <charset val="238"/>
        <scheme val="minor"/>
      </rPr>
      <t>Oświadczam, że zapoznany/a zostałem z zasadami użytkowania sprzętu ( rozkładania/ składania, zasad użytkowania sprzętu)
Przyjmuję odpowiedzialność za udostępniony sprzęt.</t>
    </r>
  </si>
  <si>
    <t>Inga Demianiuk-Ozga</t>
  </si>
  <si>
    <t xml:space="preserve">Prezes Zarządu </t>
  </si>
  <si>
    <t xml:space="preserve">Inga Demianiuk -Ozga Prezes Zarządu </t>
  </si>
  <si>
    <t xml:space="preserve">osoba reprezentująca Zarząd </t>
  </si>
  <si>
    <t xml:space="preserve">Przygotował/a </t>
  </si>
  <si>
    <t>Wystawił/a:</t>
  </si>
  <si>
    <t xml:space="preserve">osoby upoważnione do wystawiania rachunków </t>
  </si>
  <si>
    <t xml:space="preserve">Wystawił/a: </t>
  </si>
  <si>
    <t>Pzrygotował/a:</t>
  </si>
  <si>
    <t>do umowy</t>
  </si>
  <si>
    <t>Secjalista ds. księgowo-kadrowych</t>
  </si>
  <si>
    <t xml:space="preserve">podpis osoby odpowiedzialnej za udostępniene sprzętu </t>
  </si>
  <si>
    <t xml:space="preserve">podpis osoby odpowiedzialnej za udostępnienie sprzetu </t>
  </si>
  <si>
    <t>Oryginał/</t>
  </si>
  <si>
    <t>Kopia</t>
  </si>
  <si>
    <t>organizowanego w</t>
  </si>
  <si>
    <t>ZESTAWIENIE KOSZTÓW WYPOŻYCZANIA SPRZĘTU BĘDĄCEGO WŁASNOŚCIĄ</t>
  </si>
  <si>
    <t>STOWARZYSZENIA „PARTNERSTWO DLA DOLINY BARYCZY”</t>
  </si>
  <si>
    <t>Rodzaj sprzętu</t>
  </si>
  <si>
    <t>Wartość sprzętu / szt.</t>
  </si>
  <si>
    <t>Ilość sztuk</t>
  </si>
  <si>
    <r>
      <t>Opłata eksploatacyjna</t>
    </r>
    <r>
      <rPr>
        <b/>
        <vertAlign val="superscript"/>
        <sz val="8"/>
        <color theme="1"/>
        <rFont val="Calibri"/>
        <family val="2"/>
        <charset val="238"/>
        <scheme val="minor"/>
      </rPr>
      <t>*</t>
    </r>
  </si>
  <si>
    <t>Obsługa sprzętu</t>
  </si>
  <si>
    <t>Kaucja na poczet kosztów za udostępnienie sprzętu wraz z kosztami obsługi w zł/szt.</t>
  </si>
  <si>
    <t>Bezzwrotna opłata dla członków Stowarzyszenia</t>
  </si>
  <si>
    <r>
      <t xml:space="preserve"> w zł/ </t>
    </r>
    <r>
      <rPr>
        <b/>
        <sz val="8"/>
        <color rgb="FF000000"/>
        <rFont val="Calibri"/>
        <family val="2"/>
        <charset val="238"/>
        <scheme val="minor"/>
      </rPr>
      <t>szt.+</t>
    </r>
    <r>
      <rPr>
        <b/>
        <sz val="8"/>
        <color rgb="FFFF0000"/>
        <rFont val="Calibri"/>
        <family val="2"/>
        <charset val="238"/>
        <scheme val="minor"/>
      </rPr>
      <t xml:space="preserve"> 20% kosztów opłaty za każdy kolejny dzień wydarzenia </t>
    </r>
  </si>
  <si>
    <t xml:space="preserve">Bezzwrotna opłata dla pozostałych podmiotów </t>
  </si>
  <si>
    <r>
      <t xml:space="preserve">w zł/szt. + </t>
    </r>
    <r>
      <rPr>
        <b/>
        <sz val="8"/>
        <color rgb="FFFF0000"/>
        <rFont val="Calibri"/>
        <family val="2"/>
        <charset val="238"/>
        <scheme val="minor"/>
      </rPr>
      <t xml:space="preserve">20% kosztów opłaty za każdy kolejny dzień wydarzenia </t>
    </r>
  </si>
  <si>
    <t xml:space="preserve">Koszty transportu  z miejsca magazynowania sprzętu </t>
  </si>
  <si>
    <t>w zł/km</t>
  </si>
  <si>
    <t xml:space="preserve">Zryczałtowane stawki za obsługę sprzętu </t>
  </si>
  <si>
    <t>zł/szt.</t>
  </si>
  <si>
    <t>1 szt.</t>
  </si>
  <si>
    <t>Estrada/ Scena mobilna</t>
  </si>
  <si>
    <t>108 264,50 zł</t>
  </si>
  <si>
    <t>Agregat prądotwórczy na przyczepie o mocy 40 KW</t>
  </si>
  <si>
    <t>44 280,00 zł</t>
  </si>
  <si>
    <t>Namioty wraz z wyposażeniem:</t>
  </si>
  <si>
    <t>- obciążniki,</t>
  </si>
  <si>
    <t>8 945,20 zł (8x4m)</t>
  </si>
  <si>
    <t>5 517,55 zł (4x4m)</t>
  </si>
  <si>
    <t>4 szt. (4x4m)</t>
  </si>
  <si>
    <t>6 szt. (8x4m)</t>
  </si>
  <si>
    <t>Promienniki grzewcze</t>
  </si>
  <si>
    <t>Oświetlenie</t>
  </si>
  <si>
    <t xml:space="preserve">Ławostoły </t>
  </si>
  <si>
    <t>40 kompletów</t>
  </si>
  <si>
    <t>Pawilony z podłogami</t>
  </si>
  <si>
    <t>Stoiska drewniane</t>
  </si>
  <si>
    <t>10 szt.</t>
  </si>
  <si>
    <t xml:space="preserve">Balon 4 m w kształcie prostopadłościanu na okrągłej podstawie </t>
  </si>
  <si>
    <t>Balon Łuk (8mx4m, prześwit 5,4mx2,7m)</t>
  </si>
  <si>
    <t>*w przypadku organizacji lub koordynacji wydarzenia przez Stowarzyszenie „Partnerstwo dla Doliny Baryczy” możliwe jest odstąpienie  od naliczania opłaty eksploatacyjnej Wypożyczającemu.</t>
  </si>
  <si>
    <t>3,00 zł Transport ze Żmigrodu lub  Cieszkowa</t>
  </si>
  <si>
    <r>
      <t>1 szt. (powierzchnia do 6  m</t>
    </r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charset val="238"/>
        <scheme val="minor"/>
      </rPr>
      <t>)</t>
    </r>
  </si>
  <si>
    <t>Cennik</t>
  </si>
  <si>
    <t>Cena</t>
  </si>
  <si>
    <t>Ilość</t>
  </si>
  <si>
    <t>Suma</t>
  </si>
  <si>
    <t>SUMA</t>
  </si>
  <si>
    <t>Ilość (szt.)</t>
  </si>
  <si>
    <t>4 m wys., w kształcie prostopadłościanu na okrągłej podstawie</t>
  </si>
  <si>
    <t>o godzinie:</t>
  </si>
  <si>
    <t>NK</t>
  </si>
  <si>
    <t>2. Wypożyczający ponosi odpowiedzialność wobec Udostępniającego za wszelkie szkody i straty powstałe  z użytkowania wypożyczonego sprzętu w tym zdarzeń mających wpływ na uszkodzenie/ zniszczenie sprzętu jak również działania siły wyżej (przez siłę wyższą rozumie się zdarzenie: zewnętrzne, niemożliwe (lub prawie niemożliwe) do przewidzenia, którego skutkom nie można zapobiec, od której działania Wypożyczający zobowiązany jest ubezpieczyć wydarzenie). Wartość odtworzeniowa udostępnionego sprzętu wynosi:</t>
  </si>
  <si>
    <t>1 szt.(wymiary: 7,5m x 6,0m x 5,1m)</t>
  </si>
  <si>
    <t>3, 00 zł  Transport z Cieszkowa</t>
  </si>
  <si>
    <t xml:space="preserve"> + koszty obsługi telebimu  liczone zgodnie z ilością godzin od rozłożenia sprzętu do końca wydarzenia, max 2 os x stawka za godz. 23,60zł </t>
  </si>
  <si>
    <t xml:space="preserve">+ koszty obsługi sceny  liczone zgodnie z ilością godzin od rozłożenia sprzętu do końca wydarzenia, max 2 os x stawka za godz. 23,60zł, w przypadku korzystania z nagłośnienia1os x stawka 23,60 zł    </t>
  </si>
  <si>
    <t>1 szt.15kW</t>
  </si>
  <si>
    <t>2 szt (wymiary: 2,20x2,20 m)</t>
  </si>
  <si>
    <t>1 szt. głośnik mobilny</t>
  </si>
  <si>
    <t>tel. kom.</t>
  </si>
  <si>
    <t>/2016</t>
  </si>
  <si>
    <t>Sylwia Baszuro</t>
  </si>
  <si>
    <t>adres:</t>
  </si>
  <si>
    <t xml:space="preserve">2. Udostępniający wystawi notę księgową sporządzoną na podstawie niniejszej umowy, w której wyodrębnione zostaną koszty bezzwrotnej opłaty eksploatacyjnej, naprawy lub odtworzenia w przypadku zniszczenia sprzętu, nieterminowego zwrotu / odbioru sprzętu liczone jako koszty kaucji. </t>
  </si>
  <si>
    <t xml:space="preserve">6.  W przypadku zamówienia sprzętu z obsługą i transportem  wypożyczający wyraża zgodę na  obciążenie kosztami obsługi sprzętu na podstawie rachunku/faktury wystawionej przez podmioty wskazane w §2 ust. 1,  w terminie 14 dni od dnia zdania sprzętu. 
7.  Wypożyczający wyraża zgodę, że Faktura/rachunek z tytułu obsługi i transportu  sprzętuzostanie opłacona ze środków kaucji pozostałej po potrąceniu należnych opłat eksploatacyjnych oraz ewentualnych kosztów naprawy sprzętu. 
8. W przypadku gdy kwota kaucji okaże się nie wystarczająca do pokrycia kosztów obsługi Wypożyczający zobowiązuję się do pokrycia pozostałej kwoty zobowiązania na podstawie rachunku/faktury wystawionej przez firmę wskazaną w §2 ust. 1, w terminie 
i w sposób określony na rachunku/fakturze.
</t>
  </si>
  <si>
    <t xml:space="preserve">Sprzęt zostaje wydany/dostarczony Wypożyczającemu  z magazynu 2  w dniu : </t>
  </si>
  <si>
    <t xml:space="preserve"> Sprzęt zostanie zwrócony/gotowy do odbioru  Wydającemu  do magazynu  2 w dniu: </t>
  </si>
  <si>
    <r>
      <t xml:space="preserve">1. Magazyny sprzętu mieszczą się: 
Magazyn 1 w Cieszkowie  (ul. Rolnicza 4, 56-330 Cieszków), transport i obsługa sprzętu: Ewa Bugajna ABSTRACT SOUND,  osoba do kontaktu p. </t>
    </r>
    <r>
      <rPr>
        <b/>
        <sz val="10"/>
        <color theme="1"/>
        <rFont val="Calibri"/>
        <family val="2"/>
        <charset val="238"/>
        <scheme val="minor"/>
      </rPr>
      <t>Marek Bugajny (tel. kom. 722 078 842 ) -</t>
    </r>
    <r>
      <rPr>
        <sz val="10"/>
        <color theme="1"/>
        <rFont val="Calibri"/>
        <family val="2"/>
        <charset val="238"/>
        <scheme val="minor"/>
      </rPr>
      <t xml:space="preserve">Wydający  </t>
    </r>
  </si>
  <si>
    <r>
      <t>2. Sprzęt zostaje wydany/</t>
    </r>
    <r>
      <rPr>
        <b/>
        <u/>
        <sz val="10"/>
        <color theme="1"/>
        <rFont val="Calibri"/>
        <family val="2"/>
        <charset val="238"/>
        <scheme val="minor"/>
      </rPr>
      <t>dostarczony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Wypożyczającemu  z magazynu 1  w dniu : </t>
    </r>
  </si>
  <si>
    <r>
      <t>3. Sprzęt zostanie zwrócony</t>
    </r>
    <r>
      <rPr>
        <b/>
        <sz val="10"/>
        <color theme="1"/>
        <rFont val="Calibri"/>
        <family val="2"/>
        <charset val="238"/>
        <scheme val="minor"/>
      </rPr>
      <t>/</t>
    </r>
    <r>
      <rPr>
        <b/>
        <u/>
        <sz val="10"/>
        <color theme="1"/>
        <rFont val="Calibri"/>
        <family val="2"/>
        <charset val="238"/>
        <scheme val="minor"/>
      </rPr>
      <t>gotow</t>
    </r>
    <r>
      <rPr>
        <b/>
        <sz val="10"/>
        <color theme="1"/>
        <rFont val="Calibri"/>
        <family val="2"/>
        <charset val="238"/>
        <scheme val="minor"/>
      </rPr>
      <t>y</t>
    </r>
    <r>
      <rPr>
        <sz val="10"/>
        <color theme="1"/>
        <rFont val="Calibri"/>
        <family val="2"/>
        <charset val="238"/>
        <scheme val="minor"/>
      </rPr>
      <t xml:space="preserve"> do odbioru  Wydającemu  do magazynu  1 w dniu: </t>
    </r>
  </si>
  <si>
    <r>
      <t xml:space="preserve">Magazyn 2  (telebim) mieści się w Żmigrodzie, ul. Wrocławska 12, 55-140 Zmigród, Transport i obsługa sprzętu: Zespół Placówek Kultury w Żmigrodzie, osoba do kontaktu </t>
    </r>
    <r>
      <rPr>
        <b/>
        <sz val="10"/>
        <color theme="1"/>
        <rFont val="Calibri"/>
        <family val="2"/>
        <charset val="238"/>
        <scheme val="minor"/>
      </rPr>
      <t>p. Jacek Gawlicz (tel. 071 385-27-58)</t>
    </r>
  </si>
  <si>
    <t>09-08-2016</t>
  </si>
  <si>
    <t>07-08-2016</t>
  </si>
  <si>
    <t>48/</t>
  </si>
  <si>
    <t>opłata eksploatacyjna - ławostoły</t>
  </si>
  <si>
    <t>szt.</t>
  </si>
  <si>
    <t>zapłacono</t>
  </si>
  <si>
    <t>Uwagi:  rozliczono z wpłaty dokonanej na podstawie NK 69/2016/WYP z dn. 04.08.2016</t>
  </si>
  <si>
    <t>Piłsudskiego 14, 56-300 Milicz</t>
  </si>
  <si>
    <t>ul. Piłsudskiego 14, 56-300 Milicz</t>
  </si>
  <si>
    <t>09.08.2016</t>
  </si>
  <si>
    <t>Uznaliśmy 225,00 zł z tytułu zaliczenia opłaty kuacyjnej na poczet opłaty eksploatacyjnej naliczonej na podstawie rachunku nr 48/2016</t>
  </si>
  <si>
    <t>Obciążyliśmy 295,80 zł z tytułu opłacenia kosztów obsługi sprzętu, na podstawie rachunku nr 65 z dn. 08.08.2016, wystawionego przez firmę EWA BUGAJNA ABSTRACT SOUND, 56-330 Cieszków, ul. Agrestowa 5</t>
  </si>
  <si>
    <r>
      <t xml:space="preserve">Uznaliśmy 750,00 zł z tytułu naliczenia opłaty kaucyjnej podlegającej zwrotowi </t>
    </r>
    <r>
      <rPr>
        <b/>
        <sz val="10"/>
        <color rgb="FFFF0000"/>
        <rFont val="Calibri"/>
        <family val="2"/>
        <charset val="238"/>
        <scheme val="minor"/>
      </rPr>
      <t xml:space="preserve">(rzeczywista kwota do zwrotu po odliczeniu kosztów obsługi (295,80 zł), wynosi 454,20 zł) </t>
    </r>
  </si>
  <si>
    <t>22.11.2016</t>
  </si>
  <si>
    <t>93/2016/WYP</t>
  </si>
  <si>
    <t>Agnieszka Kołodziej</t>
  </si>
  <si>
    <t>Specjalista ds. administracja</t>
  </si>
  <si>
    <t>Strój Świętego Mikołaja Komplet (13 elementów)</t>
  </si>
  <si>
    <t xml:space="preserve">1 komplet  (kurtka z paskiem, spodnie, czerwony podkoszulek, worek na prezenty, sztuczny brzuch, pas z ozdobną klamrą, dzwoneczek, peruka, broda z wąsami, czapka, nakładnki na buty, rękawiczki,  okulary) - 13 elementów </t>
  </si>
  <si>
    <t>nr/</t>
  </si>
  <si>
    <t>rok</t>
  </si>
  <si>
    <t>w dniu</t>
  </si>
  <si>
    <t>nr/rok/WYP</t>
  </si>
  <si>
    <t>…………………………</t>
  </si>
  <si>
    <t xml:space="preserve">1. Udostępniający za pośrednictwem Wydającego przekazuje do używania Wypożyczającemu sprzęt sprawny technicznie zgodnie z obowiązującymi przepisami bezpieczeństwa, co Wypożyczający stwierdza podpisem na karcie zdawczo-odbiorczej wydania sprzętu osoby wskazanej do odbioru sprzętu tj: Pan/ Pani </t>
  </si>
  <si>
    <t>1.Odbiór 
z magazynu (samodzielne rozstawienie)</t>
  </si>
  <si>
    <t>3.Transport 
bez rozstawienia</t>
  </si>
  <si>
    <t>…../ST/PdDB/2015/PORYBY</t>
  </si>
  <si>
    <t xml:space="preserve">…../WYP/PdDB/2013/RYBY
…../WYP/PdDB/2014/RYBY
</t>
  </si>
  <si>
    <t>Ławostoły (na 10 osób)</t>
  </si>
  <si>
    <t>40
kompletów</t>
  </si>
  <si>
    <t>max. Ilość</t>
  </si>
  <si>
    <t xml:space="preserve">Numer inwentarzowy dotyczy sprzętu wydawanego 
z magazynu </t>
  </si>
  <si>
    <t xml:space="preserve">Telebim </t>
  </si>
  <si>
    <t>Scena mobilna</t>
  </si>
  <si>
    <t>Agregat/ z obsługą przy posiadaniu kwalifikacji</t>
  </si>
  <si>
    <t>6 szt.</t>
  </si>
  <si>
    <t>4 szt.</t>
  </si>
  <si>
    <t xml:space="preserve">Zestaw oświetleniowy do namiotów </t>
  </si>
  <si>
    <t>18 szt.</t>
  </si>
  <si>
    <t>16 szt.</t>
  </si>
  <si>
    <t>Balon łuk (8mx4m, prześwit 5,4mx2,7m)</t>
  </si>
  <si>
    <t>…../ST/PdDB/2014/RYBY</t>
  </si>
  <si>
    <t>…../ST/PdDB/2013/RYBY</t>
  </si>
  <si>
    <t>Balon 4 m w kształcie prostopadłościanu na okrągłej podstawie</t>
  </si>
  <si>
    <t>Wskazanie stanu licznika</t>
  </si>
  <si>
    <t>2 szt.</t>
  </si>
  <si>
    <t xml:space="preserve">Nazwa podmiotu /Wypożyczający/ </t>
  </si>
  <si>
    <t>Strój Świętego Mikołaja Komplet 
(13 elementów)</t>
  </si>
  <si>
    <t>…../ST/PdDB/2014/PROW</t>
  </si>
  <si>
    <t>1 komplet</t>
  </si>
  <si>
    <t xml:space="preserve">5. W ciągu 14 dni od daty zdania sprzętu, Udostępniający wystawi fakturę rozliczeniową obejmującą koszty określone w ust. 2. W przypadku braku dbałości o sprzęt ( rażącego i celowego ubrudzenie) lub uszkodzenia sprzętu - faktura zostanie wystawiona po dokonaniu naprawy/czyszczenia. </t>
  </si>
  <si>
    <t>Reprezentowanym przez: Ingę Demianiuk-Ozgę –Prezes Zarządu</t>
  </si>
  <si>
    <t>TAK/NIE
PODMIOT GOSPODARCZY PROWADZĄCY DZIAŁALNOŚĆ GOSPODARCZĄ</t>
  </si>
  <si>
    <r>
      <t>Kaucja na poczet kosztów za udostępnienie sprzętu wraz 
z kosztami obsługi +</t>
    </r>
    <r>
      <rPr>
        <b/>
        <sz val="9"/>
        <color rgb="FFFF0000"/>
        <rFont val="Calibri"/>
        <family val="2"/>
        <charset val="238"/>
        <scheme val="minor"/>
      </rPr>
      <t xml:space="preserve">20% za każdy dzień </t>
    </r>
  </si>
  <si>
    <t>3. Wypożyczający zobowiązuje się uiścić na konto Udostępniającego BS w Miliczu nr  79 9582 0000 2000 0021 6137 0001 lub w kasie 
w siedzibie Udostępniajacego, opłatę naliczoną w nocie księgowej 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</si>
</sst>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F800]dddd\,\ mmmm\ dd\,\ yyyy"/>
    <numFmt numFmtId="165" formatCode="#,##0.00\ &quot;zł&quot;"/>
    <numFmt numFmtId="166" formatCode="#&quot; &quot;??/16"/>
    <numFmt numFmtId="167" formatCode="d\ mmmm\ yyyy"/>
    <numFmt numFmtId="168" formatCode="dd/mm/yyyy"/>
    <numFmt numFmtId="169" formatCode="h:mm;@"/>
  </numFmts>
  <fonts count="4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545454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18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44" fontId="38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0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5" borderId="0" xfId="0" applyFill="1" applyProtection="1"/>
    <xf numFmtId="0" fontId="20" fillId="5" borderId="0" xfId="0" applyFont="1" applyFill="1" applyProtection="1"/>
    <xf numFmtId="0" fontId="0" fillId="5" borderId="0" xfId="0" applyFill="1" applyBorder="1" applyProtection="1"/>
    <xf numFmtId="4" fontId="0" fillId="6" borderId="1" xfId="0" applyNumberFormat="1" applyFill="1" applyBorder="1" applyProtection="1">
      <protection locked="0"/>
    </xf>
    <xf numFmtId="4" fontId="0" fillId="5" borderId="0" xfId="0" applyNumberFormat="1" applyFill="1" applyProtection="1"/>
    <xf numFmtId="4" fontId="20" fillId="5" borderId="0" xfId="0" applyNumberFormat="1" applyFont="1" applyFill="1" applyAlignment="1" applyProtection="1">
      <alignment horizontal="center"/>
    </xf>
    <xf numFmtId="0" fontId="20" fillId="5" borderId="0" xfId="0" applyFont="1" applyFill="1" applyBorder="1" applyAlignment="1" applyProtection="1">
      <alignment horizontal="center"/>
    </xf>
    <xf numFmtId="166" fontId="0" fillId="5" borderId="0" xfId="0" applyNumberFormat="1" applyFill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21" fillId="5" borderId="0" xfId="0" applyFont="1" applyFill="1" applyProtection="1"/>
    <xf numFmtId="0" fontId="21" fillId="5" borderId="0" xfId="0" applyFont="1" applyFill="1" applyBorder="1" applyProtection="1"/>
    <xf numFmtId="0" fontId="0" fillId="6" borderId="5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22" fillId="4" borderId="0" xfId="0" applyFont="1" applyFill="1" applyAlignment="1" applyProtection="1">
      <alignment vertical="center"/>
    </xf>
    <xf numFmtId="0" fontId="22" fillId="4" borderId="0" xfId="0" applyFont="1" applyFill="1" applyBorder="1" applyAlignment="1" applyProtection="1">
      <alignment vertical="center"/>
    </xf>
    <xf numFmtId="0" fontId="24" fillId="4" borderId="0" xfId="1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7" fontId="0" fillId="0" borderId="0" xfId="0" applyNumberFormat="1" applyFill="1" applyAlignment="1" applyProtection="1"/>
    <xf numFmtId="0" fontId="0" fillId="0" borderId="0" xfId="0" applyProtection="1"/>
    <xf numFmtId="0" fontId="26" fillId="0" borderId="0" xfId="0" applyFont="1" applyBorder="1" applyAlignment="1" applyProtection="1"/>
    <xf numFmtId="0" fontId="26" fillId="0" borderId="0" xfId="0" applyFont="1" applyAlignment="1" applyProtection="1"/>
    <xf numFmtId="0" fontId="0" fillId="0" borderId="0" xfId="0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7" fillId="0" borderId="0" xfId="0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3"/>
    </xf>
    <xf numFmtId="0" fontId="10" fillId="0" borderId="0" xfId="0" applyFont="1" applyFill="1" applyAlignment="1">
      <alignment horizontal="left" vertical="center" indent="13"/>
    </xf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indent="5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Font="1" applyFill="1" applyAlignment="1">
      <alignment horizontal="left" vertical="top"/>
    </xf>
    <xf numFmtId="0" fontId="0" fillId="0" borderId="0" xfId="0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2" fillId="0" borderId="20" xfId="0" applyFont="1" applyFill="1" applyBorder="1" applyAlignment="1" applyProtection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2" fontId="2" fillId="0" borderId="15" xfId="0" applyNumberFormat="1" applyFont="1" applyFill="1" applyBorder="1" applyAlignment="1" applyProtection="1">
      <alignment horizontal="center" vertical="center"/>
    </xf>
    <xf numFmtId="4" fontId="2" fillId="0" borderId="2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 applyProtection="1">
      <alignment horizontal="left" vertical="center"/>
    </xf>
    <xf numFmtId="0" fontId="0" fillId="0" borderId="0" xfId="0" applyFont="1"/>
    <xf numFmtId="0" fontId="28" fillId="0" borderId="0" xfId="0" applyFont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Protection="1"/>
    <xf numFmtId="4" fontId="0" fillId="0" borderId="0" xfId="0" applyNumberFormat="1" applyFont="1"/>
    <xf numFmtId="4" fontId="0" fillId="0" borderId="0" xfId="0" applyNumberFormat="1" applyFont="1" applyProtection="1"/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center"/>
    </xf>
    <xf numFmtId="0" fontId="2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31" fillId="0" borderId="0" xfId="0" applyFont="1"/>
    <xf numFmtId="4" fontId="27" fillId="0" borderId="0" xfId="0" applyNumberFormat="1" applyFont="1" applyFill="1" applyAlignment="1" applyProtection="1">
      <alignment horizontal="left" vertical="center"/>
    </xf>
    <xf numFmtId="0" fontId="27" fillId="7" borderId="17" xfId="0" applyFont="1" applyFill="1" applyBorder="1" applyAlignment="1" applyProtection="1">
      <alignment horizontal="center" vertical="center" wrapText="1"/>
    </xf>
    <xf numFmtId="4" fontId="27" fillId="7" borderId="14" xfId="0" applyNumberFormat="1" applyFont="1" applyFill="1" applyBorder="1" applyAlignment="1" applyProtection="1">
      <alignment horizontal="center" vertical="center" wrapText="1"/>
    </xf>
    <xf numFmtId="0" fontId="27" fillId="7" borderId="17" xfId="0" applyFont="1" applyFill="1" applyBorder="1" applyAlignment="1" applyProtection="1">
      <alignment horizontal="center"/>
    </xf>
    <xf numFmtId="2" fontId="31" fillId="0" borderId="0" xfId="0" applyNumberFormat="1" applyFont="1" applyFill="1" applyBorder="1" applyAlignment="1" applyProtection="1">
      <alignment horizontal="left" vertical="center"/>
    </xf>
    <xf numFmtId="2" fontId="31" fillId="0" borderId="0" xfId="0" applyNumberFormat="1" applyFont="1" applyFill="1" applyAlignment="1" applyProtection="1">
      <alignment horizontal="left" vertical="center"/>
    </xf>
    <xf numFmtId="2" fontId="32" fillId="0" borderId="0" xfId="0" applyNumberFormat="1" applyFont="1" applyFill="1" applyAlignment="1" applyProtection="1">
      <alignment horizontal="left" vertical="center"/>
    </xf>
    <xf numFmtId="4" fontId="32" fillId="0" borderId="0" xfId="0" applyNumberFormat="1" applyFont="1" applyFill="1" applyAlignment="1" applyProtection="1">
      <alignment horizontal="left" vertical="center"/>
    </xf>
    <xf numFmtId="4" fontId="0" fillId="0" borderId="0" xfId="0" applyNumberFormat="1" applyFont="1" applyAlignment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0" fillId="0" borderId="0" xfId="0" applyFont="1" applyProtection="1"/>
    <xf numFmtId="0" fontId="0" fillId="0" borderId="0" xfId="0" applyAlignment="1">
      <alignment horizontal="left" vertical="top"/>
    </xf>
    <xf numFmtId="0" fontId="4" fillId="0" borderId="1" xfId="0" applyFont="1" applyBorder="1"/>
    <xf numFmtId="0" fontId="4" fillId="0" borderId="1" xfId="0" applyFont="1" applyFill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3" xfId="0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35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165" fontId="0" fillId="0" borderId="1" xfId="2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/>
    <xf numFmtId="0" fontId="0" fillId="0" borderId="0" xfId="0" applyAlignment="1">
      <alignment horizontal="right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0" fontId="39" fillId="0" borderId="0" xfId="0" applyFont="1" applyAlignment="1"/>
    <xf numFmtId="0" fontId="39" fillId="0" borderId="0" xfId="0" applyFont="1"/>
    <xf numFmtId="0" fontId="0" fillId="0" borderId="0" xfId="0" applyNumberFormat="1"/>
    <xf numFmtId="0" fontId="0" fillId="8" borderId="0" xfId="0" applyFont="1" applyFill="1" applyProtection="1">
      <protection locked="0"/>
    </xf>
    <xf numFmtId="0" fontId="0" fillId="8" borderId="0" xfId="0" applyFont="1" applyFill="1"/>
    <xf numFmtId="0" fontId="2" fillId="8" borderId="0" xfId="0" applyFont="1" applyFill="1" applyProtection="1"/>
    <xf numFmtId="0" fontId="2" fillId="8" borderId="0" xfId="0" applyFont="1" applyFill="1"/>
    <xf numFmtId="0" fontId="2" fillId="8" borderId="0" xfId="0" applyFont="1" applyFill="1" applyAlignment="1" applyProtection="1">
      <alignment horizontal="left"/>
    </xf>
    <xf numFmtId="0" fontId="2" fillId="8" borderId="0" xfId="0" applyFont="1" applyFill="1" applyAlignment="1" applyProtection="1">
      <alignment vertical="center"/>
    </xf>
    <xf numFmtId="0" fontId="2" fillId="8" borderId="0" xfId="0" applyFont="1" applyFill="1" applyProtection="1">
      <protection locked="0"/>
    </xf>
    <xf numFmtId="0" fontId="2" fillId="8" borderId="0" xfId="0" applyFont="1" applyFill="1" applyAlignment="1">
      <alignment horizontal="left" wrapText="1"/>
    </xf>
    <xf numFmtId="0" fontId="5" fillId="8" borderId="3" xfId="0" applyFont="1" applyFill="1" applyBorder="1" applyAlignment="1" applyProtection="1"/>
    <xf numFmtId="0" fontId="11" fillId="8" borderId="1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165" fontId="17" fillId="8" borderId="1" xfId="0" applyNumberFormat="1" applyFont="1" applyFill="1" applyBorder="1" applyAlignment="1" applyProtection="1">
      <alignment horizontal="center" vertical="center" wrapText="1"/>
    </xf>
    <xf numFmtId="0" fontId="4" fillId="8" borderId="0" xfId="0" applyFont="1" applyFill="1"/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165" fontId="4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vertical="center" wrapText="1"/>
    </xf>
    <xf numFmtId="0" fontId="4" fillId="8" borderId="1" xfId="0" applyNumberFormat="1" applyFont="1" applyFill="1" applyBorder="1" applyAlignment="1" applyProtection="1">
      <alignment vertical="center" wrapText="1"/>
    </xf>
    <xf numFmtId="164" fontId="2" fillId="8" borderId="0" xfId="0" applyNumberFormat="1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top"/>
    </xf>
    <xf numFmtId="0" fontId="0" fillId="0" borderId="1" xfId="0" applyFill="1" applyBorder="1"/>
    <xf numFmtId="165" fontId="4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2" fillId="0" borderId="1" xfId="0" applyNumberFormat="1" applyFont="1" applyFill="1" applyBorder="1"/>
    <xf numFmtId="0" fontId="0" fillId="0" borderId="0" xfId="0" applyFill="1" applyAlignment="1">
      <alignment horizontal="right" vertical="top"/>
    </xf>
    <xf numFmtId="0" fontId="4" fillId="0" borderId="1" xfId="0" applyNumberFormat="1" applyFont="1" applyFill="1" applyBorder="1"/>
    <xf numFmtId="49" fontId="30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/>
    <xf numFmtId="0" fontId="15" fillId="0" borderId="0" xfId="0" applyFont="1" applyFill="1" applyAlignment="1" applyProtection="1">
      <alignment vertical="center"/>
    </xf>
    <xf numFmtId="0" fontId="2" fillId="0" borderId="0" xfId="0" applyNumberFormat="1" applyFont="1" applyFill="1" applyProtection="1"/>
    <xf numFmtId="165" fontId="2" fillId="0" borderId="0" xfId="0" applyNumberFormat="1" applyFont="1" applyFill="1" applyProtection="1"/>
    <xf numFmtId="0" fontId="2" fillId="0" borderId="0" xfId="0" applyFont="1" applyFill="1" applyAlignment="1">
      <alignment horizontal="left" wrapText="1"/>
    </xf>
    <xf numFmtId="0" fontId="45" fillId="0" borderId="1" xfId="0" applyFont="1" applyFill="1" applyBorder="1" applyAlignment="1">
      <alignment horizontal="center" vertical="center" wrapText="1"/>
    </xf>
    <xf numFmtId="165" fontId="4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2" fontId="27" fillId="7" borderId="1" xfId="0" applyNumberFormat="1" applyFont="1" applyFill="1" applyBorder="1" applyAlignment="1" applyProtection="1">
      <alignment horizontal="center" vertical="center"/>
    </xf>
    <xf numFmtId="4" fontId="27" fillId="7" borderId="1" xfId="0" applyNumberFormat="1" applyFont="1" applyFill="1" applyBorder="1" applyAlignment="1" applyProtection="1">
      <alignment horizontal="center" vertical="center"/>
    </xf>
    <xf numFmtId="164" fontId="2" fillId="9" borderId="0" xfId="0" applyNumberFormat="1" applyFont="1" applyFill="1" applyAlignment="1">
      <alignment horizontal="center"/>
    </xf>
    <xf numFmtId="8" fontId="2" fillId="9" borderId="0" xfId="0" applyNumberFormat="1" applyFont="1" applyFill="1" applyAlignment="1">
      <alignment horizontal="center"/>
    </xf>
    <xf numFmtId="164" fontId="2" fillId="9" borderId="0" xfId="0" applyNumberFormat="1" applyFont="1" applyFill="1" applyProtection="1">
      <protection locked="0"/>
    </xf>
    <xf numFmtId="164" fontId="2" fillId="9" borderId="0" xfId="0" applyNumberFormat="1" applyFont="1" applyFill="1" applyAlignment="1" applyProtection="1">
      <alignment horizontal="left"/>
      <protection locked="0"/>
    </xf>
    <xf numFmtId="169" fontId="2" fillId="9" borderId="0" xfId="0" applyNumberFormat="1" applyFont="1" applyFill="1" applyAlignment="1">
      <alignment horizontal="right"/>
    </xf>
    <xf numFmtId="0" fontId="7" fillId="9" borderId="0" xfId="0" applyFont="1" applyFill="1" applyAlignment="1" applyProtection="1">
      <alignment horizontal="left"/>
      <protection locked="0"/>
    </xf>
    <xf numFmtId="0" fontId="7" fillId="9" borderId="0" xfId="0" applyFont="1" applyFill="1" applyAlignment="1" applyProtection="1">
      <alignment horizontal="right"/>
      <protection locked="0"/>
    </xf>
    <xf numFmtId="0" fontId="2" fillId="9" borderId="0" xfId="0" applyFont="1" applyFill="1" applyProtection="1">
      <protection locked="0"/>
    </xf>
    <xf numFmtId="0" fontId="2" fillId="9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/>
    <xf numFmtId="165" fontId="40" fillId="8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/>
    <xf numFmtId="165" fontId="4" fillId="8" borderId="4" xfId="0" applyNumberFormat="1" applyFont="1" applyFill="1" applyBorder="1" applyAlignment="1" applyProtection="1">
      <alignment horizontal="center" vertical="center" wrapText="1"/>
    </xf>
    <xf numFmtId="14" fontId="2" fillId="9" borderId="0" xfId="0" applyNumberFormat="1" applyFont="1" applyFill="1" applyAlignment="1" applyProtection="1">
      <alignment horizontal="left" vertical="top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7" fillId="8" borderId="1" xfId="0" applyFont="1" applyFill="1" applyBorder="1" applyAlignment="1" applyProtection="1">
      <alignment horizontal="center" vertical="center" wrapText="1"/>
    </xf>
    <xf numFmtId="0" fontId="18" fillId="8" borderId="1" xfId="0" applyFont="1" applyFill="1" applyBorder="1" applyAlignment="1" applyProtection="1">
      <alignment horizontal="center" vertical="center" wrapText="1"/>
    </xf>
    <xf numFmtId="0" fontId="5" fillId="8" borderId="0" xfId="0" applyFont="1" applyFill="1" applyAlignment="1">
      <alignment horizontal="center" wrapText="1"/>
    </xf>
    <xf numFmtId="0" fontId="5" fillId="8" borderId="0" xfId="0" applyFont="1" applyFill="1" applyAlignment="1">
      <alignment horizontal="center" vertical="top" wrapText="1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top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5" fillId="8" borderId="0" xfId="0" applyFont="1" applyFill="1" applyAlignment="1" applyProtection="1">
      <alignment horizontal="center" vertical="top" wrapText="1"/>
      <protection locked="0"/>
    </xf>
    <xf numFmtId="3" fontId="5" fillId="8" borderId="0" xfId="0" applyNumberFormat="1" applyFont="1" applyFill="1" applyAlignment="1" applyProtection="1">
      <alignment horizontal="left" vertical="top" wrapText="1"/>
      <protection locked="0"/>
    </xf>
    <xf numFmtId="0" fontId="31" fillId="0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top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17" fillId="8" borderId="4" xfId="0" applyFont="1" applyFill="1" applyBorder="1" applyAlignment="1" applyProtection="1">
      <alignment horizontal="center" vertical="center" wrapText="1"/>
    </xf>
    <xf numFmtId="0" fontId="7" fillId="8" borderId="0" xfId="0" applyFont="1" applyFill="1" applyAlignment="1" applyProtection="1">
      <alignment horizontal="right" vertical="center"/>
    </xf>
    <xf numFmtId="0" fontId="2" fillId="8" borderId="0" xfId="0" applyFont="1" applyFill="1" applyAlignment="1" applyProtection="1">
      <alignment horizontal="right"/>
    </xf>
    <xf numFmtId="0" fontId="5" fillId="8" borderId="0" xfId="0" applyFont="1" applyFill="1" applyAlignment="1" applyProtection="1">
      <alignment horizontal="left"/>
    </xf>
    <xf numFmtId="0" fontId="2" fillId="8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0" fontId="4" fillId="8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center" vertical="center" wrapText="1"/>
    </xf>
    <xf numFmtId="49" fontId="4" fillId="9" borderId="0" xfId="0" applyNumberFormat="1" applyFont="1" applyFill="1" applyAlignment="1" applyProtection="1">
      <alignment horizontal="right" vertical="top" wrapText="1"/>
      <protection locked="0"/>
    </xf>
    <xf numFmtId="49" fontId="5" fillId="9" borderId="0" xfId="0" applyNumberFormat="1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5" fillId="8" borderId="0" xfId="0" applyNumberFormat="1" applyFont="1" applyFill="1" applyAlignment="1">
      <alignment horizontal="center" vertical="center" wrapText="1"/>
    </xf>
    <xf numFmtId="0" fontId="25" fillId="8" borderId="5" xfId="0" applyFont="1" applyFill="1" applyBorder="1" applyAlignment="1" applyProtection="1">
      <alignment horizontal="center" vertical="center" wrapText="1"/>
    </xf>
    <xf numFmtId="0" fontId="25" fillId="8" borderId="13" xfId="0" applyFont="1" applyFill="1" applyBorder="1" applyAlignment="1" applyProtection="1">
      <alignment horizontal="center" vertical="center" wrapText="1"/>
    </xf>
    <xf numFmtId="0" fontId="25" fillId="8" borderId="6" xfId="0" applyFont="1" applyFill="1" applyBorder="1" applyAlignment="1" applyProtection="1">
      <alignment horizontal="center" vertical="center" wrapText="1"/>
    </xf>
    <xf numFmtId="0" fontId="5" fillId="9" borderId="0" xfId="0" applyFont="1" applyFill="1" applyAlignment="1" applyProtection="1">
      <alignment horizontal="left"/>
      <protection locked="0"/>
    </xf>
    <xf numFmtId="0" fontId="11" fillId="8" borderId="1" xfId="0" applyFont="1" applyFill="1" applyBorder="1" applyAlignment="1" applyProtection="1">
      <alignment horizontal="center" vertical="center" wrapText="1"/>
    </xf>
    <xf numFmtId="0" fontId="5" fillId="9" borderId="0" xfId="0" applyFont="1" applyFill="1" applyAlignment="1" applyProtection="1">
      <alignment horizontal="center" wrapText="1"/>
      <protection locked="0"/>
    </xf>
    <xf numFmtId="0" fontId="17" fillId="8" borderId="5" xfId="0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 applyProtection="1">
      <alignment horizontal="center" vertical="center" wrapText="1"/>
    </xf>
    <xf numFmtId="0" fontId="17" fillId="8" borderId="7" xfId="0" applyFont="1" applyFill="1" applyBorder="1" applyAlignment="1" applyProtection="1">
      <alignment horizontal="center" vertical="center" wrapText="1"/>
    </xf>
    <xf numFmtId="0" fontId="17" fillId="8" borderId="8" xfId="0" applyFont="1" applyFill="1" applyBorder="1" applyAlignment="1" applyProtection="1">
      <alignment horizontal="center" vertical="center" wrapText="1"/>
    </xf>
    <xf numFmtId="0" fontId="17" fillId="8" borderId="9" xfId="0" applyFont="1" applyFill="1" applyBorder="1" applyAlignment="1" applyProtection="1">
      <alignment horizontal="center" vertical="center" wrapText="1"/>
    </xf>
    <xf numFmtId="0" fontId="17" fillId="8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8" fontId="2" fillId="0" borderId="7" xfId="0" applyNumberFormat="1" applyFont="1" applyFill="1" applyBorder="1" applyAlignment="1">
      <alignment horizontal="center" vertical="center" wrapText="1"/>
    </xf>
    <xf numFmtId="8" fontId="2" fillId="0" borderId="2" xfId="0" applyNumberFormat="1" applyFont="1" applyFill="1" applyBorder="1" applyAlignment="1">
      <alignment horizontal="center" vertical="center" wrapText="1"/>
    </xf>
    <xf numFmtId="8" fontId="2" fillId="0" borderId="8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49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top" wrapText="1"/>
    </xf>
    <xf numFmtId="0" fontId="2" fillId="8" borderId="5" xfId="0" applyFont="1" applyFill="1" applyBorder="1" applyAlignment="1">
      <alignment horizontal="right" vertical="top" wrapText="1"/>
    </xf>
    <xf numFmtId="0" fontId="2" fillId="8" borderId="6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34" fillId="0" borderId="23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27" fillId="0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49" fontId="27" fillId="0" borderId="5" xfId="0" applyNumberFormat="1" applyFont="1" applyFill="1" applyBorder="1" applyAlignment="1" applyProtection="1">
      <alignment horizontal="left" vertical="center" wrapText="1"/>
    </xf>
    <xf numFmtId="49" fontId="27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/>
    </xf>
    <xf numFmtId="0" fontId="34" fillId="0" borderId="2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4" fontId="27" fillId="0" borderId="0" xfId="0" applyNumberFormat="1" applyFont="1" applyFill="1" applyAlignment="1" applyProtection="1">
      <alignment horizontal="center" vertical="center"/>
    </xf>
    <xf numFmtId="168" fontId="0" fillId="0" borderId="0" xfId="0" applyNumberFormat="1" applyFont="1" applyFill="1" applyAlignment="1" applyProtection="1">
      <alignment horizontal="center" vertical="center"/>
    </xf>
    <xf numFmtId="4" fontId="27" fillId="0" borderId="0" xfId="0" applyNumberFormat="1" applyFont="1" applyAlignment="1">
      <alignment horizontal="center" wrapText="1"/>
    </xf>
    <xf numFmtId="168" fontId="0" fillId="0" borderId="0" xfId="0" applyNumberFormat="1" applyFont="1" applyFill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2" fontId="30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7" fillId="7" borderId="15" xfId="0" applyFont="1" applyFill="1" applyBorder="1" applyAlignment="1" applyProtection="1">
      <alignment horizontal="center" vertical="center" wrapText="1"/>
    </xf>
    <xf numFmtId="0" fontId="27" fillId="7" borderId="16" xfId="0" applyFont="1" applyFill="1" applyBorder="1" applyAlignment="1" applyProtection="1">
      <alignment horizontal="center" vertical="center" wrapText="1"/>
    </xf>
    <xf numFmtId="0" fontId="27" fillId="7" borderId="18" xfId="0" applyFont="1" applyFill="1" applyBorder="1" applyAlignment="1" applyProtection="1">
      <alignment horizontal="center" vertical="center" wrapText="1"/>
    </xf>
    <xf numFmtId="0" fontId="27" fillId="7" borderId="19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8" fontId="2" fillId="0" borderId="1" xfId="0" applyNumberFormat="1" applyFont="1" applyFill="1" applyBorder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8" fontId="4" fillId="0" borderId="24" xfId="0" applyNumberFormat="1" applyFont="1" applyBorder="1" applyAlignment="1">
      <alignment horizontal="center" vertical="center" wrapText="1"/>
    </xf>
    <xf numFmtId="8" fontId="4" fillId="0" borderId="2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creativecommons.org/licenses/by/2.5/pl/" TargetMode="External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4"/>
  <sheetViews>
    <sheetView tabSelected="1" view="pageLayout" zoomScale="84" zoomScaleNormal="100" zoomScaleSheetLayoutView="100" zoomScalePageLayoutView="84" workbookViewId="0">
      <selection activeCell="A49" sqref="A49:H49"/>
    </sheetView>
  </sheetViews>
  <sheetFormatPr defaultRowHeight="15" x14ac:dyDescent="0.25"/>
  <cols>
    <col min="2" max="2" width="12.5703125" customWidth="1"/>
    <col min="3" max="3" width="9.42578125" customWidth="1"/>
    <col min="4" max="4" width="15" customWidth="1"/>
    <col min="5" max="5" width="22.28515625" customWidth="1"/>
    <col min="6" max="6" width="13.7109375" customWidth="1"/>
    <col min="7" max="7" width="10.42578125" customWidth="1"/>
    <col min="8" max="8" width="11" customWidth="1"/>
    <col min="9" max="9" width="9.140625" hidden="1" customWidth="1"/>
  </cols>
  <sheetData>
    <row r="1" spans="1:9" ht="15.75" x14ac:dyDescent="0.25">
      <c r="A1" s="130"/>
      <c r="B1" s="211" t="s">
        <v>28</v>
      </c>
      <c r="C1" s="211"/>
      <c r="D1" s="211"/>
      <c r="E1" s="211"/>
      <c r="F1" s="181" t="s">
        <v>271</v>
      </c>
      <c r="G1" s="180" t="s">
        <v>272</v>
      </c>
      <c r="H1" s="131"/>
      <c r="I1" s="131"/>
    </row>
    <row r="2" spans="1:9" x14ac:dyDescent="0.25">
      <c r="A2" s="212" t="s">
        <v>29</v>
      </c>
      <c r="B2" s="212"/>
      <c r="C2" s="177"/>
      <c r="D2" s="132" t="s">
        <v>30</v>
      </c>
      <c r="E2" s="132"/>
      <c r="F2" s="132"/>
      <c r="G2" s="132"/>
      <c r="H2" s="132"/>
      <c r="I2" s="133"/>
    </row>
    <row r="3" spans="1:9" x14ac:dyDescent="0.25">
      <c r="A3" s="213" t="s">
        <v>72</v>
      </c>
      <c r="B3" s="213"/>
      <c r="C3" s="213"/>
      <c r="D3" s="213"/>
      <c r="E3" s="213"/>
      <c r="F3" s="213"/>
      <c r="G3" s="213"/>
      <c r="H3" s="213"/>
      <c r="I3" s="213"/>
    </row>
    <row r="4" spans="1:9" x14ac:dyDescent="0.25">
      <c r="A4" s="134" t="s">
        <v>73</v>
      </c>
      <c r="B4" s="134"/>
      <c r="C4" s="134"/>
      <c r="D4" s="134"/>
      <c r="E4" s="134" t="s">
        <v>0</v>
      </c>
      <c r="F4" s="134"/>
      <c r="G4" s="132"/>
      <c r="H4" s="132"/>
      <c r="I4" s="132"/>
    </row>
    <row r="5" spans="1:9" x14ac:dyDescent="0.25">
      <c r="A5" s="214" t="s">
        <v>304</v>
      </c>
      <c r="B5" s="214"/>
      <c r="C5" s="214"/>
      <c r="D5" s="214"/>
      <c r="E5" s="214"/>
      <c r="F5" s="214"/>
      <c r="G5" s="214"/>
      <c r="H5" s="214"/>
      <c r="I5" s="214"/>
    </row>
    <row r="6" spans="1:9" x14ac:dyDescent="0.25">
      <c r="A6" s="132" t="s">
        <v>36</v>
      </c>
      <c r="B6" s="135"/>
      <c r="C6" s="132"/>
      <c r="D6" s="132"/>
      <c r="E6" s="132"/>
      <c r="F6" s="132"/>
      <c r="G6" s="216" t="s">
        <v>166</v>
      </c>
      <c r="H6" s="216"/>
      <c r="I6" s="132"/>
    </row>
    <row r="7" spans="1:9" x14ac:dyDescent="0.25">
      <c r="A7" s="135" t="s">
        <v>1</v>
      </c>
      <c r="B7" s="135"/>
      <c r="C7" s="132"/>
      <c r="D7" s="132"/>
      <c r="E7" s="132"/>
      <c r="F7" s="132"/>
      <c r="G7" s="216" t="s">
        <v>165</v>
      </c>
      <c r="H7" s="216"/>
      <c r="I7" s="132"/>
    </row>
    <row r="8" spans="1:9" ht="30" customHeight="1" x14ac:dyDescent="0.25">
      <c r="A8" s="219"/>
      <c r="B8" s="219"/>
      <c r="C8" s="219"/>
      <c r="D8" s="219"/>
      <c r="E8" s="218" t="s">
        <v>305</v>
      </c>
      <c r="F8" s="218"/>
      <c r="G8" s="218"/>
      <c r="H8" s="218"/>
      <c r="I8" s="133"/>
    </row>
    <row r="9" spans="1:9" x14ac:dyDescent="0.25">
      <c r="A9" s="136" t="s">
        <v>243</v>
      </c>
      <c r="B9" s="182"/>
      <c r="C9" s="182"/>
      <c r="D9" s="182"/>
      <c r="E9" s="182" t="s">
        <v>147</v>
      </c>
      <c r="F9" s="136"/>
      <c r="G9" s="133"/>
      <c r="H9" s="133"/>
      <c r="I9" s="133"/>
    </row>
    <row r="10" spans="1:9" x14ac:dyDescent="0.25">
      <c r="A10" s="160" t="s">
        <v>31</v>
      </c>
      <c r="B10" s="161"/>
      <c r="C10" s="226"/>
      <c r="D10" s="226"/>
      <c r="E10" s="226"/>
      <c r="F10" s="160"/>
      <c r="G10" s="162"/>
      <c r="H10" s="162"/>
      <c r="I10" s="1"/>
    </row>
    <row r="11" spans="1:9" x14ac:dyDescent="0.25">
      <c r="A11" s="162" t="s">
        <v>32</v>
      </c>
      <c r="B11" s="163"/>
      <c r="C11" s="162"/>
      <c r="D11" s="162"/>
      <c r="E11" s="162"/>
      <c r="F11" s="164"/>
      <c r="G11" s="165"/>
      <c r="H11" s="162"/>
      <c r="I11" s="162"/>
    </row>
    <row r="12" spans="1:9" ht="15" customHeight="1" x14ac:dyDescent="0.25">
      <c r="A12" s="217" t="s">
        <v>37</v>
      </c>
      <c r="B12" s="217"/>
      <c r="C12" s="217"/>
      <c r="D12" s="217"/>
      <c r="E12" s="217"/>
      <c r="F12" s="217"/>
      <c r="G12" s="217"/>
      <c r="H12" s="217"/>
      <c r="I12" s="162"/>
    </row>
    <row r="13" spans="1:9" ht="12.75" customHeight="1" x14ac:dyDescent="0.25">
      <c r="A13" s="215" t="s">
        <v>61</v>
      </c>
      <c r="B13" s="215"/>
      <c r="C13" s="215"/>
      <c r="D13" s="215"/>
      <c r="E13" s="215"/>
      <c r="F13" s="215"/>
      <c r="G13" s="215"/>
      <c r="H13" s="215"/>
      <c r="I13" s="215"/>
    </row>
    <row r="14" spans="1:9" x14ac:dyDescent="0.25">
      <c r="A14" s="228"/>
      <c r="B14" s="228"/>
      <c r="C14" s="228"/>
      <c r="D14" s="159" t="s">
        <v>183</v>
      </c>
      <c r="E14" s="183"/>
      <c r="F14" s="1" t="s">
        <v>273</v>
      </c>
      <c r="G14" s="192"/>
      <c r="H14" s="192"/>
      <c r="I14" s="166"/>
    </row>
    <row r="15" spans="1:9" x14ac:dyDescent="0.25">
      <c r="A15" s="134" t="s">
        <v>33</v>
      </c>
      <c r="B15" s="138"/>
      <c r="C15" s="138"/>
      <c r="D15" s="138"/>
      <c r="E15" s="134"/>
      <c r="F15" s="134"/>
      <c r="G15" s="134"/>
      <c r="H15" s="134"/>
      <c r="I15" s="137"/>
    </row>
    <row r="16" spans="1:9" ht="123.75" customHeight="1" x14ac:dyDescent="0.25">
      <c r="A16" s="227" t="s">
        <v>2</v>
      </c>
      <c r="B16" s="227"/>
      <c r="C16" s="227" t="s">
        <v>3</v>
      </c>
      <c r="D16" s="227"/>
      <c r="E16" s="139" t="s">
        <v>228</v>
      </c>
      <c r="F16" s="139" t="s">
        <v>117</v>
      </c>
      <c r="G16" s="139" t="s">
        <v>306</v>
      </c>
      <c r="H16" s="187" t="s">
        <v>4</v>
      </c>
      <c r="I16" s="133"/>
    </row>
    <row r="17" spans="1:9" x14ac:dyDescent="0.25">
      <c r="A17" s="196" t="s">
        <v>5</v>
      </c>
      <c r="B17" s="196"/>
      <c r="C17" s="196" t="s">
        <v>6</v>
      </c>
      <c r="D17" s="196"/>
      <c r="E17" s="140">
        <v>0</v>
      </c>
      <c r="F17" s="141">
        <f>E17*(IF(E8="tak",200,400))</f>
        <v>0</v>
      </c>
      <c r="G17" s="141">
        <f>E17*1000</f>
        <v>0</v>
      </c>
      <c r="H17" s="141">
        <f>F17+G17</f>
        <v>0</v>
      </c>
      <c r="I17" s="142"/>
    </row>
    <row r="18" spans="1:9" x14ac:dyDescent="0.25">
      <c r="A18" s="196" t="s">
        <v>7</v>
      </c>
      <c r="B18" s="196"/>
      <c r="C18" s="196" t="s">
        <v>8</v>
      </c>
      <c r="D18" s="196"/>
      <c r="E18" s="140">
        <v>0</v>
      </c>
      <c r="F18" s="141">
        <f>E18*(IF(E8="tak",200,400))</f>
        <v>0</v>
      </c>
      <c r="G18" s="141">
        <f>E18*1000</f>
        <v>0</v>
      </c>
      <c r="H18" s="141">
        <f t="shared" ref="H18:H33" si="0">F18+G18</f>
        <v>0</v>
      </c>
      <c r="I18" s="142"/>
    </row>
    <row r="19" spans="1:9" x14ac:dyDescent="0.25">
      <c r="A19" s="196" t="s">
        <v>9</v>
      </c>
      <c r="B19" s="196"/>
      <c r="C19" s="196" t="s">
        <v>10</v>
      </c>
      <c r="D19" s="196"/>
      <c r="E19" s="140">
        <v>0</v>
      </c>
      <c r="F19" s="141">
        <f>E19*(IF(E8="tak",200,400))</f>
        <v>0</v>
      </c>
      <c r="G19" s="141">
        <f>E19*1000</f>
        <v>0</v>
      </c>
      <c r="H19" s="141">
        <f t="shared" si="0"/>
        <v>0</v>
      </c>
      <c r="I19" s="142"/>
    </row>
    <row r="20" spans="1:9" ht="35.25" customHeight="1" x14ac:dyDescent="0.25">
      <c r="A20" s="210" t="s">
        <v>11</v>
      </c>
      <c r="B20" s="210"/>
      <c r="C20" s="210" t="s">
        <v>62</v>
      </c>
      <c r="D20" s="210"/>
      <c r="E20" s="143">
        <v>0</v>
      </c>
      <c r="F20" s="141">
        <f>E20*(IF(E8="tak",50,100))</f>
        <v>0</v>
      </c>
      <c r="G20" s="191">
        <f>E20*100</f>
        <v>0</v>
      </c>
      <c r="H20" s="141">
        <f t="shared" si="0"/>
        <v>0</v>
      </c>
      <c r="I20" s="142"/>
    </row>
    <row r="21" spans="1:9" ht="15" customHeight="1" x14ac:dyDescent="0.25">
      <c r="A21" s="231" t="s">
        <v>12</v>
      </c>
      <c r="B21" s="232"/>
      <c r="C21" s="196" t="s">
        <v>34</v>
      </c>
      <c r="D21" s="196"/>
      <c r="E21" s="140"/>
      <c r="F21" s="141" t="s">
        <v>10</v>
      </c>
      <c r="G21" s="141" t="s">
        <v>10</v>
      </c>
      <c r="H21" s="141" t="s">
        <v>10</v>
      </c>
      <c r="I21" s="142"/>
    </row>
    <row r="22" spans="1:9" ht="23.25" customHeight="1" x14ac:dyDescent="0.25">
      <c r="A22" s="233"/>
      <c r="B22" s="234"/>
      <c r="C22" s="229" t="s">
        <v>35</v>
      </c>
      <c r="D22" s="230"/>
      <c r="E22" s="140"/>
      <c r="F22" s="141" t="s">
        <v>10</v>
      </c>
      <c r="G22" s="141" t="s">
        <v>10</v>
      </c>
      <c r="H22" s="141" t="s">
        <v>10</v>
      </c>
      <c r="I22" s="142"/>
    </row>
    <row r="23" spans="1:9" ht="31.5" customHeight="1" x14ac:dyDescent="0.25">
      <c r="A23" s="196" t="s">
        <v>13</v>
      </c>
      <c r="B23" s="196"/>
      <c r="C23" s="196" t="s">
        <v>63</v>
      </c>
      <c r="D23" s="196"/>
      <c r="E23" s="140">
        <v>0</v>
      </c>
      <c r="F23" s="141">
        <f>E23*(IF(E8="tak",50,100))</f>
        <v>0</v>
      </c>
      <c r="G23" s="141">
        <f>E23*100</f>
        <v>0</v>
      </c>
      <c r="H23" s="141">
        <f t="shared" si="0"/>
        <v>0</v>
      </c>
      <c r="I23" s="142"/>
    </row>
    <row r="24" spans="1:9" x14ac:dyDescent="0.25">
      <c r="A24" s="196" t="s">
        <v>12</v>
      </c>
      <c r="B24" s="196"/>
      <c r="C24" s="196" t="s">
        <v>14</v>
      </c>
      <c r="D24" s="196"/>
      <c r="E24" s="140"/>
      <c r="F24" s="141" t="s">
        <v>10</v>
      </c>
      <c r="G24" s="141" t="s">
        <v>10</v>
      </c>
      <c r="H24" s="141" t="s">
        <v>10</v>
      </c>
      <c r="I24" s="142"/>
    </row>
    <row r="25" spans="1:9" x14ac:dyDescent="0.25">
      <c r="A25" s="196" t="s">
        <v>15</v>
      </c>
      <c r="B25" s="196"/>
      <c r="C25" s="196" t="s">
        <v>16</v>
      </c>
      <c r="D25" s="196"/>
      <c r="E25" s="140">
        <v>0</v>
      </c>
      <c r="F25" s="141">
        <v>0</v>
      </c>
      <c r="G25" s="141">
        <f>E25*50</f>
        <v>0</v>
      </c>
      <c r="H25" s="141">
        <f>G25</f>
        <v>0</v>
      </c>
      <c r="I25" s="142"/>
    </row>
    <row r="26" spans="1:9" ht="20.25" customHeight="1" x14ac:dyDescent="0.25">
      <c r="A26" s="196" t="s">
        <v>17</v>
      </c>
      <c r="B26" s="196"/>
      <c r="C26" s="196" t="s">
        <v>10</v>
      </c>
      <c r="D26" s="196"/>
      <c r="E26" s="140">
        <v>0</v>
      </c>
      <c r="F26" s="141">
        <v>0</v>
      </c>
      <c r="G26" s="141">
        <f>E26*50</f>
        <v>0</v>
      </c>
      <c r="H26" s="141">
        <f>G26</f>
        <v>0</v>
      </c>
      <c r="I26" s="142"/>
    </row>
    <row r="27" spans="1:9" ht="17.25" customHeight="1" x14ac:dyDescent="0.25">
      <c r="A27" s="196" t="s">
        <v>18</v>
      </c>
      <c r="B27" s="196"/>
      <c r="C27" s="196" t="s">
        <v>19</v>
      </c>
      <c r="D27" s="196"/>
      <c r="E27" s="140">
        <v>0</v>
      </c>
      <c r="F27" s="141">
        <f>E27*(IF(E8="tak",25,50))</f>
        <v>0</v>
      </c>
      <c r="G27" s="141">
        <f>E27*100</f>
        <v>0</v>
      </c>
      <c r="H27" s="141">
        <f t="shared" si="0"/>
        <v>0</v>
      </c>
      <c r="I27" s="142"/>
    </row>
    <row r="28" spans="1:9" ht="19.5" customHeight="1" x14ac:dyDescent="0.25">
      <c r="A28" s="196" t="s">
        <v>20</v>
      </c>
      <c r="B28" s="196"/>
      <c r="C28" s="196" t="s">
        <v>21</v>
      </c>
      <c r="D28" s="196"/>
      <c r="E28" s="140">
        <v>0</v>
      </c>
      <c r="F28" s="141">
        <f>E28*(IF(E8="tak",25,50))</f>
        <v>0</v>
      </c>
      <c r="G28" s="141">
        <f>E28*100</f>
        <v>0</v>
      </c>
      <c r="H28" s="141">
        <f t="shared" si="0"/>
        <v>0</v>
      </c>
      <c r="I28" s="142"/>
    </row>
    <row r="29" spans="1:9" x14ac:dyDescent="0.25">
      <c r="A29" s="196" t="s">
        <v>22</v>
      </c>
      <c r="B29" s="196"/>
      <c r="C29" s="196" t="s">
        <v>21</v>
      </c>
      <c r="D29" s="196"/>
      <c r="E29" s="140">
        <v>0</v>
      </c>
      <c r="F29" s="141">
        <f>E29*(IF(E8="tak",15,30))</f>
        <v>0</v>
      </c>
      <c r="G29" s="141">
        <f>E29*50</f>
        <v>0</v>
      </c>
      <c r="H29" s="141">
        <f t="shared" si="0"/>
        <v>0</v>
      </c>
      <c r="I29" s="142"/>
    </row>
    <row r="30" spans="1:9" ht="38.25" customHeight="1" x14ac:dyDescent="0.25">
      <c r="A30" s="209" t="s">
        <v>64</v>
      </c>
      <c r="B30" s="209"/>
      <c r="C30" s="209" t="s">
        <v>229</v>
      </c>
      <c r="D30" s="209"/>
      <c r="E30" s="140">
        <v>0</v>
      </c>
      <c r="F30" s="141">
        <f>E30*(IF(E8="tak",15,30))</f>
        <v>0</v>
      </c>
      <c r="G30" s="144">
        <f>E30*50</f>
        <v>0</v>
      </c>
      <c r="H30" s="141">
        <f t="shared" si="0"/>
        <v>0</v>
      </c>
      <c r="I30" s="142"/>
    </row>
    <row r="31" spans="1:9" ht="18.75" customHeight="1" x14ac:dyDescent="0.25">
      <c r="A31" s="209" t="s">
        <v>65</v>
      </c>
      <c r="B31" s="209"/>
      <c r="C31" s="209" t="s">
        <v>66</v>
      </c>
      <c r="D31" s="209"/>
      <c r="E31" s="140">
        <v>0</v>
      </c>
      <c r="F31" s="141">
        <f>E31*(IF(E8="tak",15,30))</f>
        <v>0</v>
      </c>
      <c r="G31" s="144">
        <f>E31*50</f>
        <v>0</v>
      </c>
      <c r="H31" s="141">
        <f t="shared" si="0"/>
        <v>0</v>
      </c>
      <c r="I31" s="142"/>
    </row>
    <row r="32" spans="1:9" ht="21.75" customHeight="1" x14ac:dyDescent="0.25">
      <c r="A32" s="209" t="s">
        <v>23</v>
      </c>
      <c r="B32" s="209"/>
      <c r="C32" s="209" t="s">
        <v>24</v>
      </c>
      <c r="D32" s="209"/>
      <c r="E32" s="140">
        <v>0</v>
      </c>
      <c r="F32" s="141">
        <f>E32*(IF(E8="tak",15,30))</f>
        <v>0</v>
      </c>
      <c r="G32" s="144">
        <f>E32*50</f>
        <v>0</v>
      </c>
      <c r="H32" s="141">
        <f t="shared" si="0"/>
        <v>0</v>
      </c>
      <c r="I32" s="142"/>
    </row>
    <row r="33" spans="1:9" ht="90" customHeight="1" x14ac:dyDescent="0.25">
      <c r="A33" s="193" t="s">
        <v>269</v>
      </c>
      <c r="B33" s="194"/>
      <c r="C33" s="193" t="s">
        <v>270</v>
      </c>
      <c r="D33" s="194"/>
      <c r="E33" s="140">
        <v>0</v>
      </c>
      <c r="F33" s="141">
        <v>0</v>
      </c>
      <c r="G33" s="144">
        <v>0</v>
      </c>
      <c r="H33" s="141">
        <f t="shared" si="0"/>
        <v>0</v>
      </c>
      <c r="I33" s="142"/>
    </row>
    <row r="34" spans="1:9" ht="21" customHeight="1" x14ac:dyDescent="0.25">
      <c r="A34" s="196" t="s">
        <v>25</v>
      </c>
      <c r="B34" s="196"/>
      <c r="C34" s="196" t="s">
        <v>10</v>
      </c>
      <c r="D34" s="196"/>
      <c r="E34" s="196" t="s">
        <v>26</v>
      </c>
      <c r="F34" s="196"/>
      <c r="G34" s="196"/>
      <c r="H34" s="196"/>
      <c r="I34" s="142"/>
    </row>
    <row r="35" spans="1:9" x14ac:dyDescent="0.25">
      <c r="A35" s="197" t="s">
        <v>27</v>
      </c>
      <c r="B35" s="197"/>
      <c r="C35" s="196" t="s">
        <v>16</v>
      </c>
      <c r="D35" s="196"/>
      <c r="E35" s="145"/>
      <c r="F35" s="141">
        <f>SUM(F17:F33)</f>
        <v>0</v>
      </c>
      <c r="G35" s="141">
        <f>SUM(G17:G33)</f>
        <v>0</v>
      </c>
      <c r="H35" s="141">
        <f>SUM(H17:H33)</f>
        <v>0</v>
      </c>
      <c r="I35" s="142"/>
    </row>
    <row r="36" spans="1:9" ht="20.25" customHeight="1" x14ac:dyDescent="0.25">
      <c r="A36" s="223" t="s">
        <v>135</v>
      </c>
      <c r="B36" s="224"/>
      <c r="C36" s="224"/>
      <c r="D36" s="225"/>
      <c r="E36" s="146"/>
      <c r="F36" s="141">
        <v>0</v>
      </c>
      <c r="G36" s="141">
        <v>0</v>
      </c>
      <c r="H36" s="141">
        <v>0</v>
      </c>
      <c r="I36" s="142"/>
    </row>
    <row r="37" spans="1:9" ht="16.5" customHeight="1" x14ac:dyDescent="0.25">
      <c r="A37" s="198" t="s">
        <v>38</v>
      </c>
      <c r="B37" s="198"/>
      <c r="C37" s="198"/>
      <c r="D37" s="198"/>
      <c r="E37" s="198"/>
      <c r="F37" s="198"/>
      <c r="G37" s="198"/>
      <c r="H37" s="198"/>
      <c r="I37" s="142"/>
    </row>
    <row r="38" spans="1:9" ht="45.75" customHeight="1" x14ac:dyDescent="0.25">
      <c r="A38" s="203" t="s">
        <v>248</v>
      </c>
      <c r="B38" s="203"/>
      <c r="C38" s="203"/>
      <c r="D38" s="203"/>
      <c r="E38" s="203"/>
      <c r="F38" s="203"/>
      <c r="G38" s="203"/>
      <c r="H38" s="203"/>
      <c r="I38" s="133"/>
    </row>
    <row r="39" spans="1:9" ht="26.25" customHeight="1" x14ac:dyDescent="0.25">
      <c r="A39" s="203" t="s">
        <v>251</v>
      </c>
      <c r="B39" s="203"/>
      <c r="C39" s="203"/>
      <c r="D39" s="203"/>
      <c r="E39" s="203"/>
      <c r="F39" s="203"/>
      <c r="G39" s="203"/>
      <c r="H39" s="203"/>
      <c r="I39" s="133"/>
    </row>
    <row r="40" spans="1:9" x14ac:dyDescent="0.25">
      <c r="A40" s="133" t="s">
        <v>249</v>
      </c>
      <c r="B40" s="133"/>
      <c r="C40" s="133"/>
      <c r="D40" s="133"/>
      <c r="E40" s="147"/>
      <c r="F40" s="177"/>
      <c r="G40" s="148" t="s">
        <v>230</v>
      </c>
      <c r="H40" s="179"/>
      <c r="I40" s="133"/>
    </row>
    <row r="41" spans="1:9" x14ac:dyDescent="0.25">
      <c r="A41" s="133" t="s">
        <v>246</v>
      </c>
      <c r="B41" s="133"/>
      <c r="C41" s="133"/>
      <c r="D41" s="133"/>
      <c r="E41" s="147"/>
      <c r="F41" s="177"/>
      <c r="G41" s="148" t="s">
        <v>230</v>
      </c>
      <c r="H41" s="179"/>
      <c r="I41" s="133"/>
    </row>
    <row r="42" spans="1:9" x14ac:dyDescent="0.25">
      <c r="A42" s="133" t="s">
        <v>250</v>
      </c>
      <c r="B42" s="133"/>
      <c r="C42" s="133"/>
      <c r="D42" s="133"/>
      <c r="E42" s="133"/>
      <c r="F42" s="178"/>
      <c r="G42" s="148" t="s">
        <v>230</v>
      </c>
      <c r="H42" s="179"/>
      <c r="I42" s="133"/>
    </row>
    <row r="43" spans="1:9" x14ac:dyDescent="0.25">
      <c r="A43" s="133" t="s">
        <v>247</v>
      </c>
      <c r="B43" s="133"/>
      <c r="C43" s="133"/>
      <c r="D43" s="133"/>
      <c r="E43" s="133"/>
      <c r="F43" s="178"/>
      <c r="G43" s="148" t="s">
        <v>230</v>
      </c>
      <c r="H43" s="179"/>
      <c r="I43" s="133"/>
    </row>
    <row r="44" spans="1:9" ht="31.5" customHeight="1" x14ac:dyDescent="0.25">
      <c r="A44" s="203" t="s">
        <v>40</v>
      </c>
      <c r="B44" s="203"/>
      <c r="C44" s="203"/>
      <c r="D44" s="203"/>
      <c r="E44" s="203"/>
      <c r="F44" s="203"/>
      <c r="G44" s="203"/>
      <c r="H44" s="203"/>
      <c r="I44" s="133"/>
    </row>
    <row r="45" spans="1:9" x14ac:dyDescent="0.25">
      <c r="A45" s="202" t="s">
        <v>39</v>
      </c>
      <c r="B45" s="202"/>
      <c r="C45" s="202"/>
      <c r="D45" s="202"/>
      <c r="E45" s="202"/>
      <c r="F45" s="202"/>
      <c r="G45" s="202"/>
      <c r="H45" s="202"/>
      <c r="I45" s="133"/>
    </row>
    <row r="46" spans="1:9" ht="15" customHeight="1" x14ac:dyDescent="0.25">
      <c r="A46" s="199" t="s">
        <v>41</v>
      </c>
      <c r="B46" s="199"/>
      <c r="C46" s="199"/>
      <c r="D46" s="199"/>
      <c r="E46" s="199"/>
      <c r="F46" s="199"/>
      <c r="G46" s="199"/>
      <c r="H46" s="199"/>
      <c r="I46" s="133"/>
    </row>
    <row r="47" spans="1:9" ht="39" customHeight="1" x14ac:dyDescent="0.25">
      <c r="A47" s="203" t="s">
        <v>42</v>
      </c>
      <c r="B47" s="203"/>
      <c r="C47" s="203"/>
      <c r="D47" s="203"/>
      <c r="E47" s="203"/>
      <c r="F47" s="203"/>
      <c r="G47" s="203"/>
      <c r="H47" s="203"/>
      <c r="I47" s="133"/>
    </row>
    <row r="48" spans="1:9" ht="39" customHeight="1" x14ac:dyDescent="0.25">
      <c r="A48" s="203" t="s">
        <v>244</v>
      </c>
      <c r="B48" s="203"/>
      <c r="C48" s="203"/>
      <c r="D48" s="203"/>
      <c r="E48" s="203"/>
      <c r="F48" s="203"/>
      <c r="G48" s="203"/>
      <c r="H48" s="203"/>
      <c r="I48" s="133"/>
    </row>
    <row r="49" spans="1:9" ht="29.25" customHeight="1" x14ac:dyDescent="0.25">
      <c r="A49" s="203" t="s">
        <v>307</v>
      </c>
      <c r="B49" s="203"/>
      <c r="C49" s="203"/>
      <c r="D49" s="203"/>
      <c r="E49" s="203"/>
      <c r="F49" s="203"/>
      <c r="G49" s="203"/>
      <c r="H49" s="203"/>
      <c r="I49" s="133"/>
    </row>
    <row r="50" spans="1:9" ht="16.5" customHeight="1" x14ac:dyDescent="0.25">
      <c r="A50" s="149" t="s">
        <v>231</v>
      </c>
      <c r="B50" s="150" t="s">
        <v>274</v>
      </c>
      <c r="C50" s="150" t="s">
        <v>43</v>
      </c>
      <c r="D50" s="175" t="s">
        <v>275</v>
      </c>
      <c r="E50" s="148" t="s">
        <v>44</v>
      </c>
      <c r="F50" s="176">
        <v>0</v>
      </c>
      <c r="G50" s="133"/>
      <c r="H50" s="133"/>
      <c r="I50" s="133"/>
    </row>
    <row r="51" spans="1:9" x14ac:dyDescent="0.25">
      <c r="A51" s="208" t="str">
        <f>"Słownie: "&amp; SŁOWNIK!E15</f>
        <v xml:space="preserve">Słownie: </v>
      </c>
      <c r="B51" s="208"/>
      <c r="C51" s="208"/>
      <c r="D51" s="208"/>
      <c r="E51" s="208"/>
      <c r="F51" s="208"/>
      <c r="G51" s="208"/>
      <c r="H51" s="208"/>
      <c r="I51" s="133"/>
    </row>
    <row r="52" spans="1:9" ht="27" customHeight="1" x14ac:dyDescent="0.25">
      <c r="A52" s="203" t="s">
        <v>45</v>
      </c>
      <c r="B52" s="203"/>
      <c r="C52" s="203"/>
      <c r="D52" s="203"/>
      <c r="E52" s="203"/>
      <c r="F52" s="203"/>
      <c r="G52" s="203"/>
      <c r="H52" s="203"/>
      <c r="I52" s="133"/>
    </row>
    <row r="53" spans="1:9" ht="40.5" customHeight="1" x14ac:dyDescent="0.25">
      <c r="A53" s="203" t="s">
        <v>303</v>
      </c>
      <c r="B53" s="203"/>
      <c r="C53" s="203"/>
      <c r="D53" s="203"/>
      <c r="E53" s="203"/>
      <c r="F53" s="203"/>
      <c r="G53" s="203"/>
      <c r="H53" s="203"/>
      <c r="I53" s="133"/>
    </row>
    <row r="54" spans="1:9" ht="98.25" customHeight="1" x14ac:dyDescent="0.25">
      <c r="A54" s="207" t="s">
        <v>245</v>
      </c>
      <c r="B54" s="207"/>
      <c r="C54" s="207"/>
      <c r="D54" s="207"/>
      <c r="E54" s="207"/>
      <c r="F54" s="207"/>
      <c r="G54" s="207"/>
      <c r="H54" s="207"/>
      <c r="I54" s="133"/>
    </row>
    <row r="55" spans="1:9" x14ac:dyDescent="0.25">
      <c r="A55" s="200" t="s">
        <v>46</v>
      </c>
      <c r="B55" s="200"/>
      <c r="C55" s="200"/>
      <c r="D55" s="200"/>
      <c r="E55" s="200"/>
      <c r="F55" s="200"/>
      <c r="G55" s="200"/>
      <c r="H55" s="200"/>
      <c r="I55" s="133"/>
    </row>
    <row r="56" spans="1:9" ht="39" customHeight="1" x14ac:dyDescent="0.25">
      <c r="A56" s="203" t="s">
        <v>276</v>
      </c>
      <c r="B56" s="203"/>
      <c r="C56" s="203"/>
      <c r="D56" s="203"/>
      <c r="E56" s="203"/>
      <c r="F56" s="203"/>
      <c r="G56" s="203"/>
      <c r="H56" s="203"/>
      <c r="I56" s="133"/>
    </row>
    <row r="57" spans="1:9" ht="17.25" customHeight="1" x14ac:dyDescent="0.25">
      <c r="A57" s="205"/>
      <c r="B57" s="205"/>
      <c r="C57" s="151" t="s">
        <v>240</v>
      </c>
      <c r="D57" s="206"/>
      <c r="E57" s="206"/>
      <c r="F57" s="206"/>
      <c r="G57" s="206"/>
      <c r="H57" s="206"/>
      <c r="I57" s="133"/>
    </row>
    <row r="58" spans="1:9" ht="66" customHeight="1" x14ac:dyDescent="0.25">
      <c r="A58" s="202" t="s">
        <v>232</v>
      </c>
      <c r="B58" s="202"/>
      <c r="C58" s="202"/>
      <c r="D58" s="202"/>
      <c r="E58" s="202"/>
      <c r="F58" s="202"/>
      <c r="G58" s="202"/>
      <c r="H58" s="202"/>
      <c r="I58" s="133"/>
    </row>
    <row r="59" spans="1:9" ht="15.75" customHeight="1" x14ac:dyDescent="0.25">
      <c r="A59" s="222">
        <v>0</v>
      </c>
      <c r="B59" s="222"/>
      <c r="C59" s="222"/>
      <c r="D59" s="222"/>
      <c r="E59" s="222"/>
      <c r="F59" s="222"/>
      <c r="G59" s="222"/>
      <c r="H59" s="222"/>
      <c r="I59" s="133"/>
    </row>
    <row r="60" spans="1:9" ht="27" customHeight="1" x14ac:dyDescent="0.25">
      <c r="A60" s="203" t="s">
        <v>47</v>
      </c>
      <c r="B60" s="203"/>
      <c r="C60" s="203"/>
      <c r="D60" s="203"/>
      <c r="E60" s="203"/>
      <c r="F60" s="203"/>
      <c r="G60" s="203"/>
      <c r="H60" s="203"/>
      <c r="I60" s="133"/>
    </row>
    <row r="61" spans="1:9" ht="26.25" customHeight="1" x14ac:dyDescent="0.25">
      <c r="A61" s="203" t="s">
        <v>48</v>
      </c>
      <c r="B61" s="203"/>
      <c r="C61" s="203"/>
      <c r="D61" s="203"/>
      <c r="E61" s="203"/>
      <c r="F61" s="203"/>
      <c r="G61" s="203"/>
      <c r="H61" s="203"/>
      <c r="I61" s="133"/>
    </row>
    <row r="62" spans="1:9" ht="20.25" customHeight="1" x14ac:dyDescent="0.25">
      <c r="A62" s="201" t="s">
        <v>49</v>
      </c>
      <c r="B62" s="201"/>
      <c r="C62" s="201"/>
      <c r="D62" s="201"/>
      <c r="E62" s="201"/>
      <c r="F62" s="201"/>
      <c r="G62" s="201"/>
      <c r="H62" s="201"/>
      <c r="I62" s="133"/>
    </row>
    <row r="63" spans="1:9" ht="40.5" customHeight="1" x14ac:dyDescent="0.25">
      <c r="A63" s="203" t="s">
        <v>50</v>
      </c>
      <c r="B63" s="203"/>
      <c r="C63" s="203"/>
      <c r="D63" s="203"/>
      <c r="E63" s="203"/>
      <c r="F63" s="203"/>
      <c r="G63" s="203"/>
      <c r="H63" s="203"/>
      <c r="I63" s="133"/>
    </row>
    <row r="64" spans="1:9" x14ac:dyDescent="0.25">
      <c r="A64" s="203" t="s">
        <v>51</v>
      </c>
      <c r="B64" s="203"/>
      <c r="C64" s="203"/>
      <c r="D64" s="203"/>
      <c r="E64" s="203"/>
      <c r="F64" s="203"/>
      <c r="G64" s="203"/>
      <c r="H64" s="203"/>
      <c r="I64" s="133"/>
    </row>
    <row r="65" spans="1:9" ht="39.75" customHeight="1" x14ac:dyDescent="0.25">
      <c r="A65" s="203" t="s">
        <v>52</v>
      </c>
      <c r="B65" s="203"/>
      <c r="C65" s="203"/>
      <c r="D65" s="203"/>
      <c r="E65" s="203"/>
      <c r="F65" s="203"/>
      <c r="G65" s="203"/>
      <c r="H65" s="203"/>
      <c r="I65" s="133"/>
    </row>
    <row r="66" spans="1:9" x14ac:dyDescent="0.25">
      <c r="A66" s="204" t="s">
        <v>53</v>
      </c>
      <c r="B66" s="204"/>
      <c r="C66" s="204"/>
      <c r="D66" s="204"/>
      <c r="E66" s="204"/>
      <c r="F66" s="204"/>
      <c r="G66" s="204"/>
      <c r="H66" s="204"/>
      <c r="I66" s="1"/>
    </row>
    <row r="67" spans="1:9" ht="24" customHeight="1" x14ac:dyDescent="0.25">
      <c r="A67" s="195" t="s">
        <v>54</v>
      </c>
      <c r="B67" s="195"/>
      <c r="C67" s="195"/>
      <c r="D67" s="195"/>
      <c r="E67" s="195"/>
      <c r="F67" s="195"/>
      <c r="G67" s="195"/>
      <c r="H67" s="195"/>
      <c r="I67" s="195"/>
    </row>
    <row r="68" spans="1:9" ht="38.25" customHeight="1" x14ac:dyDescent="0.25">
      <c r="A68" s="195" t="s">
        <v>55</v>
      </c>
      <c r="B68" s="195"/>
      <c r="C68" s="195"/>
      <c r="D68" s="195"/>
      <c r="E68" s="195"/>
      <c r="F68" s="195"/>
      <c r="G68" s="195"/>
      <c r="H68" s="195"/>
      <c r="I68" s="1"/>
    </row>
    <row r="69" spans="1:9" ht="24.75" customHeight="1" x14ac:dyDescent="0.25">
      <c r="A69" s="195" t="s">
        <v>56</v>
      </c>
      <c r="B69" s="195"/>
      <c r="C69" s="195"/>
      <c r="D69" s="195"/>
      <c r="E69" s="195"/>
      <c r="F69" s="195"/>
      <c r="G69" s="195"/>
      <c r="H69" s="195"/>
      <c r="I69" s="1"/>
    </row>
    <row r="70" spans="1:9" x14ac:dyDescent="0.25">
      <c r="A70" s="20" t="s">
        <v>57</v>
      </c>
      <c r="B70" s="20"/>
      <c r="C70" s="20"/>
      <c r="D70" s="20" t="s">
        <v>59</v>
      </c>
      <c r="E70" s="20"/>
      <c r="F70" s="20"/>
      <c r="G70" s="20"/>
      <c r="H70" s="20"/>
      <c r="I70" s="20"/>
    </row>
    <row r="71" spans="1:9" x14ac:dyDescent="0.25">
      <c r="E71" s="220"/>
      <c r="F71" s="220"/>
      <c r="G71" s="220"/>
    </row>
    <row r="72" spans="1:9" x14ac:dyDescent="0.25">
      <c r="E72" s="221"/>
      <c r="F72" s="221"/>
      <c r="G72" s="221"/>
    </row>
    <row r="73" spans="1:9" x14ac:dyDescent="0.25">
      <c r="B73" s="106" t="s">
        <v>58</v>
      </c>
      <c r="C73" s="73"/>
      <c r="D73" s="73"/>
      <c r="E73" s="73"/>
      <c r="F73" s="106" t="s">
        <v>60</v>
      </c>
      <c r="G73" s="106"/>
    </row>
    <row r="74" spans="1:9" x14ac:dyDescent="0.25">
      <c r="F74" s="124"/>
    </row>
  </sheetData>
  <sheetProtection formatCells="0" formatColumns="0" formatRows="0" insertColumns="0" insertRows="0" insertHyperlinks="0" deleteColumns="0" deleteRows="0" sort="0" autoFilter="0" pivotTables="0"/>
  <mergeCells count="85">
    <mergeCell ref="E71:G71"/>
    <mergeCell ref="E72:G72"/>
    <mergeCell ref="A59:H59"/>
    <mergeCell ref="A36:D36"/>
    <mergeCell ref="C10:E10"/>
    <mergeCell ref="A16:B16"/>
    <mergeCell ref="A17:B17"/>
    <mergeCell ref="C20:D20"/>
    <mergeCell ref="A14:C14"/>
    <mergeCell ref="C21:D21"/>
    <mergeCell ref="A23:B23"/>
    <mergeCell ref="C23:D23"/>
    <mergeCell ref="C22:D22"/>
    <mergeCell ref="A21:B22"/>
    <mergeCell ref="A18:B18"/>
    <mergeCell ref="C16:D16"/>
    <mergeCell ref="B1:E1"/>
    <mergeCell ref="A2:B2"/>
    <mergeCell ref="A3:I3"/>
    <mergeCell ref="A5:I5"/>
    <mergeCell ref="A13:I13"/>
    <mergeCell ref="G7:H7"/>
    <mergeCell ref="G6:H6"/>
    <mergeCell ref="A12:H12"/>
    <mergeCell ref="E8:H8"/>
    <mergeCell ref="A8:D8"/>
    <mergeCell ref="C17:D17"/>
    <mergeCell ref="C18:D18"/>
    <mergeCell ref="A19:B19"/>
    <mergeCell ref="C19:D19"/>
    <mergeCell ref="A20:B20"/>
    <mergeCell ref="A28:B28"/>
    <mergeCell ref="C28:D28"/>
    <mergeCell ref="A29:B29"/>
    <mergeCell ref="C29:D29"/>
    <mergeCell ref="A24:B24"/>
    <mergeCell ref="C24:D24"/>
    <mergeCell ref="A25:B25"/>
    <mergeCell ref="C25:D25"/>
    <mergeCell ref="A26:B26"/>
    <mergeCell ref="C26:D26"/>
    <mergeCell ref="A27:B27"/>
    <mergeCell ref="C27:D27"/>
    <mergeCell ref="A30:B30"/>
    <mergeCell ref="C30:D30"/>
    <mergeCell ref="A31:B31"/>
    <mergeCell ref="C31:D31"/>
    <mergeCell ref="A32:B32"/>
    <mergeCell ref="C32:D32"/>
    <mergeCell ref="A38:H38"/>
    <mergeCell ref="A44:H44"/>
    <mergeCell ref="A45:H45"/>
    <mergeCell ref="A47:H47"/>
    <mergeCell ref="A48:H48"/>
    <mergeCell ref="A61:H61"/>
    <mergeCell ref="A57:B57"/>
    <mergeCell ref="D57:H57"/>
    <mergeCell ref="A49:H49"/>
    <mergeCell ref="A39:H39"/>
    <mergeCell ref="A54:H54"/>
    <mergeCell ref="A51:H51"/>
    <mergeCell ref="A52:H52"/>
    <mergeCell ref="A53:H53"/>
    <mergeCell ref="A56:H56"/>
    <mergeCell ref="A69:H69"/>
    <mergeCell ref="A66:H66"/>
    <mergeCell ref="A63:H63"/>
    <mergeCell ref="A64:H64"/>
    <mergeCell ref="A65:H65"/>
    <mergeCell ref="G14:H14"/>
    <mergeCell ref="A33:B33"/>
    <mergeCell ref="C33:D33"/>
    <mergeCell ref="A67:I67"/>
    <mergeCell ref="A68:H68"/>
    <mergeCell ref="A34:B34"/>
    <mergeCell ref="C34:D34"/>
    <mergeCell ref="E34:H34"/>
    <mergeCell ref="A35:B35"/>
    <mergeCell ref="C35:D35"/>
    <mergeCell ref="A37:H37"/>
    <mergeCell ref="A46:H46"/>
    <mergeCell ref="A55:H55"/>
    <mergeCell ref="A62:H62"/>
    <mergeCell ref="A58:H58"/>
    <mergeCell ref="A60:H6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 xml:space="preserve">&amp;R&amp;8Załącznik 3 do Regulamin udostępnienia poprzez wypożyczanie sprzętu stanowiącego własność Stowarzyszenia „PARTNERSTWO dla Doliny Baryczy”
 (Aktualizacja VI obowiązuje od 01&amp;K000000.07.2017 r&amp;K01+000.)
</oddHeader>
    <oddFooter>&amp;L&amp;8
Stowarzyszenie „PARTNERSTWO dla Doliny Baryczy”, www.nasza.barycz.pl
Pl. ks. E. Waresiaka 7, 56-300 Milicz, tel./fax 71 38 30 432, partnerstwo@nasza.barycz.pl</oddFooter>
  </headerFooter>
  <rowBreaks count="1" manualBreakCount="1">
    <brk id="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view="pageLayout" zoomScaleNormal="100" workbookViewId="0">
      <selection activeCell="F21" sqref="F21"/>
    </sheetView>
  </sheetViews>
  <sheetFormatPr defaultRowHeight="15" x14ac:dyDescent="0.25"/>
  <cols>
    <col min="1" max="2" width="9.140625" style="47"/>
    <col min="3" max="3" width="6.28515625" style="47" customWidth="1"/>
    <col min="4" max="4" width="9.140625" style="47"/>
    <col min="5" max="5" width="10.28515625" style="47" customWidth="1"/>
    <col min="6" max="6" width="12.7109375" style="47" customWidth="1"/>
    <col min="7" max="16384" width="9.140625" style="47"/>
  </cols>
  <sheetData>
    <row r="2" spans="1:9" x14ac:dyDescent="0.25">
      <c r="A2" s="262" t="str">
        <f>'Umowa '!A3:I3</f>
        <v xml:space="preserve"> Stowarzyszenie „Partnerstwo dla Doliny Baryczy”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25">
      <c r="A3" s="263" t="str">
        <f>'Umowa '!A4:G4</f>
        <v xml:space="preserve"> pl. Ks. E. Waresiaka 7, 56-300 Milicz</v>
      </c>
      <c r="B3" s="263"/>
      <c r="C3" s="263"/>
      <c r="D3" s="263"/>
      <c r="E3" s="263"/>
      <c r="F3" s="263"/>
      <c r="G3" s="263"/>
      <c r="H3" s="263"/>
      <c r="I3" s="263"/>
    </row>
    <row r="4" spans="1:9" x14ac:dyDescent="0.25">
      <c r="A4" s="263" t="str">
        <f>'Umowa '!E4</f>
        <v>NIP: 916 137 36 91</v>
      </c>
      <c r="B4" s="263"/>
      <c r="C4" s="263"/>
      <c r="D4" s="263"/>
      <c r="E4" s="263"/>
      <c r="F4" s="263"/>
      <c r="G4" s="263"/>
      <c r="H4" s="263"/>
      <c r="I4" s="263"/>
    </row>
    <row r="5" spans="1:9" x14ac:dyDescent="0.25">
      <c r="A5" s="48"/>
      <c r="B5" s="1"/>
      <c r="C5" s="1"/>
      <c r="D5" s="1"/>
      <c r="E5" s="49"/>
      <c r="F5" s="49"/>
      <c r="G5" s="1"/>
      <c r="H5" s="1"/>
      <c r="I5" s="1"/>
    </row>
    <row r="6" spans="1:9" x14ac:dyDescent="0.25">
      <c r="A6" s="261">
        <f>'Umowa '!A8:G8</f>
        <v>0</v>
      </c>
      <c r="B6" s="261"/>
      <c r="C6" s="261"/>
      <c r="D6" s="261"/>
      <c r="E6" s="261"/>
      <c r="F6" s="261"/>
      <c r="G6" s="261"/>
      <c r="H6" s="261"/>
      <c r="I6" s="261"/>
    </row>
    <row r="7" spans="1:9" x14ac:dyDescent="0.25">
      <c r="A7" s="235">
        <f>'Umowa '!B9</f>
        <v>0</v>
      </c>
      <c r="B7" s="235"/>
      <c r="C7" s="235"/>
      <c r="D7" s="235"/>
      <c r="E7" s="235"/>
      <c r="F7" s="235"/>
      <c r="G7" s="235"/>
      <c r="H7" s="235"/>
      <c r="I7" s="235"/>
    </row>
    <row r="8" spans="1:9" x14ac:dyDescent="0.25">
      <c r="A8" s="235" t="str">
        <f>'Umowa '!E9</f>
        <v>NIP:</v>
      </c>
      <c r="B8" s="235"/>
      <c r="C8" s="235"/>
      <c r="D8" s="235"/>
      <c r="E8" s="235"/>
      <c r="F8" s="235"/>
      <c r="G8" s="235"/>
      <c r="H8" s="235"/>
      <c r="I8" s="235"/>
    </row>
    <row r="9" spans="1:9" ht="18.75" x14ac:dyDescent="0.25">
      <c r="A9" s="19"/>
      <c r="B9" s="20"/>
      <c r="C9" s="20"/>
      <c r="D9" s="20"/>
      <c r="E9" s="20"/>
      <c r="F9" s="20"/>
      <c r="G9" s="20"/>
      <c r="H9" s="20"/>
      <c r="I9" s="20"/>
    </row>
    <row r="10" spans="1:9" ht="18.75" customHeight="1" x14ac:dyDescent="0.25">
      <c r="A10" s="236" t="s">
        <v>74</v>
      </c>
      <c r="B10" s="236"/>
      <c r="C10" s="236"/>
      <c r="D10" s="236"/>
      <c r="E10" s="266" t="s">
        <v>266</v>
      </c>
      <c r="F10" s="266"/>
      <c r="G10" s="50" t="s">
        <v>43</v>
      </c>
      <c r="H10" s="237">
        <f>'Umowa '!C2</f>
        <v>0</v>
      </c>
      <c r="I10" s="237"/>
    </row>
    <row r="11" spans="1:9" ht="18.75" x14ac:dyDescent="0.25">
      <c r="A11" s="19"/>
      <c r="B11" s="20"/>
      <c r="C11" s="20"/>
      <c r="D11" s="20"/>
      <c r="E11" s="111" t="s">
        <v>181</v>
      </c>
      <c r="F11" s="110" t="s">
        <v>182</v>
      </c>
      <c r="G11" s="20"/>
      <c r="H11" s="20"/>
      <c r="I11" s="20"/>
    </row>
    <row r="12" spans="1:9" ht="18.75" x14ac:dyDescent="0.25">
      <c r="A12" s="19"/>
      <c r="B12" s="195" t="s">
        <v>67</v>
      </c>
      <c r="C12" s="195"/>
      <c r="D12" s="195"/>
      <c r="E12" s="195"/>
      <c r="F12" s="195"/>
      <c r="G12" s="195"/>
      <c r="H12" s="195"/>
      <c r="I12" s="20"/>
    </row>
    <row r="13" spans="1:9" ht="34.5" customHeight="1" x14ac:dyDescent="0.25">
      <c r="A13" s="244" t="s">
        <v>68</v>
      </c>
      <c r="B13" s="244"/>
      <c r="C13" s="244"/>
      <c r="D13" s="245" t="s">
        <v>69</v>
      </c>
      <c r="E13" s="245"/>
      <c r="F13" s="245"/>
      <c r="G13" s="245"/>
      <c r="H13" s="244" t="s">
        <v>82</v>
      </c>
      <c r="I13" s="244"/>
    </row>
    <row r="14" spans="1:9" ht="89.25" customHeight="1" x14ac:dyDescent="0.25">
      <c r="A14" s="249">
        <f>'Umowa '!H35</f>
        <v>0</v>
      </c>
      <c r="B14" s="250"/>
      <c r="C14" s="251"/>
      <c r="D14" s="246" t="s">
        <v>75</v>
      </c>
      <c r="E14" s="246"/>
      <c r="F14" s="246"/>
      <c r="G14" s="246"/>
      <c r="H14" s="247"/>
      <c r="I14" s="248"/>
    </row>
    <row r="15" spans="1:9" ht="30" customHeight="1" x14ac:dyDescent="0.25">
      <c r="A15" s="252"/>
      <c r="B15" s="253"/>
      <c r="C15" s="254"/>
      <c r="D15" s="242" t="s">
        <v>81</v>
      </c>
      <c r="E15" s="243"/>
      <c r="F15" s="51" t="str">
        <f>'Umowa '!F1</f>
        <v>nr/</v>
      </c>
      <c r="G15" s="22" t="s">
        <v>241</v>
      </c>
      <c r="H15" s="238"/>
      <c r="I15" s="239"/>
    </row>
    <row r="16" spans="1:9" x14ac:dyDescent="0.25">
      <c r="A16" s="255" t="str">
        <f>'Umowa '!A51:H51</f>
        <v xml:space="preserve">Słownie: </v>
      </c>
      <c r="B16" s="256"/>
      <c r="C16" s="257"/>
      <c r="D16" s="242" t="s">
        <v>43</v>
      </c>
      <c r="E16" s="243"/>
      <c r="F16" s="52">
        <f>'Umowa '!C2</f>
        <v>0</v>
      </c>
      <c r="G16" s="42"/>
      <c r="H16" s="238"/>
      <c r="I16" s="239"/>
    </row>
    <row r="17" spans="1:9" ht="51.75" customHeight="1" x14ac:dyDescent="0.25">
      <c r="A17" s="258"/>
      <c r="B17" s="259"/>
      <c r="C17" s="260"/>
      <c r="D17" s="259" t="s">
        <v>79</v>
      </c>
      <c r="E17" s="259"/>
      <c r="F17" s="259"/>
      <c r="G17" s="259"/>
      <c r="H17" s="240"/>
      <c r="I17" s="241"/>
    </row>
    <row r="18" spans="1:9" x14ac:dyDescent="0.25">
      <c r="A18" s="53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54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1" t="s">
        <v>78</v>
      </c>
      <c r="B20" s="1"/>
      <c r="C20" s="1"/>
      <c r="D20" s="133" t="s">
        <v>265</v>
      </c>
      <c r="E20" s="1"/>
      <c r="F20" s="1"/>
      <c r="G20" s="1"/>
      <c r="H20" s="1"/>
      <c r="I20" s="1"/>
    </row>
    <row r="21" spans="1:9" x14ac:dyDescent="0.25">
      <c r="A21" s="54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55" t="s">
        <v>172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56" t="s">
        <v>76</v>
      </c>
      <c r="B23" s="1"/>
      <c r="C23" s="1"/>
      <c r="D23" s="1"/>
      <c r="E23" s="56"/>
      <c r="F23" s="1"/>
      <c r="G23" s="1"/>
      <c r="H23" s="1"/>
      <c r="I23" s="1"/>
    </row>
    <row r="24" spans="1:9" x14ac:dyDescent="0.25">
      <c r="A24" s="267" t="s">
        <v>267</v>
      </c>
      <c r="B24" s="267"/>
      <c r="C24" s="57" t="s">
        <v>71</v>
      </c>
      <c r="D24" s="1"/>
      <c r="E24" s="1"/>
      <c r="F24" s="1"/>
      <c r="G24" s="1"/>
      <c r="H24" s="1"/>
      <c r="I24" s="1"/>
    </row>
    <row r="25" spans="1:9" x14ac:dyDescent="0.25">
      <c r="A25" s="48" t="s">
        <v>268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64" t="s">
        <v>179</v>
      </c>
      <c r="B26" s="264"/>
      <c r="C26" s="264"/>
      <c r="D26" s="264"/>
      <c r="E26" s="264"/>
      <c r="F26" s="264"/>
      <c r="G26" s="264"/>
      <c r="H26" s="264"/>
      <c r="I26" s="26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55" t="s">
        <v>173</v>
      </c>
      <c r="B28" s="1"/>
      <c r="C28" s="1"/>
      <c r="D28" s="1"/>
      <c r="E28" s="1"/>
      <c r="F28" s="1" t="s">
        <v>70</v>
      </c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265" t="s">
        <v>242</v>
      </c>
      <c r="B32" s="265"/>
      <c r="C32" s="265"/>
      <c r="D32" s="265"/>
      <c r="E32" s="1"/>
      <c r="F32" s="1" t="s">
        <v>170</v>
      </c>
      <c r="G32" s="1"/>
      <c r="H32" s="1"/>
      <c r="I32" s="1"/>
    </row>
    <row r="33" spans="1:9" x14ac:dyDescent="0.25">
      <c r="A33" s="264" t="s">
        <v>163</v>
      </c>
      <c r="B33" s="264"/>
      <c r="C33" s="264"/>
      <c r="D33" s="264"/>
      <c r="E33" s="58"/>
      <c r="F33" s="264" t="s">
        <v>171</v>
      </c>
      <c r="G33" s="264"/>
      <c r="H33" s="264"/>
      <c r="I33" s="59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</sheetData>
  <mergeCells count="28">
    <mergeCell ref="A33:D33"/>
    <mergeCell ref="A32:D32"/>
    <mergeCell ref="E10:F10"/>
    <mergeCell ref="F33:H33"/>
    <mergeCell ref="A26:I26"/>
    <mergeCell ref="D17:G17"/>
    <mergeCell ref="A24:B24"/>
    <mergeCell ref="A6:I6"/>
    <mergeCell ref="A2:I2"/>
    <mergeCell ref="A3:I3"/>
    <mergeCell ref="A4:I4"/>
    <mergeCell ref="A7:I7"/>
    <mergeCell ref="A8:I8"/>
    <mergeCell ref="A10:D10"/>
    <mergeCell ref="H10:I10"/>
    <mergeCell ref="B12:H12"/>
    <mergeCell ref="H16:I17"/>
    <mergeCell ref="D15:E15"/>
    <mergeCell ref="H13:I13"/>
    <mergeCell ref="D13:G13"/>
    <mergeCell ref="D14:G14"/>
    <mergeCell ref="H14:I14"/>
    <mergeCell ref="H15:I15"/>
    <mergeCell ref="A13:C13"/>
    <mergeCell ref="A14:C14"/>
    <mergeCell ref="A15:C15"/>
    <mergeCell ref="A16:C17"/>
    <mergeCell ref="D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view="pageLayout" topLeftCell="A88" zoomScaleNormal="100" workbookViewId="0">
      <selection activeCell="E5" sqref="E5:I5"/>
    </sheetView>
  </sheetViews>
  <sheetFormatPr defaultRowHeight="15" x14ac:dyDescent="0.25"/>
  <cols>
    <col min="1" max="1" width="7.28515625" customWidth="1"/>
    <col min="2" max="2" width="9.5703125" customWidth="1"/>
    <col min="4" max="4" width="13.140625" customWidth="1"/>
    <col min="5" max="5" width="11.5703125" customWidth="1"/>
    <col min="6" max="6" width="10.7109375" customWidth="1"/>
    <col min="7" max="7" width="15" customWidth="1"/>
    <col min="8" max="8" width="7.5703125" customWidth="1"/>
    <col min="9" max="9" width="11.140625" customWidth="1"/>
    <col min="10" max="10" width="9.140625" customWidth="1"/>
  </cols>
  <sheetData>
    <row r="2" spans="1:9" ht="19.5" customHeight="1" x14ac:dyDescent="0.25">
      <c r="A2" s="307" t="s">
        <v>80</v>
      </c>
      <c r="B2" s="307"/>
      <c r="C2" s="307"/>
      <c r="D2" s="307"/>
      <c r="E2" s="307"/>
      <c r="F2" s="307"/>
      <c r="G2" s="61" t="s">
        <v>177</v>
      </c>
      <c r="H2" s="156" t="str">
        <f>'Umowa '!F1</f>
        <v>nr/</v>
      </c>
      <c r="I2" s="103" t="s">
        <v>272</v>
      </c>
    </row>
    <row r="3" spans="1:9" ht="48.75" customHeight="1" x14ac:dyDescent="0.25">
      <c r="A3" s="302" t="s">
        <v>83</v>
      </c>
      <c r="B3" s="303"/>
      <c r="C3" s="303"/>
      <c r="D3" s="303"/>
      <c r="E3" s="303"/>
      <c r="F3" s="303"/>
      <c r="G3" s="303"/>
      <c r="H3" s="303"/>
      <c r="I3" s="303"/>
    </row>
    <row r="4" spans="1:9" ht="12.75" customHeight="1" x14ac:dyDescent="0.25">
      <c r="A4" s="4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306" t="s">
        <v>299</v>
      </c>
      <c r="B5" s="306"/>
      <c r="C5" s="306"/>
      <c r="D5" s="306"/>
      <c r="E5" s="304"/>
      <c r="F5" s="305"/>
      <c r="G5" s="305"/>
      <c r="H5" s="305"/>
      <c r="I5" s="305"/>
    </row>
    <row r="6" spans="1:9" ht="30.6" customHeight="1" x14ac:dyDescent="0.25">
      <c r="A6" s="288" t="s">
        <v>84</v>
      </c>
      <c r="B6" s="288"/>
      <c r="C6" s="288"/>
      <c r="D6" s="288"/>
      <c r="E6" s="295"/>
      <c r="F6" s="295"/>
      <c r="G6" s="295"/>
      <c r="H6" s="295"/>
      <c r="I6" s="295"/>
    </row>
    <row r="7" spans="1:9" ht="30.6" customHeight="1" x14ac:dyDescent="0.25">
      <c r="A7" s="288" t="s">
        <v>85</v>
      </c>
      <c r="B7" s="288"/>
      <c r="C7" s="288"/>
      <c r="D7" s="288"/>
      <c r="E7" s="296"/>
      <c r="F7" s="296"/>
      <c r="G7" s="296"/>
      <c r="H7" s="296"/>
      <c r="I7" s="296"/>
    </row>
    <row r="8" spans="1:9" ht="30.6" customHeight="1" x14ac:dyDescent="0.25">
      <c r="A8" s="288" t="s">
        <v>86</v>
      </c>
      <c r="B8" s="288"/>
      <c r="C8" s="288"/>
      <c r="D8" s="288"/>
      <c r="E8" s="297"/>
      <c r="F8" s="298"/>
      <c r="G8" s="298"/>
      <c r="H8" s="298"/>
      <c r="I8" s="298"/>
    </row>
    <row r="9" spans="1:9" ht="38.25" customHeight="1" x14ac:dyDescent="0.25">
      <c r="A9" s="288" t="s">
        <v>87</v>
      </c>
      <c r="B9" s="288"/>
      <c r="C9" s="288"/>
      <c r="D9" s="288"/>
      <c r="E9" s="296"/>
      <c r="F9" s="296"/>
      <c r="G9" s="296"/>
      <c r="H9" s="296"/>
      <c r="I9" s="296"/>
    </row>
    <row r="10" spans="1:9" ht="34.5" customHeight="1" x14ac:dyDescent="0.25">
      <c r="A10" s="288" t="s">
        <v>89</v>
      </c>
      <c r="B10" s="288"/>
      <c r="C10" s="288"/>
      <c r="D10" s="288"/>
      <c r="E10" s="299"/>
      <c r="F10" s="300"/>
      <c r="G10" s="300"/>
      <c r="H10" s="300"/>
      <c r="I10" s="301"/>
    </row>
    <row r="11" spans="1:9" ht="35.25" customHeight="1" x14ac:dyDescent="0.25">
      <c r="A11" s="288" t="s">
        <v>88</v>
      </c>
      <c r="B11" s="288"/>
      <c r="C11" s="288"/>
      <c r="D11" s="288"/>
      <c r="E11" s="299"/>
      <c r="F11" s="300"/>
      <c r="G11" s="300"/>
      <c r="H11" s="300"/>
      <c r="I11" s="301"/>
    </row>
    <row r="12" spans="1:9" ht="56.25" customHeight="1" x14ac:dyDescent="0.25">
      <c r="A12" s="291" t="s">
        <v>90</v>
      </c>
      <c r="B12" s="291"/>
      <c r="C12" s="291"/>
      <c r="D12" s="291"/>
      <c r="E12" s="288" t="s">
        <v>91</v>
      </c>
      <c r="F12" s="288"/>
      <c r="G12" s="288"/>
      <c r="H12" s="288" t="s">
        <v>92</v>
      </c>
      <c r="I12" s="288"/>
    </row>
    <row r="13" spans="1:9" ht="28.5" customHeight="1" x14ac:dyDescent="0.25">
      <c r="A13" s="289"/>
      <c r="B13" s="289"/>
      <c r="C13" s="289"/>
      <c r="D13" s="289"/>
      <c r="E13" s="290"/>
      <c r="F13" s="290"/>
      <c r="G13" s="290"/>
      <c r="H13" s="290"/>
      <c r="I13" s="290"/>
    </row>
    <row r="14" spans="1:9" ht="63.75" customHeight="1" x14ac:dyDescent="0.25">
      <c r="A14" s="287" t="s">
        <v>94</v>
      </c>
      <c r="B14" s="287"/>
      <c r="C14" s="287"/>
      <c r="D14" s="184" t="s">
        <v>277</v>
      </c>
      <c r="E14" s="292" t="s">
        <v>93</v>
      </c>
      <c r="F14" s="293"/>
      <c r="G14" s="294"/>
      <c r="H14" s="289" t="s">
        <v>278</v>
      </c>
      <c r="I14" s="289"/>
    </row>
    <row r="15" spans="1:9" ht="67.5" customHeight="1" x14ac:dyDescent="0.25">
      <c r="A15" s="280" t="s">
        <v>2</v>
      </c>
      <c r="B15" s="280"/>
      <c r="C15" s="2" t="s">
        <v>283</v>
      </c>
      <c r="D15" s="7" t="s">
        <v>98</v>
      </c>
      <c r="E15" s="7" t="s">
        <v>99</v>
      </c>
      <c r="F15" s="275" t="s">
        <v>284</v>
      </c>
      <c r="G15" s="276"/>
      <c r="H15" s="185" t="s">
        <v>102</v>
      </c>
      <c r="I15" s="185" t="s">
        <v>103</v>
      </c>
    </row>
    <row r="16" spans="1:9" ht="30.6" customHeight="1" x14ac:dyDescent="0.25">
      <c r="A16" s="281" t="s">
        <v>285</v>
      </c>
      <c r="B16" s="281"/>
      <c r="C16" s="8" t="s">
        <v>200</v>
      </c>
      <c r="D16" s="152"/>
      <c r="E16" s="153" t="str">
        <f>IF(D16&gt;0,'Umowa '!F40," ")</f>
        <v xml:space="preserve"> </v>
      </c>
      <c r="F16" s="282" t="s">
        <v>279</v>
      </c>
      <c r="G16" s="282"/>
      <c r="H16" s="5"/>
      <c r="I16" s="155" t="str">
        <f>IF(D16&gt;0,'Umowa '!F42," ")</f>
        <v xml:space="preserve"> </v>
      </c>
    </row>
    <row r="17" spans="1:9" ht="30.6" customHeight="1" x14ac:dyDescent="0.25">
      <c r="A17" s="281" t="s">
        <v>286</v>
      </c>
      <c r="B17" s="281"/>
      <c r="C17" s="8" t="s">
        <v>200</v>
      </c>
      <c r="D17" s="152"/>
      <c r="E17" s="153" t="str">
        <f>IF(D17&gt;0,'Umowa '!F40," ")</f>
        <v xml:space="preserve"> </v>
      </c>
      <c r="F17" s="282" t="s">
        <v>101</v>
      </c>
      <c r="G17" s="282"/>
      <c r="H17" s="5"/>
      <c r="I17" s="155" t="str">
        <f>IF(D17&gt;0,'Umowa '!F42," ")</f>
        <v xml:space="preserve"> </v>
      </c>
    </row>
    <row r="18" spans="1:9" ht="30.6" customHeight="1" x14ac:dyDescent="0.25">
      <c r="A18" s="281" t="s">
        <v>287</v>
      </c>
      <c r="B18" s="281"/>
      <c r="C18" s="8" t="s">
        <v>200</v>
      </c>
      <c r="D18" s="152"/>
      <c r="E18" s="153" t="str">
        <f>IF(D18&gt;0,'Umowa '!F40," ")</f>
        <v xml:space="preserve"> </v>
      </c>
      <c r="F18" s="282" t="s">
        <v>101</v>
      </c>
      <c r="G18" s="282"/>
      <c r="H18" s="5"/>
      <c r="I18" s="155" t="str">
        <f>IF(D18&gt;0,'Umowa '!F42," ")</f>
        <v xml:space="preserve"> </v>
      </c>
    </row>
    <row r="19" spans="1:9" x14ac:dyDescent="0.25">
      <c r="A19" s="281" t="s">
        <v>11</v>
      </c>
      <c r="B19" s="281"/>
      <c r="C19" s="8" t="s">
        <v>288</v>
      </c>
      <c r="D19" s="152"/>
      <c r="E19" s="153"/>
      <c r="F19" s="274" t="str">
        <f>IF(D19=SŁOWNIK!A3,SŁOWNIK!D3,IF('Karta wydania sprzetu'!D19=SŁOWNIK!A4,CONCATENATE(SŁOWNIK!D3,CHAR(13)&amp;CHAR(10),SŁOWNIK!D3),IF('Karta wydania sprzetu'!D19=SŁOWNIK!A5,CONCATENATE(SŁOWNIK!D3,CHAR(13)&amp;CHAR(10),SŁOWNIK!D3,CHAR(13)&amp;CHAR(10),SŁOWNIK!D3),IF(D19=SŁOWNIK!A6,CONCATENATE(SŁOWNIK!D3,CHAR(13)&amp;CHAR(10),SŁOWNIK!D3,CHAR(13)&amp;CHAR(10),SŁOWNIK!D3,CHAR(13)&amp;CHAR(10),SŁOWNIK!D3),IF(D19=SŁOWNIK!A7,CONCATENATE(SŁOWNIK!D3,CHAR(13)&amp;CHAR(10),SŁOWNIK!D3,CHAR(13)&amp;CHAR(10),SŁOWNIK!D3,CHAR(13)&amp;CHAR(10),SŁOWNIK!D3,CHAR(13)&amp;CHAR(10),SŁOWNIK!D3),IF(D19=SŁOWNIK!A8,CONCATENATE(SŁOWNIK!D3,CHAR(13)&amp;CHAR(10),SŁOWNIK!D3,CHAR(13)&amp;CHAR(10),SŁOWNIK!D3,CHAR(13)&amp;CHAR(10),SŁOWNIK!D3,CHAR(13)&amp;CHAR(10),SŁOWNIK!D3,CHAR(13)&amp;CHAR(10),SŁOWNIK!D3),SŁOWNIK!D3))))))</f>
        <v>……/ST/PdDB/2011/RYBY</v>
      </c>
      <c r="G19" s="274"/>
      <c r="H19" s="5"/>
      <c r="I19" s="155"/>
    </row>
    <row r="20" spans="1:9" x14ac:dyDescent="0.25">
      <c r="A20" s="281" t="s">
        <v>13</v>
      </c>
      <c r="B20" s="281"/>
      <c r="C20" s="8" t="s">
        <v>289</v>
      </c>
      <c r="D20" s="152"/>
      <c r="E20" s="153"/>
      <c r="F20" s="283" t="str">
        <f>IF(D20=SŁOWNIK!A3,SŁOWNIK!D3,IF('Karta wydania sprzetu'!D20=SŁOWNIK!A4,CONCATENATE(SŁOWNIK!D3,CHAR(13)&amp;CHAR(10),SŁOWNIK!D3),IF('Karta wydania sprzetu'!D20=SŁOWNIK!A5,CONCATENATE(SŁOWNIK!D3,CHAR(13)&amp;CHAR(10),SŁOWNIK!D3,CHAR(13)&amp;CHAR(10),SŁOWNIK!D3),IF(D20=SŁOWNIK!A6,CONCATENATE(SŁOWNIK!D3,CHAR(13)&amp;CHAR(10),SŁOWNIK!D3,CHAR(13)&amp;CHAR(10),SŁOWNIK!D3,CHAR(13)&amp;CHAR(10),SŁOWNIK!D3),SŁOWNIK!D3))))</f>
        <v>……/ST/PdDB/2011/RYBY</v>
      </c>
      <c r="G20" s="284"/>
      <c r="H20" s="5"/>
      <c r="I20" s="155"/>
    </row>
    <row r="21" spans="1:9" ht="25.5" customHeight="1" x14ac:dyDescent="0.25">
      <c r="A21" s="281" t="s">
        <v>12</v>
      </c>
      <c r="B21" s="281"/>
      <c r="C21" s="8"/>
      <c r="D21" s="154"/>
      <c r="E21" s="153"/>
      <c r="F21" s="274" t="s">
        <v>114</v>
      </c>
      <c r="G21" s="274"/>
      <c r="H21" s="10"/>
      <c r="I21" s="155"/>
    </row>
    <row r="22" spans="1:9" ht="30" customHeight="1" x14ac:dyDescent="0.25">
      <c r="A22" s="281" t="s">
        <v>290</v>
      </c>
      <c r="B22" s="281"/>
      <c r="C22" s="8" t="s">
        <v>291</v>
      </c>
      <c r="D22" s="152"/>
      <c r="E22" s="153"/>
      <c r="F22" s="274" t="str">
        <f>IF(D22=SŁOWNIK!A3,SŁOWNIK!D3,IF('Karta wydania sprzetu'!D22=SŁOWNIK!A4,CONCATENATE(SŁOWNIK!D3,CHAR(13)&amp;CHAR(10),SŁOWNIK!D3),IF('Karta wydania sprzetu'!D22=SŁOWNIK!A5,CONCATENATE(SŁOWNIK!D3,CHAR(13)&amp;CHAR(10),SŁOWNIK!D3,CHAR(13)&amp;CHAR(10),SŁOWNIK!D3),IF(D22=SŁOWNIK!A6,CONCATENATE(SŁOWNIK!D3,CHAR(13)&amp;CHAR(10),SŁOWNIK!D3,CHAR(13)&amp;CHAR(10),SŁOWNIK!D3,CHAR(13)&amp;CHAR(10),SŁOWNIK!D3),IF(D22=SŁOWNIK!A7,CONCATENATE(SŁOWNIK!D3,CHAR(13)&amp;CHAR(10),SŁOWNIK!D3,CHAR(13)&amp;CHAR(10),SŁOWNIK!D3,CHAR(13)&amp;CHAR(10),SŁOWNIK!D3,CHAR(13)&amp;CHAR(10),SŁOWNIK!D3),IF(D22=SŁOWNIK!A8,CONCATENATE(SŁOWNIK!D3,CHAR(13)&amp;CHAR(10),SŁOWNIK!D3,CHAR(13)&amp;CHAR(10),SŁOWNIK!D3,CHAR(13)&amp;CHAR(10),SŁOWNIK!D3,CHAR(13)&amp;CHAR(10),SŁOWNIK!D3,CHAR(13)&amp;CHAR(10),SŁOWNIK!D3),IF(D22=SŁOWNIK!A9,CONCATENATE(SŁOWNIK!D3,CHAR(13)&amp;CHAR(10),SŁOWNIK!D3,CHAR(13)&amp;CHAR(10),SŁOWNIK!D3,CHAR(13)&amp;CHAR(10),SŁOWNIK!D3,CHAR(13)&amp;CHAR(10),SŁOWNIK!D3,CHAR(13)&amp;CHAR(10),SŁOWNIK!D3,CHAR(13)&amp;CHAR(10),SŁOWNIK!D3),IF(D22=SŁOWNIK!A10,CONCATENATE(SŁOWNIK!D3,CHAR(13)&amp;CHAR(10),SŁOWNIK!D3,CHAR(13)&amp;CHAR(10),SŁOWNIK!D3,CHAR(13)&amp;CHAR(10),SŁOWNIK!D3,CHAR(13)&amp;CHAR(10),SŁOWNIK!D3,CHAR(13)&amp;CHAR(10),SŁOWNIK!D3,CHAR(13)&amp;CHAR(10),SŁOWNIK!D3,CHAR(13)&amp;CHAR(10),SŁOWNIK!D3),IF(D22=SŁOWNIK!A11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12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13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14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15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16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17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18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19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22=SŁOWNIK!A20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SŁOWNIK!D3))))))))))))))))))</f>
        <v>……/ST/PdDB/2011/RYBY</v>
      </c>
      <c r="G22" s="274"/>
      <c r="H22" s="5"/>
      <c r="I22" s="155"/>
    </row>
    <row r="23" spans="1:9" ht="30.6" customHeight="1" x14ac:dyDescent="0.25">
      <c r="A23" s="281" t="s">
        <v>17</v>
      </c>
      <c r="B23" s="281"/>
      <c r="C23" s="8" t="s">
        <v>292</v>
      </c>
      <c r="D23" s="152"/>
      <c r="E23" s="153" t="str">
        <f>IF(D23&gt;0,'Umowa '!F40," ")</f>
        <v xml:space="preserve"> </v>
      </c>
      <c r="F23" s="277" t="str">
        <f>IF(D23=SŁOWNIK!A3,SŁOWNIK!D3,IF('Karta wydania sprzetu'!D23=SŁOWNIK!A4,CONCATENATE(SŁOWNIK!D3,CHAR(13)&amp;CHAR(10),SŁOWNIK!D3),IF('Karta wydania sprzetu'!D23=SŁOWNIK!A5,CONCATENATE(SŁOWNIK!D3,CHAR(13)&amp;CHAR(10),SŁOWNIK!D3,CHAR(13)&amp;CHAR(10),SŁOWNIK!D3),IF(D23=SŁOWNIK!A6,CONCATENATE(SŁOWNIK!D3,CHAR(13)&amp;CHAR(10),SŁOWNIK!D3,CHAR(13)&amp;CHAR(10),SŁOWNIK!D3,CHAR(13)&amp;CHAR(10),SŁOWNIK!D3),IF(D23=SŁOWNIK!A7,CONCATENATE(SŁOWNIK!D3,CHAR(13)&amp;CHAR(10),SŁOWNIK!D3,CHAR(13)&amp;CHAR(10),SŁOWNIK!D3,CHAR(13)&amp;CHAR(10),SŁOWNIK!D3,CHAR(13)&amp;CHAR(10),SŁOWNIK!D3),IF(D23=SŁOWNIK!A8,CONCATENATE(SŁOWNIK!D3,CHAR(13)&amp;CHAR(10),SŁOWNIK!D3,CHAR(13)&amp;CHAR(10),SŁOWNIK!D3,CHAR(13)&amp;CHAR(10),SŁOWNIK!D3,CHAR(13)&amp;CHAR(10),SŁOWNIK!D3,CHAR(13)&amp;CHAR(10),SŁOWNIK!D3),IF(D23=SŁOWNIK!A9,CONCATENATE(SŁOWNIK!D3,CHAR(13)&amp;CHAR(10),SŁOWNIK!D3,CHAR(13)&amp;CHAR(10),SŁOWNIK!D3,CHAR(13)&amp;CHAR(10),SŁOWNIK!D3,CHAR(13)&amp;CHAR(10),SŁOWNIK!D3,CHAR(13)&amp;CHAR(10),SŁOWNIK!D3,CHAR(13)&amp;CHAR(10),SŁOWNIK!D3),IF(D23=SŁOWNIK!A10,CONCATENATE(SŁOWNIK!D3,CHAR(13)&amp;CHAR(10),SŁOWNIK!D3,CHAR(13)&amp;CHAR(10),SŁOWNIK!D3,CHAR(13)&amp;CHAR(10),SŁOWNIK!D3,CHAR(13)&amp;CHAR(10),SŁOWNIK!D3,CHAR(13)&amp;CHAR(10),SŁOWNIK!D3,CHAR(13)&amp;CHAR(10),SŁOWNIK!D3,CHAR(13)&amp;CHAR(10),SŁOWNIK!D3),IF(D23=SŁOWNIK!A11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12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13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14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15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16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17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IF(D23=SŁOWNIK!A18,CONCATENATE(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,CHAR(13)&amp;CHAR(10),SŁOWNIK!D3),SŁOWNIK!D3))))))))))))))))</f>
        <v>……/ST/PdDB/2011/RYBY</v>
      </c>
      <c r="G23" s="277"/>
      <c r="H23" s="5"/>
      <c r="I23" s="155" t="str">
        <f>IF(D23&gt;0,'Umowa '!F42," ")</f>
        <v xml:space="preserve"> </v>
      </c>
    </row>
    <row r="24" spans="1:9" ht="30.6" customHeight="1" x14ac:dyDescent="0.25">
      <c r="A24" s="281" t="s">
        <v>216</v>
      </c>
      <c r="B24" s="281"/>
      <c r="C24" s="8" t="s">
        <v>217</v>
      </c>
      <c r="D24" s="152"/>
      <c r="E24" s="153" t="str">
        <f>IF(D24&gt;0,'Umowa '!F40," ")</f>
        <v xml:space="preserve"> </v>
      </c>
      <c r="F24" s="274" t="str">
        <f>IF(D24=SŁOWNIK!A3,SŁOWNIK!D3,IF('Karta wydania sprzetu'!D24=SŁOWNIK!A4,CONCATENATE(SŁOWNIK!D3,CHAR(13)&amp;CHAR(10),SŁOWNIK!D3),IF('Karta wydania sprzetu'!D24=SŁOWNIK!A5,CONCATENATE(SŁOWNIK!D3,CHAR(13)&amp;CHAR(10),SŁOWNIK!D3,CHAR(13)&amp;CHAR(10),SŁOWNIK!D3),IF(D24=SŁOWNIK!A6,CONCATENATE(SŁOWNIK!D3,CHAR(13)&amp;CHAR(10),SŁOWNIK!D3,CHAR(13)&amp;CHAR(10),SŁOWNIK!D3,CHAR(13)&amp;CHAR(10),SŁOWNIK!D3),IF(D24=SŁOWNIK!A7,CONCATENATE(SŁOWNIK!D3,CHAR(13)&amp;CHAR(10),SŁOWNIK!D3,CHAR(13)&amp;CHAR(10),SŁOWNIK!D3,CHAR(13)&amp;CHAR(10),SŁOWNIK!D3,CHAR(13)&amp;CHAR(10),SŁOWNIK!D3),IF(D24=SŁOWNIK!A8,CONCATENATE(SŁOWNIK!G3,CHAR(13)&amp;CHAR(10),SŁOWNIK!G3,CHAR(13)&amp;CHAR(10),SŁOWNIK!G3,CHAR(13)&amp;CHAR(10),SŁOWNIK!G3,CHAR(13)&amp;CHAR(10),SŁOWNIK!G3,CHAR(13)&amp;CHAR(10),SŁOWNIK!G3),IF(D24=SŁOWNIK!A9,CONCATENATE(SŁOWNIK!G3,CHAR(13)&amp;CHAR(10),SŁOWNIK!G3,CHAR(13)&amp;CHAR(10),SŁOWNIK!G3,CHAR(13)&amp;CHAR(10),SŁOWNIK!G3,CHAR(13)&amp;CHAR(10),SŁOWNIK!G3,CHAR(13)&amp;CHAR(10),SŁOWNIK!G3,CHAR(13)&amp;CHAR(10),SŁOWNIK!G3),IF(D24=SŁOWNIK!A10,CONCATENATE(SŁOWNIK!G3,CHAR(13)&amp;CHAR(10),SŁOWNIK!G3,CHAR(13)&amp;CHAR(10),SŁOWNIK!G3,CHAR(13)&amp;CHAR(10),SŁOWNIK!G3,CHAR(13)&amp;CHAR(10),SŁOWNIK!G3,CHAR(13)&amp;CHAR(10),SŁOWNIK!G3,CHAR(13)&amp;CHAR(10),SŁOWNIK!G3,CHAR(13)&amp;CHAR(10),SŁOWNIK!G3),IF(D24=SŁOWNIK!A11,CONCATENATE(SŁOWNIK!G3,CHAR(13)&amp;CHAR(10),SŁOWNIK!G3,CHAR(13)&amp;CHAR(10),SŁOWNIK!G3,CHAR(13)&amp;CHAR(10),SŁOWNIK!G3,CHAR(13)&amp;CHAR(10),SŁOWNIK!G3,CHAR(13)&amp;CHAR(10),SŁOWNIK!G3,CHAR(13)&amp;CHAR(10),SŁOWNIK!G3,CHAR(13)&amp;CHAR(10),SŁOWNIK!G3,CHAR(13)&amp;CHAR(10),SŁOWNIK!G3),IF(D24=SŁOWNIK!A12,CONCATENATE(SŁOWNIK!G3,CHAR(13)&amp;CHAR(10),SŁOWNIK!G3,CHAR(13)&amp;CHAR(10),SŁOWNIK!G3,CHAR(13)&amp;CHAR(10),SŁOWNIK!G3,CHAR(13)&amp;CHAR(10),SŁOWNIK!G3,CHAR(13)&amp;CHAR(10),SŁOWNIK!G3,CHAR(13)&amp;CHAR(10),SŁOWNIK!G3,CHAR(13)&amp;CHAR(10),SŁOWNIK!G3,CHAR(13)&amp;CHAR(10),SŁOWNIK!G3,CHAR(13)&amp;CHAR(10),SŁOWNIK!G3),SŁOWNIK!G3))))))))))</f>
        <v>…../ST/PdDB/2012/RYBY</v>
      </c>
      <c r="G24" s="274"/>
      <c r="H24" s="5"/>
      <c r="I24" s="155" t="str">
        <f>IF(D24&gt;0,'Umowa '!F42," ")</f>
        <v xml:space="preserve"> </v>
      </c>
    </row>
    <row r="25" spans="1:9" ht="30.6" customHeight="1" x14ac:dyDescent="0.25">
      <c r="A25" s="281" t="s">
        <v>20</v>
      </c>
      <c r="B25" s="281"/>
      <c r="C25" s="8" t="s">
        <v>298</v>
      </c>
      <c r="D25" s="152"/>
      <c r="E25" s="153" t="str">
        <f>IF(D25&gt;0,'Umowa '!F40," ")</f>
        <v xml:space="preserve"> </v>
      </c>
      <c r="F25" s="274" t="str">
        <f>IF(D25=SŁOWNIK!A3,SŁOWNIK!D3,IF('Karta wydania sprzetu'!D25=SŁOWNIK!A4,CONCATENATE(SŁOWNIK!D3,CHAR(13)&amp;CHAR(10),SŁOWNIK!D3),SŁOWNIK!D3))</f>
        <v>……/ST/PdDB/2011/RYBY</v>
      </c>
      <c r="G25" s="274"/>
      <c r="H25" s="5"/>
      <c r="I25" s="155" t="str">
        <f>IF(D25&gt;0,'Umowa '!F42," ")</f>
        <v xml:space="preserve"> </v>
      </c>
    </row>
    <row r="26" spans="1:9" ht="27" customHeight="1" x14ac:dyDescent="0.25">
      <c r="A26" s="281" t="s">
        <v>281</v>
      </c>
      <c r="B26" s="281"/>
      <c r="C26" s="8" t="s">
        <v>282</v>
      </c>
      <c r="D26" s="167"/>
      <c r="E26" s="168"/>
      <c r="F26" s="274" t="s">
        <v>280</v>
      </c>
      <c r="G26" s="274"/>
      <c r="H26" s="5"/>
      <c r="I26" s="169"/>
    </row>
    <row r="27" spans="1:9" ht="37.5" customHeight="1" x14ac:dyDescent="0.25">
      <c r="A27" s="286" t="s">
        <v>296</v>
      </c>
      <c r="B27" s="286"/>
      <c r="C27" s="62" t="s">
        <v>200</v>
      </c>
      <c r="D27" s="105"/>
      <c r="E27" s="153" t="str">
        <f>IF(D27&gt;0,'Umowa '!F40," ")</f>
        <v xml:space="preserve"> </v>
      </c>
      <c r="F27" s="277" t="s">
        <v>294</v>
      </c>
      <c r="G27" s="277"/>
      <c r="H27" s="104"/>
      <c r="I27" s="157" t="str">
        <f>IF(D27&gt;0,'Umowa '!F42," ")</f>
        <v xml:space="preserve"> </v>
      </c>
    </row>
    <row r="28" spans="1:9" ht="30.6" customHeight="1" x14ac:dyDescent="0.25">
      <c r="A28" s="286" t="s">
        <v>293</v>
      </c>
      <c r="B28" s="286"/>
      <c r="C28" s="62" t="s">
        <v>200</v>
      </c>
      <c r="D28" s="105"/>
      <c r="E28" s="153" t="str">
        <f>IF(D28&gt;0,'Umowa '!F40," ")</f>
        <v xml:space="preserve"> </v>
      </c>
      <c r="F28" s="277" t="s">
        <v>294</v>
      </c>
      <c r="G28" s="277"/>
      <c r="H28" s="104"/>
      <c r="I28" s="157" t="str">
        <f>IF(D28&gt;0,'Umowa '!F42," ")</f>
        <v xml:space="preserve"> </v>
      </c>
    </row>
    <row r="29" spans="1:9" ht="30.6" customHeight="1" x14ac:dyDescent="0.25">
      <c r="A29" s="286" t="s">
        <v>23</v>
      </c>
      <c r="B29" s="286"/>
      <c r="C29" s="62" t="s">
        <v>200</v>
      </c>
      <c r="D29" s="105"/>
      <c r="E29" s="153" t="str">
        <f>IF(D29&gt;0,'Umowa '!F40," ")</f>
        <v xml:space="preserve"> </v>
      </c>
      <c r="F29" s="274" t="s">
        <v>295</v>
      </c>
      <c r="G29" s="274"/>
      <c r="H29" s="104"/>
      <c r="I29" s="157" t="str">
        <f>IF(D29&gt;0,'Umowa '!F42," ")</f>
        <v xml:space="preserve"> </v>
      </c>
    </row>
    <row r="30" spans="1:9" ht="37.5" customHeight="1" x14ac:dyDescent="0.25">
      <c r="A30" s="286" t="s">
        <v>300</v>
      </c>
      <c r="B30" s="286"/>
      <c r="C30" s="186" t="s">
        <v>302</v>
      </c>
      <c r="D30" s="188"/>
      <c r="E30" s="189"/>
      <c r="F30" s="278" t="s">
        <v>301</v>
      </c>
      <c r="G30" s="279"/>
      <c r="H30" s="188"/>
      <c r="I30" s="190"/>
    </row>
    <row r="31" spans="1:9" ht="33.75" x14ac:dyDescent="0.25">
      <c r="A31" s="285" t="s">
        <v>96</v>
      </c>
      <c r="B31" s="285"/>
      <c r="C31" s="6" t="s">
        <v>297</v>
      </c>
      <c r="D31" s="105"/>
      <c r="E31" s="153" t="str">
        <f>IF(D31&gt;0,'Umowa '!F40," ")</f>
        <v xml:space="preserve"> </v>
      </c>
      <c r="F31" s="274"/>
      <c r="G31" s="274"/>
      <c r="H31" s="104"/>
      <c r="I31" s="157" t="str">
        <f>IF(D31&gt;0,'Umowa '!F42," ")</f>
        <v xml:space="preserve"> </v>
      </c>
    </row>
    <row r="32" spans="1:9" ht="48" customHeight="1" x14ac:dyDescent="0.25">
      <c r="A32" s="285" t="s">
        <v>97</v>
      </c>
      <c r="B32" s="285"/>
      <c r="C32" s="6" t="s">
        <v>95</v>
      </c>
      <c r="D32" s="105"/>
      <c r="E32" s="153" t="str">
        <f>IF(D32&gt;0,'Umowa '!F40," ")</f>
        <v xml:space="preserve"> </v>
      </c>
      <c r="F32" s="274"/>
      <c r="G32" s="274"/>
      <c r="H32" s="104"/>
      <c r="I32" s="157" t="str">
        <f>IF(D32&gt;0,'Umowa '!F42," ")</f>
        <v xml:space="preserve"> </v>
      </c>
    </row>
    <row r="33" spans="1:9" ht="81.75" customHeight="1" x14ac:dyDescent="0.25">
      <c r="A33" s="272" t="s">
        <v>167</v>
      </c>
      <c r="B33" s="272"/>
      <c r="C33" s="272"/>
      <c r="D33" s="272"/>
      <c r="E33" s="272"/>
      <c r="F33" s="272" t="s">
        <v>104</v>
      </c>
      <c r="G33" s="273"/>
      <c r="H33" s="273"/>
      <c r="I33" s="273"/>
    </row>
    <row r="34" spans="1:9" ht="63.75" customHeight="1" x14ac:dyDescent="0.25">
      <c r="A34" s="15" t="s">
        <v>105</v>
      </c>
      <c r="B34" s="268" t="s">
        <v>106</v>
      </c>
      <c r="C34" s="270"/>
      <c r="D34" s="270" t="s">
        <v>107</v>
      </c>
      <c r="E34" s="270"/>
      <c r="F34" s="15" t="s">
        <v>105</v>
      </c>
      <c r="G34" s="16" t="s">
        <v>108</v>
      </c>
      <c r="H34" s="268" t="s">
        <v>109</v>
      </c>
      <c r="I34" s="268"/>
    </row>
    <row r="35" spans="1:9" ht="20.25" customHeight="1" x14ac:dyDescent="0.25">
      <c r="A35" s="271" t="s">
        <v>110</v>
      </c>
      <c r="B35" s="271"/>
      <c r="C35" s="271"/>
      <c r="D35" s="271"/>
      <c r="E35" s="271"/>
      <c r="F35" s="271" t="s">
        <v>111</v>
      </c>
      <c r="G35" s="271"/>
      <c r="H35" s="271"/>
      <c r="I35" s="271"/>
    </row>
    <row r="36" spans="1:9" x14ac:dyDescent="0.25">
      <c r="A36" s="272"/>
      <c r="B36" s="272"/>
      <c r="C36" s="272"/>
      <c r="D36" s="272"/>
      <c r="E36" s="272"/>
      <c r="F36" s="269"/>
      <c r="G36" s="269"/>
      <c r="H36" s="269"/>
      <c r="I36" s="269"/>
    </row>
    <row r="37" spans="1:9" x14ac:dyDescent="0.25">
      <c r="A37" s="272"/>
      <c r="B37" s="272"/>
      <c r="C37" s="272"/>
      <c r="D37" s="272"/>
      <c r="E37" s="272"/>
      <c r="F37" s="269"/>
      <c r="G37" s="269"/>
      <c r="H37" s="269"/>
      <c r="I37" s="269"/>
    </row>
    <row r="38" spans="1:9" x14ac:dyDescent="0.25">
      <c r="A38" s="272"/>
      <c r="B38" s="272"/>
      <c r="C38" s="272"/>
      <c r="D38" s="272"/>
      <c r="E38" s="272"/>
      <c r="F38" s="269"/>
      <c r="G38" s="269"/>
      <c r="H38" s="269"/>
      <c r="I38" s="269"/>
    </row>
    <row r="39" spans="1:9" ht="36.75" customHeight="1" x14ac:dyDescent="0.25">
      <c r="A39" s="268" t="s">
        <v>106</v>
      </c>
      <c r="B39" s="268"/>
      <c r="C39" s="268"/>
      <c r="D39" s="270" t="s">
        <v>107</v>
      </c>
      <c r="E39" s="270"/>
      <c r="F39" s="268" t="s">
        <v>108</v>
      </c>
      <c r="G39" s="268"/>
      <c r="H39" s="268" t="s">
        <v>109</v>
      </c>
      <c r="I39" s="268"/>
    </row>
    <row r="40" spans="1:9" x14ac:dyDescent="0.25">
      <c r="A40" s="11"/>
      <c r="B40" s="11"/>
      <c r="C40" s="11"/>
      <c r="D40" s="12"/>
      <c r="E40" s="13"/>
      <c r="F40" s="13"/>
      <c r="G40" s="13"/>
      <c r="H40" s="13"/>
      <c r="I40" s="13"/>
    </row>
    <row r="41" spans="1:9" x14ac:dyDescent="0.25">
      <c r="A41" s="11"/>
      <c r="B41" s="11"/>
      <c r="C41" s="13"/>
      <c r="D41" s="13"/>
      <c r="E41" s="13"/>
      <c r="F41" s="13"/>
      <c r="G41" s="13"/>
      <c r="H41" s="13"/>
      <c r="I41" s="13"/>
    </row>
    <row r="42" spans="1:9" x14ac:dyDescent="0.25">
      <c r="A42" s="11"/>
      <c r="B42" s="11"/>
      <c r="C42" s="14"/>
      <c r="D42" s="14"/>
      <c r="E42" s="13"/>
      <c r="F42" s="13"/>
      <c r="G42" s="13"/>
      <c r="H42" s="13"/>
      <c r="I42" s="13"/>
    </row>
    <row r="43" spans="1:9" x14ac:dyDescent="0.25">
      <c r="A43" s="13"/>
      <c r="B43" s="13"/>
      <c r="C43" s="14"/>
      <c r="D43" s="14"/>
      <c r="E43" s="13"/>
      <c r="F43" s="13"/>
      <c r="G43" s="13"/>
      <c r="H43" s="13"/>
      <c r="I43" s="13"/>
    </row>
  </sheetData>
  <mergeCells count="74">
    <mergeCell ref="A3:I3"/>
    <mergeCell ref="E5:I5"/>
    <mergeCell ref="A5:D5"/>
    <mergeCell ref="A6:D6"/>
    <mergeCell ref="A2:F2"/>
    <mergeCell ref="A11:D11"/>
    <mergeCell ref="E6:I6"/>
    <mergeCell ref="E7:I7"/>
    <mergeCell ref="E8:I8"/>
    <mergeCell ref="E9:I9"/>
    <mergeCell ref="E10:I10"/>
    <mergeCell ref="E11:I11"/>
    <mergeCell ref="A7:D7"/>
    <mergeCell ref="A8:D8"/>
    <mergeCell ref="A9:D9"/>
    <mergeCell ref="A10:D10"/>
    <mergeCell ref="A14:C14"/>
    <mergeCell ref="H12:I12"/>
    <mergeCell ref="A13:D13"/>
    <mergeCell ref="E13:G13"/>
    <mergeCell ref="H13:I13"/>
    <mergeCell ref="A12:D12"/>
    <mergeCell ref="E12:G12"/>
    <mergeCell ref="E14:G14"/>
    <mergeCell ref="H14:I14"/>
    <mergeCell ref="A22:B22"/>
    <mergeCell ref="A23:B23"/>
    <mergeCell ref="A24:B24"/>
    <mergeCell ref="A19:B19"/>
    <mergeCell ref="A16:B16"/>
    <mergeCell ref="A17:B17"/>
    <mergeCell ref="A18:B18"/>
    <mergeCell ref="A32:B32"/>
    <mergeCell ref="A28:B28"/>
    <mergeCell ref="A29:B29"/>
    <mergeCell ref="A31:B31"/>
    <mergeCell ref="A25:B25"/>
    <mergeCell ref="A26:B26"/>
    <mergeCell ref="A27:B27"/>
    <mergeCell ref="A30:B30"/>
    <mergeCell ref="A15:B15"/>
    <mergeCell ref="A20:B20"/>
    <mergeCell ref="A21:B21"/>
    <mergeCell ref="F16:G16"/>
    <mergeCell ref="F17:G17"/>
    <mergeCell ref="F18:G18"/>
    <mergeCell ref="F19:G19"/>
    <mergeCell ref="F20:G20"/>
    <mergeCell ref="F21:G21"/>
    <mergeCell ref="F31:G31"/>
    <mergeCell ref="F32:G32"/>
    <mergeCell ref="F15:G15"/>
    <mergeCell ref="F25:G25"/>
    <mergeCell ref="F26:G26"/>
    <mergeCell ref="F27:G27"/>
    <mergeCell ref="F28:G28"/>
    <mergeCell ref="F29:G29"/>
    <mergeCell ref="F22:G22"/>
    <mergeCell ref="F23:G23"/>
    <mergeCell ref="F24:G24"/>
    <mergeCell ref="F30:G30"/>
    <mergeCell ref="A35:E35"/>
    <mergeCell ref="F35:I35"/>
    <mergeCell ref="A36:E38"/>
    <mergeCell ref="A33:E33"/>
    <mergeCell ref="F33:I33"/>
    <mergeCell ref="B34:C34"/>
    <mergeCell ref="D34:E34"/>
    <mergeCell ref="H34:I34"/>
    <mergeCell ref="A39:C39"/>
    <mergeCell ref="F36:I38"/>
    <mergeCell ref="F39:G39"/>
    <mergeCell ref="H39:I39"/>
    <mergeCell ref="D39:E3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&amp;R&amp;8Załącznik 4 do Regulamin udostępnienia poprzez wypożyczanie sprzętu stanowiącego własność 
Stowarzyszenia „PARTNERSTWO dla Doliny Baryczy” 
&amp;KFF0000(Aktualizacja V z dn. 07.12.2016 r.&amp;K01+000)</oddHeader>
  </headerFooter>
  <rowBreaks count="1" manualBreakCount="1">
    <brk id="2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13" zoomScaleNormal="100" zoomScaleSheetLayoutView="100" workbookViewId="0">
      <selection activeCell="A22" sqref="A22"/>
    </sheetView>
  </sheetViews>
  <sheetFormatPr defaultRowHeight="15" x14ac:dyDescent="0.25"/>
  <cols>
    <col min="1" max="1" width="4.85546875" style="80" customWidth="1"/>
    <col min="2" max="2" width="25" style="80" customWidth="1"/>
    <col min="3" max="3" width="15.28515625" style="80" customWidth="1"/>
    <col min="4" max="4" width="12.42578125" style="80" bestFit="1" customWidth="1"/>
    <col min="5" max="5" width="13.7109375" style="80" customWidth="1"/>
    <col min="6" max="6" width="10.42578125" style="80" customWidth="1"/>
    <col min="7" max="7" width="19" style="84" customWidth="1"/>
    <col min="8" max="8" width="26" customWidth="1"/>
    <col min="9" max="9" width="13.42578125" customWidth="1"/>
    <col min="257" max="257" width="4.85546875" customWidth="1"/>
    <col min="258" max="258" width="38.85546875" customWidth="1"/>
    <col min="259" max="259" width="8.7109375" customWidth="1"/>
    <col min="260" max="260" width="12.42578125" bestFit="1" customWidth="1"/>
    <col min="261" max="261" width="13.7109375" customWidth="1"/>
    <col min="262" max="262" width="10.42578125" customWidth="1"/>
    <col min="263" max="263" width="19" customWidth="1"/>
    <col min="264" max="264" width="26" customWidth="1"/>
    <col min="265" max="265" width="13.42578125" customWidth="1"/>
    <col min="513" max="513" width="4.85546875" customWidth="1"/>
    <col min="514" max="514" width="38.85546875" customWidth="1"/>
    <col min="515" max="515" width="8.7109375" customWidth="1"/>
    <col min="516" max="516" width="12.42578125" bestFit="1" customWidth="1"/>
    <col min="517" max="517" width="13.7109375" customWidth="1"/>
    <col min="518" max="518" width="10.42578125" customWidth="1"/>
    <col min="519" max="519" width="19" customWidth="1"/>
    <col min="520" max="520" width="26" customWidth="1"/>
    <col min="521" max="521" width="13.42578125" customWidth="1"/>
    <col min="769" max="769" width="4.85546875" customWidth="1"/>
    <col min="770" max="770" width="38.85546875" customWidth="1"/>
    <col min="771" max="771" width="8.7109375" customWidth="1"/>
    <col min="772" max="772" width="12.42578125" bestFit="1" customWidth="1"/>
    <col min="773" max="773" width="13.7109375" customWidth="1"/>
    <col min="774" max="774" width="10.42578125" customWidth="1"/>
    <col min="775" max="775" width="19" customWidth="1"/>
    <col min="776" max="776" width="26" customWidth="1"/>
    <col min="777" max="777" width="13.42578125" customWidth="1"/>
    <col min="1025" max="1025" width="4.85546875" customWidth="1"/>
    <col min="1026" max="1026" width="38.85546875" customWidth="1"/>
    <col min="1027" max="1027" width="8.7109375" customWidth="1"/>
    <col min="1028" max="1028" width="12.42578125" bestFit="1" customWidth="1"/>
    <col min="1029" max="1029" width="13.7109375" customWidth="1"/>
    <col min="1030" max="1030" width="10.42578125" customWidth="1"/>
    <col min="1031" max="1031" width="19" customWidth="1"/>
    <col min="1032" max="1032" width="26" customWidth="1"/>
    <col min="1033" max="1033" width="13.42578125" customWidth="1"/>
    <col min="1281" max="1281" width="4.85546875" customWidth="1"/>
    <col min="1282" max="1282" width="38.85546875" customWidth="1"/>
    <col min="1283" max="1283" width="8.7109375" customWidth="1"/>
    <col min="1284" max="1284" width="12.42578125" bestFit="1" customWidth="1"/>
    <col min="1285" max="1285" width="13.7109375" customWidth="1"/>
    <col min="1286" max="1286" width="10.42578125" customWidth="1"/>
    <col min="1287" max="1287" width="19" customWidth="1"/>
    <col min="1288" max="1288" width="26" customWidth="1"/>
    <col min="1289" max="1289" width="13.42578125" customWidth="1"/>
    <col min="1537" max="1537" width="4.85546875" customWidth="1"/>
    <col min="1538" max="1538" width="38.85546875" customWidth="1"/>
    <col min="1539" max="1539" width="8.7109375" customWidth="1"/>
    <col min="1540" max="1540" width="12.42578125" bestFit="1" customWidth="1"/>
    <col min="1541" max="1541" width="13.7109375" customWidth="1"/>
    <col min="1542" max="1542" width="10.42578125" customWidth="1"/>
    <col min="1543" max="1543" width="19" customWidth="1"/>
    <col min="1544" max="1544" width="26" customWidth="1"/>
    <col min="1545" max="1545" width="13.42578125" customWidth="1"/>
    <col min="1793" max="1793" width="4.85546875" customWidth="1"/>
    <col min="1794" max="1794" width="38.85546875" customWidth="1"/>
    <col min="1795" max="1795" width="8.7109375" customWidth="1"/>
    <col min="1796" max="1796" width="12.42578125" bestFit="1" customWidth="1"/>
    <col min="1797" max="1797" width="13.7109375" customWidth="1"/>
    <col min="1798" max="1798" width="10.42578125" customWidth="1"/>
    <col min="1799" max="1799" width="19" customWidth="1"/>
    <col min="1800" max="1800" width="26" customWidth="1"/>
    <col min="1801" max="1801" width="13.42578125" customWidth="1"/>
    <col min="2049" max="2049" width="4.85546875" customWidth="1"/>
    <col min="2050" max="2050" width="38.85546875" customWidth="1"/>
    <col min="2051" max="2051" width="8.7109375" customWidth="1"/>
    <col min="2052" max="2052" width="12.42578125" bestFit="1" customWidth="1"/>
    <col min="2053" max="2053" width="13.7109375" customWidth="1"/>
    <col min="2054" max="2054" width="10.42578125" customWidth="1"/>
    <col min="2055" max="2055" width="19" customWidth="1"/>
    <col min="2056" max="2056" width="26" customWidth="1"/>
    <col min="2057" max="2057" width="13.42578125" customWidth="1"/>
    <col min="2305" max="2305" width="4.85546875" customWidth="1"/>
    <col min="2306" max="2306" width="38.85546875" customWidth="1"/>
    <col min="2307" max="2307" width="8.7109375" customWidth="1"/>
    <col min="2308" max="2308" width="12.42578125" bestFit="1" customWidth="1"/>
    <col min="2309" max="2309" width="13.7109375" customWidth="1"/>
    <col min="2310" max="2310" width="10.42578125" customWidth="1"/>
    <col min="2311" max="2311" width="19" customWidth="1"/>
    <col min="2312" max="2312" width="26" customWidth="1"/>
    <col min="2313" max="2313" width="13.42578125" customWidth="1"/>
    <col min="2561" max="2561" width="4.85546875" customWidth="1"/>
    <col min="2562" max="2562" width="38.85546875" customWidth="1"/>
    <col min="2563" max="2563" width="8.7109375" customWidth="1"/>
    <col min="2564" max="2564" width="12.42578125" bestFit="1" customWidth="1"/>
    <col min="2565" max="2565" width="13.7109375" customWidth="1"/>
    <col min="2566" max="2566" width="10.42578125" customWidth="1"/>
    <col min="2567" max="2567" width="19" customWidth="1"/>
    <col min="2568" max="2568" width="26" customWidth="1"/>
    <col min="2569" max="2569" width="13.42578125" customWidth="1"/>
    <col min="2817" max="2817" width="4.85546875" customWidth="1"/>
    <col min="2818" max="2818" width="38.85546875" customWidth="1"/>
    <col min="2819" max="2819" width="8.7109375" customWidth="1"/>
    <col min="2820" max="2820" width="12.42578125" bestFit="1" customWidth="1"/>
    <col min="2821" max="2821" width="13.7109375" customWidth="1"/>
    <col min="2822" max="2822" width="10.42578125" customWidth="1"/>
    <col min="2823" max="2823" width="19" customWidth="1"/>
    <col min="2824" max="2824" width="26" customWidth="1"/>
    <col min="2825" max="2825" width="13.42578125" customWidth="1"/>
    <col min="3073" max="3073" width="4.85546875" customWidth="1"/>
    <col min="3074" max="3074" width="38.85546875" customWidth="1"/>
    <col min="3075" max="3075" width="8.7109375" customWidth="1"/>
    <col min="3076" max="3076" width="12.42578125" bestFit="1" customWidth="1"/>
    <col min="3077" max="3077" width="13.7109375" customWidth="1"/>
    <col min="3078" max="3078" width="10.42578125" customWidth="1"/>
    <col min="3079" max="3079" width="19" customWidth="1"/>
    <col min="3080" max="3080" width="26" customWidth="1"/>
    <col min="3081" max="3081" width="13.42578125" customWidth="1"/>
    <col min="3329" max="3329" width="4.85546875" customWidth="1"/>
    <col min="3330" max="3330" width="38.85546875" customWidth="1"/>
    <col min="3331" max="3331" width="8.7109375" customWidth="1"/>
    <col min="3332" max="3332" width="12.42578125" bestFit="1" customWidth="1"/>
    <col min="3333" max="3333" width="13.7109375" customWidth="1"/>
    <col min="3334" max="3334" width="10.42578125" customWidth="1"/>
    <col min="3335" max="3335" width="19" customWidth="1"/>
    <col min="3336" max="3336" width="26" customWidth="1"/>
    <col min="3337" max="3337" width="13.42578125" customWidth="1"/>
    <col min="3585" max="3585" width="4.85546875" customWidth="1"/>
    <col min="3586" max="3586" width="38.85546875" customWidth="1"/>
    <col min="3587" max="3587" width="8.7109375" customWidth="1"/>
    <col min="3588" max="3588" width="12.42578125" bestFit="1" customWidth="1"/>
    <col min="3589" max="3589" width="13.7109375" customWidth="1"/>
    <col min="3590" max="3590" width="10.42578125" customWidth="1"/>
    <col min="3591" max="3591" width="19" customWidth="1"/>
    <col min="3592" max="3592" width="26" customWidth="1"/>
    <col min="3593" max="3593" width="13.42578125" customWidth="1"/>
    <col min="3841" max="3841" width="4.85546875" customWidth="1"/>
    <col min="3842" max="3842" width="38.85546875" customWidth="1"/>
    <col min="3843" max="3843" width="8.7109375" customWidth="1"/>
    <col min="3844" max="3844" width="12.42578125" bestFit="1" customWidth="1"/>
    <col min="3845" max="3845" width="13.7109375" customWidth="1"/>
    <col min="3846" max="3846" width="10.42578125" customWidth="1"/>
    <col min="3847" max="3847" width="19" customWidth="1"/>
    <col min="3848" max="3848" width="26" customWidth="1"/>
    <col min="3849" max="3849" width="13.42578125" customWidth="1"/>
    <col min="4097" max="4097" width="4.85546875" customWidth="1"/>
    <col min="4098" max="4098" width="38.85546875" customWidth="1"/>
    <col min="4099" max="4099" width="8.7109375" customWidth="1"/>
    <col min="4100" max="4100" width="12.42578125" bestFit="1" customWidth="1"/>
    <col min="4101" max="4101" width="13.7109375" customWidth="1"/>
    <col min="4102" max="4102" width="10.42578125" customWidth="1"/>
    <col min="4103" max="4103" width="19" customWidth="1"/>
    <col min="4104" max="4104" width="26" customWidth="1"/>
    <col min="4105" max="4105" width="13.42578125" customWidth="1"/>
    <col min="4353" max="4353" width="4.85546875" customWidth="1"/>
    <col min="4354" max="4354" width="38.85546875" customWidth="1"/>
    <col min="4355" max="4355" width="8.7109375" customWidth="1"/>
    <col min="4356" max="4356" width="12.42578125" bestFit="1" customWidth="1"/>
    <col min="4357" max="4357" width="13.7109375" customWidth="1"/>
    <col min="4358" max="4358" width="10.42578125" customWidth="1"/>
    <col min="4359" max="4359" width="19" customWidth="1"/>
    <col min="4360" max="4360" width="26" customWidth="1"/>
    <col min="4361" max="4361" width="13.42578125" customWidth="1"/>
    <col min="4609" max="4609" width="4.85546875" customWidth="1"/>
    <col min="4610" max="4610" width="38.85546875" customWidth="1"/>
    <col min="4611" max="4611" width="8.7109375" customWidth="1"/>
    <col min="4612" max="4612" width="12.42578125" bestFit="1" customWidth="1"/>
    <col min="4613" max="4613" width="13.7109375" customWidth="1"/>
    <col min="4614" max="4614" width="10.42578125" customWidth="1"/>
    <col min="4615" max="4615" width="19" customWidth="1"/>
    <col min="4616" max="4616" width="26" customWidth="1"/>
    <col min="4617" max="4617" width="13.42578125" customWidth="1"/>
    <col min="4865" max="4865" width="4.85546875" customWidth="1"/>
    <col min="4866" max="4866" width="38.85546875" customWidth="1"/>
    <col min="4867" max="4867" width="8.7109375" customWidth="1"/>
    <col min="4868" max="4868" width="12.42578125" bestFit="1" customWidth="1"/>
    <col min="4869" max="4869" width="13.7109375" customWidth="1"/>
    <col min="4870" max="4870" width="10.42578125" customWidth="1"/>
    <col min="4871" max="4871" width="19" customWidth="1"/>
    <col min="4872" max="4872" width="26" customWidth="1"/>
    <col min="4873" max="4873" width="13.42578125" customWidth="1"/>
    <col min="5121" max="5121" width="4.85546875" customWidth="1"/>
    <col min="5122" max="5122" width="38.85546875" customWidth="1"/>
    <col min="5123" max="5123" width="8.7109375" customWidth="1"/>
    <col min="5124" max="5124" width="12.42578125" bestFit="1" customWidth="1"/>
    <col min="5125" max="5125" width="13.7109375" customWidth="1"/>
    <col min="5126" max="5126" width="10.42578125" customWidth="1"/>
    <col min="5127" max="5127" width="19" customWidth="1"/>
    <col min="5128" max="5128" width="26" customWidth="1"/>
    <col min="5129" max="5129" width="13.42578125" customWidth="1"/>
    <col min="5377" max="5377" width="4.85546875" customWidth="1"/>
    <col min="5378" max="5378" width="38.85546875" customWidth="1"/>
    <col min="5379" max="5379" width="8.7109375" customWidth="1"/>
    <col min="5380" max="5380" width="12.42578125" bestFit="1" customWidth="1"/>
    <col min="5381" max="5381" width="13.7109375" customWidth="1"/>
    <col min="5382" max="5382" width="10.42578125" customWidth="1"/>
    <col min="5383" max="5383" width="19" customWidth="1"/>
    <col min="5384" max="5384" width="26" customWidth="1"/>
    <col min="5385" max="5385" width="13.42578125" customWidth="1"/>
    <col min="5633" max="5633" width="4.85546875" customWidth="1"/>
    <col min="5634" max="5634" width="38.85546875" customWidth="1"/>
    <col min="5635" max="5635" width="8.7109375" customWidth="1"/>
    <col min="5636" max="5636" width="12.42578125" bestFit="1" customWidth="1"/>
    <col min="5637" max="5637" width="13.7109375" customWidth="1"/>
    <col min="5638" max="5638" width="10.42578125" customWidth="1"/>
    <col min="5639" max="5639" width="19" customWidth="1"/>
    <col min="5640" max="5640" width="26" customWidth="1"/>
    <col min="5641" max="5641" width="13.42578125" customWidth="1"/>
    <col min="5889" max="5889" width="4.85546875" customWidth="1"/>
    <col min="5890" max="5890" width="38.85546875" customWidth="1"/>
    <col min="5891" max="5891" width="8.7109375" customWidth="1"/>
    <col min="5892" max="5892" width="12.42578125" bestFit="1" customWidth="1"/>
    <col min="5893" max="5893" width="13.7109375" customWidth="1"/>
    <col min="5894" max="5894" width="10.42578125" customWidth="1"/>
    <col min="5895" max="5895" width="19" customWidth="1"/>
    <col min="5896" max="5896" width="26" customWidth="1"/>
    <col min="5897" max="5897" width="13.42578125" customWidth="1"/>
    <col min="6145" max="6145" width="4.85546875" customWidth="1"/>
    <col min="6146" max="6146" width="38.85546875" customWidth="1"/>
    <col min="6147" max="6147" width="8.7109375" customWidth="1"/>
    <col min="6148" max="6148" width="12.42578125" bestFit="1" customWidth="1"/>
    <col min="6149" max="6149" width="13.7109375" customWidth="1"/>
    <col min="6150" max="6150" width="10.42578125" customWidth="1"/>
    <col min="6151" max="6151" width="19" customWidth="1"/>
    <col min="6152" max="6152" width="26" customWidth="1"/>
    <col min="6153" max="6153" width="13.42578125" customWidth="1"/>
    <col min="6401" max="6401" width="4.85546875" customWidth="1"/>
    <col min="6402" max="6402" width="38.85546875" customWidth="1"/>
    <col min="6403" max="6403" width="8.7109375" customWidth="1"/>
    <col min="6404" max="6404" width="12.42578125" bestFit="1" customWidth="1"/>
    <col min="6405" max="6405" width="13.7109375" customWidth="1"/>
    <col min="6406" max="6406" width="10.42578125" customWidth="1"/>
    <col min="6407" max="6407" width="19" customWidth="1"/>
    <col min="6408" max="6408" width="26" customWidth="1"/>
    <col min="6409" max="6409" width="13.42578125" customWidth="1"/>
    <col min="6657" max="6657" width="4.85546875" customWidth="1"/>
    <col min="6658" max="6658" width="38.85546875" customWidth="1"/>
    <col min="6659" max="6659" width="8.7109375" customWidth="1"/>
    <col min="6660" max="6660" width="12.42578125" bestFit="1" customWidth="1"/>
    <col min="6661" max="6661" width="13.7109375" customWidth="1"/>
    <col min="6662" max="6662" width="10.42578125" customWidth="1"/>
    <col min="6663" max="6663" width="19" customWidth="1"/>
    <col min="6664" max="6664" width="26" customWidth="1"/>
    <col min="6665" max="6665" width="13.42578125" customWidth="1"/>
    <col min="6913" max="6913" width="4.85546875" customWidth="1"/>
    <col min="6914" max="6914" width="38.85546875" customWidth="1"/>
    <col min="6915" max="6915" width="8.7109375" customWidth="1"/>
    <col min="6916" max="6916" width="12.42578125" bestFit="1" customWidth="1"/>
    <col min="6917" max="6917" width="13.7109375" customWidth="1"/>
    <col min="6918" max="6918" width="10.42578125" customWidth="1"/>
    <col min="6919" max="6919" width="19" customWidth="1"/>
    <col min="6920" max="6920" width="26" customWidth="1"/>
    <col min="6921" max="6921" width="13.42578125" customWidth="1"/>
    <col min="7169" max="7169" width="4.85546875" customWidth="1"/>
    <col min="7170" max="7170" width="38.85546875" customWidth="1"/>
    <col min="7171" max="7171" width="8.7109375" customWidth="1"/>
    <col min="7172" max="7172" width="12.42578125" bestFit="1" customWidth="1"/>
    <col min="7173" max="7173" width="13.7109375" customWidth="1"/>
    <col min="7174" max="7174" width="10.42578125" customWidth="1"/>
    <col min="7175" max="7175" width="19" customWidth="1"/>
    <col min="7176" max="7176" width="26" customWidth="1"/>
    <col min="7177" max="7177" width="13.42578125" customWidth="1"/>
    <col min="7425" max="7425" width="4.85546875" customWidth="1"/>
    <col min="7426" max="7426" width="38.85546875" customWidth="1"/>
    <col min="7427" max="7427" width="8.7109375" customWidth="1"/>
    <col min="7428" max="7428" width="12.42578125" bestFit="1" customWidth="1"/>
    <col min="7429" max="7429" width="13.7109375" customWidth="1"/>
    <col min="7430" max="7430" width="10.42578125" customWidth="1"/>
    <col min="7431" max="7431" width="19" customWidth="1"/>
    <col min="7432" max="7432" width="26" customWidth="1"/>
    <col min="7433" max="7433" width="13.42578125" customWidth="1"/>
    <col min="7681" max="7681" width="4.85546875" customWidth="1"/>
    <col min="7682" max="7682" width="38.85546875" customWidth="1"/>
    <col min="7683" max="7683" width="8.7109375" customWidth="1"/>
    <col min="7684" max="7684" width="12.42578125" bestFit="1" customWidth="1"/>
    <col min="7685" max="7685" width="13.7109375" customWidth="1"/>
    <col min="7686" max="7686" width="10.42578125" customWidth="1"/>
    <col min="7687" max="7687" width="19" customWidth="1"/>
    <col min="7688" max="7688" width="26" customWidth="1"/>
    <col min="7689" max="7689" width="13.42578125" customWidth="1"/>
    <col min="7937" max="7937" width="4.85546875" customWidth="1"/>
    <col min="7938" max="7938" width="38.85546875" customWidth="1"/>
    <col min="7939" max="7939" width="8.7109375" customWidth="1"/>
    <col min="7940" max="7940" width="12.42578125" bestFit="1" customWidth="1"/>
    <col min="7941" max="7941" width="13.7109375" customWidth="1"/>
    <col min="7942" max="7942" width="10.42578125" customWidth="1"/>
    <col min="7943" max="7943" width="19" customWidth="1"/>
    <col min="7944" max="7944" width="26" customWidth="1"/>
    <col min="7945" max="7945" width="13.42578125" customWidth="1"/>
    <col min="8193" max="8193" width="4.85546875" customWidth="1"/>
    <col min="8194" max="8194" width="38.85546875" customWidth="1"/>
    <col min="8195" max="8195" width="8.7109375" customWidth="1"/>
    <col min="8196" max="8196" width="12.42578125" bestFit="1" customWidth="1"/>
    <col min="8197" max="8197" width="13.7109375" customWidth="1"/>
    <col min="8198" max="8198" width="10.42578125" customWidth="1"/>
    <col min="8199" max="8199" width="19" customWidth="1"/>
    <col min="8200" max="8200" width="26" customWidth="1"/>
    <col min="8201" max="8201" width="13.42578125" customWidth="1"/>
    <col min="8449" max="8449" width="4.85546875" customWidth="1"/>
    <col min="8450" max="8450" width="38.85546875" customWidth="1"/>
    <col min="8451" max="8451" width="8.7109375" customWidth="1"/>
    <col min="8452" max="8452" width="12.42578125" bestFit="1" customWidth="1"/>
    <col min="8453" max="8453" width="13.7109375" customWidth="1"/>
    <col min="8454" max="8454" width="10.42578125" customWidth="1"/>
    <col min="8455" max="8455" width="19" customWidth="1"/>
    <col min="8456" max="8456" width="26" customWidth="1"/>
    <col min="8457" max="8457" width="13.42578125" customWidth="1"/>
    <col min="8705" max="8705" width="4.85546875" customWidth="1"/>
    <col min="8706" max="8706" width="38.85546875" customWidth="1"/>
    <col min="8707" max="8707" width="8.7109375" customWidth="1"/>
    <col min="8708" max="8708" width="12.42578125" bestFit="1" customWidth="1"/>
    <col min="8709" max="8709" width="13.7109375" customWidth="1"/>
    <col min="8710" max="8710" width="10.42578125" customWidth="1"/>
    <col min="8711" max="8711" width="19" customWidth="1"/>
    <col min="8712" max="8712" width="26" customWidth="1"/>
    <col min="8713" max="8713" width="13.42578125" customWidth="1"/>
    <col min="8961" max="8961" width="4.85546875" customWidth="1"/>
    <col min="8962" max="8962" width="38.85546875" customWidth="1"/>
    <col min="8963" max="8963" width="8.7109375" customWidth="1"/>
    <col min="8964" max="8964" width="12.42578125" bestFit="1" customWidth="1"/>
    <col min="8965" max="8965" width="13.7109375" customWidth="1"/>
    <col min="8966" max="8966" width="10.42578125" customWidth="1"/>
    <col min="8967" max="8967" width="19" customWidth="1"/>
    <col min="8968" max="8968" width="26" customWidth="1"/>
    <col min="8969" max="8969" width="13.42578125" customWidth="1"/>
    <col min="9217" max="9217" width="4.85546875" customWidth="1"/>
    <col min="9218" max="9218" width="38.85546875" customWidth="1"/>
    <col min="9219" max="9219" width="8.7109375" customWidth="1"/>
    <col min="9220" max="9220" width="12.42578125" bestFit="1" customWidth="1"/>
    <col min="9221" max="9221" width="13.7109375" customWidth="1"/>
    <col min="9222" max="9222" width="10.42578125" customWidth="1"/>
    <col min="9223" max="9223" width="19" customWidth="1"/>
    <col min="9224" max="9224" width="26" customWidth="1"/>
    <col min="9225" max="9225" width="13.42578125" customWidth="1"/>
    <col min="9473" max="9473" width="4.85546875" customWidth="1"/>
    <col min="9474" max="9474" width="38.85546875" customWidth="1"/>
    <col min="9475" max="9475" width="8.7109375" customWidth="1"/>
    <col min="9476" max="9476" width="12.42578125" bestFit="1" customWidth="1"/>
    <col min="9477" max="9477" width="13.7109375" customWidth="1"/>
    <col min="9478" max="9478" width="10.42578125" customWidth="1"/>
    <col min="9479" max="9479" width="19" customWidth="1"/>
    <col min="9480" max="9480" width="26" customWidth="1"/>
    <col min="9481" max="9481" width="13.42578125" customWidth="1"/>
    <col min="9729" max="9729" width="4.85546875" customWidth="1"/>
    <col min="9730" max="9730" width="38.85546875" customWidth="1"/>
    <col min="9731" max="9731" width="8.7109375" customWidth="1"/>
    <col min="9732" max="9732" width="12.42578125" bestFit="1" customWidth="1"/>
    <col min="9733" max="9733" width="13.7109375" customWidth="1"/>
    <col min="9734" max="9734" width="10.42578125" customWidth="1"/>
    <col min="9735" max="9735" width="19" customWidth="1"/>
    <col min="9736" max="9736" width="26" customWidth="1"/>
    <col min="9737" max="9737" width="13.42578125" customWidth="1"/>
    <col min="9985" max="9985" width="4.85546875" customWidth="1"/>
    <col min="9986" max="9986" width="38.85546875" customWidth="1"/>
    <col min="9987" max="9987" width="8.7109375" customWidth="1"/>
    <col min="9988" max="9988" width="12.42578125" bestFit="1" customWidth="1"/>
    <col min="9989" max="9989" width="13.7109375" customWidth="1"/>
    <col min="9990" max="9990" width="10.42578125" customWidth="1"/>
    <col min="9991" max="9991" width="19" customWidth="1"/>
    <col min="9992" max="9992" width="26" customWidth="1"/>
    <col min="9993" max="9993" width="13.42578125" customWidth="1"/>
    <col min="10241" max="10241" width="4.85546875" customWidth="1"/>
    <col min="10242" max="10242" width="38.85546875" customWidth="1"/>
    <col min="10243" max="10243" width="8.7109375" customWidth="1"/>
    <col min="10244" max="10244" width="12.42578125" bestFit="1" customWidth="1"/>
    <col min="10245" max="10245" width="13.7109375" customWidth="1"/>
    <col min="10246" max="10246" width="10.42578125" customWidth="1"/>
    <col min="10247" max="10247" width="19" customWidth="1"/>
    <col min="10248" max="10248" width="26" customWidth="1"/>
    <col min="10249" max="10249" width="13.42578125" customWidth="1"/>
    <col min="10497" max="10497" width="4.85546875" customWidth="1"/>
    <col min="10498" max="10498" width="38.85546875" customWidth="1"/>
    <col min="10499" max="10499" width="8.7109375" customWidth="1"/>
    <col min="10500" max="10500" width="12.42578125" bestFit="1" customWidth="1"/>
    <col min="10501" max="10501" width="13.7109375" customWidth="1"/>
    <col min="10502" max="10502" width="10.42578125" customWidth="1"/>
    <col min="10503" max="10503" width="19" customWidth="1"/>
    <col min="10504" max="10504" width="26" customWidth="1"/>
    <col min="10505" max="10505" width="13.42578125" customWidth="1"/>
    <col min="10753" max="10753" width="4.85546875" customWidth="1"/>
    <col min="10754" max="10754" width="38.85546875" customWidth="1"/>
    <col min="10755" max="10755" width="8.7109375" customWidth="1"/>
    <col min="10756" max="10756" width="12.42578125" bestFit="1" customWidth="1"/>
    <col min="10757" max="10757" width="13.7109375" customWidth="1"/>
    <col min="10758" max="10758" width="10.42578125" customWidth="1"/>
    <col min="10759" max="10759" width="19" customWidth="1"/>
    <col min="10760" max="10760" width="26" customWidth="1"/>
    <col min="10761" max="10761" width="13.42578125" customWidth="1"/>
    <col min="11009" max="11009" width="4.85546875" customWidth="1"/>
    <col min="11010" max="11010" width="38.85546875" customWidth="1"/>
    <col min="11011" max="11011" width="8.7109375" customWidth="1"/>
    <col min="11012" max="11012" width="12.42578125" bestFit="1" customWidth="1"/>
    <col min="11013" max="11013" width="13.7109375" customWidth="1"/>
    <col min="11014" max="11014" width="10.42578125" customWidth="1"/>
    <col min="11015" max="11015" width="19" customWidth="1"/>
    <col min="11016" max="11016" width="26" customWidth="1"/>
    <col min="11017" max="11017" width="13.42578125" customWidth="1"/>
    <col min="11265" max="11265" width="4.85546875" customWidth="1"/>
    <col min="11266" max="11266" width="38.85546875" customWidth="1"/>
    <col min="11267" max="11267" width="8.7109375" customWidth="1"/>
    <col min="11268" max="11268" width="12.42578125" bestFit="1" customWidth="1"/>
    <col min="11269" max="11269" width="13.7109375" customWidth="1"/>
    <col min="11270" max="11270" width="10.42578125" customWidth="1"/>
    <col min="11271" max="11271" width="19" customWidth="1"/>
    <col min="11272" max="11272" width="26" customWidth="1"/>
    <col min="11273" max="11273" width="13.42578125" customWidth="1"/>
    <col min="11521" max="11521" width="4.85546875" customWidth="1"/>
    <col min="11522" max="11522" width="38.85546875" customWidth="1"/>
    <col min="11523" max="11523" width="8.7109375" customWidth="1"/>
    <col min="11524" max="11524" width="12.42578125" bestFit="1" customWidth="1"/>
    <col min="11525" max="11525" width="13.7109375" customWidth="1"/>
    <col min="11526" max="11526" width="10.42578125" customWidth="1"/>
    <col min="11527" max="11527" width="19" customWidth="1"/>
    <col min="11528" max="11528" width="26" customWidth="1"/>
    <col min="11529" max="11529" width="13.42578125" customWidth="1"/>
    <col min="11777" max="11777" width="4.85546875" customWidth="1"/>
    <col min="11778" max="11778" width="38.85546875" customWidth="1"/>
    <col min="11779" max="11779" width="8.7109375" customWidth="1"/>
    <col min="11780" max="11780" width="12.42578125" bestFit="1" customWidth="1"/>
    <col min="11781" max="11781" width="13.7109375" customWidth="1"/>
    <col min="11782" max="11782" width="10.42578125" customWidth="1"/>
    <col min="11783" max="11783" width="19" customWidth="1"/>
    <col min="11784" max="11784" width="26" customWidth="1"/>
    <col min="11785" max="11785" width="13.42578125" customWidth="1"/>
    <col min="12033" max="12033" width="4.85546875" customWidth="1"/>
    <col min="12034" max="12034" width="38.85546875" customWidth="1"/>
    <col min="12035" max="12035" width="8.7109375" customWidth="1"/>
    <col min="12036" max="12036" width="12.42578125" bestFit="1" customWidth="1"/>
    <col min="12037" max="12037" width="13.7109375" customWidth="1"/>
    <col min="12038" max="12038" width="10.42578125" customWidth="1"/>
    <col min="12039" max="12039" width="19" customWidth="1"/>
    <col min="12040" max="12040" width="26" customWidth="1"/>
    <col min="12041" max="12041" width="13.42578125" customWidth="1"/>
    <col min="12289" max="12289" width="4.85546875" customWidth="1"/>
    <col min="12290" max="12290" width="38.85546875" customWidth="1"/>
    <col min="12291" max="12291" width="8.7109375" customWidth="1"/>
    <col min="12292" max="12292" width="12.42578125" bestFit="1" customWidth="1"/>
    <col min="12293" max="12293" width="13.7109375" customWidth="1"/>
    <col min="12294" max="12294" width="10.42578125" customWidth="1"/>
    <col min="12295" max="12295" width="19" customWidth="1"/>
    <col min="12296" max="12296" width="26" customWidth="1"/>
    <col min="12297" max="12297" width="13.42578125" customWidth="1"/>
    <col min="12545" max="12545" width="4.85546875" customWidth="1"/>
    <col min="12546" max="12546" width="38.85546875" customWidth="1"/>
    <col min="12547" max="12547" width="8.7109375" customWidth="1"/>
    <col min="12548" max="12548" width="12.42578125" bestFit="1" customWidth="1"/>
    <col min="12549" max="12549" width="13.7109375" customWidth="1"/>
    <col min="12550" max="12550" width="10.42578125" customWidth="1"/>
    <col min="12551" max="12551" width="19" customWidth="1"/>
    <col min="12552" max="12552" width="26" customWidth="1"/>
    <col min="12553" max="12553" width="13.42578125" customWidth="1"/>
    <col min="12801" max="12801" width="4.85546875" customWidth="1"/>
    <col min="12802" max="12802" width="38.85546875" customWidth="1"/>
    <col min="12803" max="12803" width="8.7109375" customWidth="1"/>
    <col min="12804" max="12804" width="12.42578125" bestFit="1" customWidth="1"/>
    <col min="12805" max="12805" width="13.7109375" customWidth="1"/>
    <col min="12806" max="12806" width="10.42578125" customWidth="1"/>
    <col min="12807" max="12807" width="19" customWidth="1"/>
    <col min="12808" max="12808" width="26" customWidth="1"/>
    <col min="12809" max="12809" width="13.42578125" customWidth="1"/>
    <col min="13057" max="13057" width="4.85546875" customWidth="1"/>
    <col min="13058" max="13058" width="38.85546875" customWidth="1"/>
    <col min="13059" max="13059" width="8.7109375" customWidth="1"/>
    <col min="13060" max="13060" width="12.42578125" bestFit="1" customWidth="1"/>
    <col min="13061" max="13061" width="13.7109375" customWidth="1"/>
    <col min="13062" max="13062" width="10.42578125" customWidth="1"/>
    <col min="13063" max="13063" width="19" customWidth="1"/>
    <col min="13064" max="13064" width="26" customWidth="1"/>
    <col min="13065" max="13065" width="13.42578125" customWidth="1"/>
    <col min="13313" max="13313" width="4.85546875" customWidth="1"/>
    <col min="13314" max="13314" width="38.85546875" customWidth="1"/>
    <col min="13315" max="13315" width="8.7109375" customWidth="1"/>
    <col min="13316" max="13316" width="12.42578125" bestFit="1" customWidth="1"/>
    <col min="13317" max="13317" width="13.7109375" customWidth="1"/>
    <col min="13318" max="13318" width="10.42578125" customWidth="1"/>
    <col min="13319" max="13319" width="19" customWidth="1"/>
    <col min="13320" max="13320" width="26" customWidth="1"/>
    <col min="13321" max="13321" width="13.42578125" customWidth="1"/>
    <col min="13569" max="13569" width="4.85546875" customWidth="1"/>
    <col min="13570" max="13570" width="38.85546875" customWidth="1"/>
    <col min="13571" max="13571" width="8.7109375" customWidth="1"/>
    <col min="13572" max="13572" width="12.42578125" bestFit="1" customWidth="1"/>
    <col min="13573" max="13573" width="13.7109375" customWidth="1"/>
    <col min="13574" max="13574" width="10.42578125" customWidth="1"/>
    <col min="13575" max="13575" width="19" customWidth="1"/>
    <col min="13576" max="13576" width="26" customWidth="1"/>
    <col min="13577" max="13577" width="13.42578125" customWidth="1"/>
    <col min="13825" max="13825" width="4.85546875" customWidth="1"/>
    <col min="13826" max="13826" width="38.85546875" customWidth="1"/>
    <col min="13827" max="13827" width="8.7109375" customWidth="1"/>
    <col min="13828" max="13828" width="12.42578125" bestFit="1" customWidth="1"/>
    <col min="13829" max="13829" width="13.7109375" customWidth="1"/>
    <col min="13830" max="13830" width="10.42578125" customWidth="1"/>
    <col min="13831" max="13831" width="19" customWidth="1"/>
    <col min="13832" max="13832" width="26" customWidth="1"/>
    <col min="13833" max="13833" width="13.42578125" customWidth="1"/>
    <col min="14081" max="14081" width="4.85546875" customWidth="1"/>
    <col min="14082" max="14082" width="38.85546875" customWidth="1"/>
    <col min="14083" max="14083" width="8.7109375" customWidth="1"/>
    <col min="14084" max="14084" width="12.42578125" bestFit="1" customWidth="1"/>
    <col min="14085" max="14085" width="13.7109375" customWidth="1"/>
    <col min="14086" max="14086" width="10.42578125" customWidth="1"/>
    <col min="14087" max="14087" width="19" customWidth="1"/>
    <col min="14088" max="14088" width="26" customWidth="1"/>
    <col min="14089" max="14089" width="13.42578125" customWidth="1"/>
    <col min="14337" max="14337" width="4.85546875" customWidth="1"/>
    <col min="14338" max="14338" width="38.85546875" customWidth="1"/>
    <col min="14339" max="14339" width="8.7109375" customWidth="1"/>
    <col min="14340" max="14340" width="12.42578125" bestFit="1" customWidth="1"/>
    <col min="14341" max="14341" width="13.7109375" customWidth="1"/>
    <col min="14342" max="14342" width="10.42578125" customWidth="1"/>
    <col min="14343" max="14343" width="19" customWidth="1"/>
    <col min="14344" max="14344" width="26" customWidth="1"/>
    <col min="14345" max="14345" width="13.42578125" customWidth="1"/>
    <col min="14593" max="14593" width="4.85546875" customWidth="1"/>
    <col min="14594" max="14594" width="38.85546875" customWidth="1"/>
    <col min="14595" max="14595" width="8.7109375" customWidth="1"/>
    <col min="14596" max="14596" width="12.42578125" bestFit="1" customWidth="1"/>
    <col min="14597" max="14597" width="13.7109375" customWidth="1"/>
    <col min="14598" max="14598" width="10.42578125" customWidth="1"/>
    <col min="14599" max="14599" width="19" customWidth="1"/>
    <col min="14600" max="14600" width="26" customWidth="1"/>
    <col min="14601" max="14601" width="13.42578125" customWidth="1"/>
    <col min="14849" max="14849" width="4.85546875" customWidth="1"/>
    <col min="14850" max="14850" width="38.85546875" customWidth="1"/>
    <col min="14851" max="14851" width="8.7109375" customWidth="1"/>
    <col min="14852" max="14852" width="12.42578125" bestFit="1" customWidth="1"/>
    <col min="14853" max="14853" width="13.7109375" customWidth="1"/>
    <col min="14854" max="14854" width="10.42578125" customWidth="1"/>
    <col min="14855" max="14855" width="19" customWidth="1"/>
    <col min="14856" max="14856" width="26" customWidth="1"/>
    <col min="14857" max="14857" width="13.42578125" customWidth="1"/>
    <col min="15105" max="15105" width="4.85546875" customWidth="1"/>
    <col min="15106" max="15106" width="38.85546875" customWidth="1"/>
    <col min="15107" max="15107" width="8.7109375" customWidth="1"/>
    <col min="15108" max="15108" width="12.42578125" bestFit="1" customWidth="1"/>
    <col min="15109" max="15109" width="13.7109375" customWidth="1"/>
    <col min="15110" max="15110" width="10.42578125" customWidth="1"/>
    <col min="15111" max="15111" width="19" customWidth="1"/>
    <col min="15112" max="15112" width="26" customWidth="1"/>
    <col min="15113" max="15113" width="13.42578125" customWidth="1"/>
    <col min="15361" max="15361" width="4.85546875" customWidth="1"/>
    <col min="15362" max="15362" width="38.85546875" customWidth="1"/>
    <col min="15363" max="15363" width="8.7109375" customWidth="1"/>
    <col min="15364" max="15364" width="12.42578125" bestFit="1" customWidth="1"/>
    <col min="15365" max="15365" width="13.7109375" customWidth="1"/>
    <col min="15366" max="15366" width="10.42578125" customWidth="1"/>
    <col min="15367" max="15367" width="19" customWidth="1"/>
    <col min="15368" max="15368" width="26" customWidth="1"/>
    <col min="15369" max="15369" width="13.42578125" customWidth="1"/>
    <col min="15617" max="15617" width="4.85546875" customWidth="1"/>
    <col min="15618" max="15618" width="38.85546875" customWidth="1"/>
    <col min="15619" max="15619" width="8.7109375" customWidth="1"/>
    <col min="15620" max="15620" width="12.42578125" bestFit="1" customWidth="1"/>
    <col min="15621" max="15621" width="13.7109375" customWidth="1"/>
    <col min="15622" max="15622" width="10.42578125" customWidth="1"/>
    <col min="15623" max="15623" width="19" customWidth="1"/>
    <col min="15624" max="15624" width="26" customWidth="1"/>
    <col min="15625" max="15625" width="13.42578125" customWidth="1"/>
    <col min="15873" max="15873" width="4.85546875" customWidth="1"/>
    <col min="15874" max="15874" width="38.85546875" customWidth="1"/>
    <col min="15875" max="15875" width="8.7109375" customWidth="1"/>
    <col min="15876" max="15876" width="12.42578125" bestFit="1" customWidth="1"/>
    <col min="15877" max="15877" width="13.7109375" customWidth="1"/>
    <col min="15878" max="15878" width="10.42578125" customWidth="1"/>
    <col min="15879" max="15879" width="19" customWidth="1"/>
    <col min="15880" max="15880" width="26" customWidth="1"/>
    <col min="15881" max="15881" width="13.42578125" customWidth="1"/>
    <col min="16129" max="16129" width="4.85546875" customWidth="1"/>
    <col min="16130" max="16130" width="38.85546875" customWidth="1"/>
    <col min="16131" max="16131" width="8.7109375" customWidth="1"/>
    <col min="16132" max="16132" width="12.42578125" bestFit="1" customWidth="1"/>
    <col min="16133" max="16133" width="13.7109375" customWidth="1"/>
    <col min="16134" max="16134" width="10.42578125" customWidth="1"/>
    <col min="16135" max="16135" width="19" customWidth="1"/>
    <col min="16136" max="16136" width="26" customWidth="1"/>
    <col min="16137" max="16137" width="13.42578125" customWidth="1"/>
  </cols>
  <sheetData>
    <row r="1" spans="1:11" x14ac:dyDescent="0.25">
      <c r="F1" s="320" t="s">
        <v>136</v>
      </c>
      <c r="G1" s="320"/>
    </row>
    <row r="2" spans="1:11" ht="23.45" customHeight="1" x14ac:dyDescent="0.35">
      <c r="A2" s="325"/>
      <c r="B2" s="325"/>
      <c r="C2" s="81"/>
      <c r="F2" s="321" t="s">
        <v>252</v>
      </c>
      <c r="G2" s="321"/>
      <c r="H2" s="43"/>
      <c r="K2" s="43"/>
    </row>
    <row r="3" spans="1:11" ht="30" customHeight="1" x14ac:dyDescent="0.35">
      <c r="A3" s="325"/>
      <c r="B3" s="325"/>
      <c r="C3" s="81"/>
      <c r="E3" s="82"/>
      <c r="F3" s="322" t="s">
        <v>137</v>
      </c>
      <c r="G3" s="322"/>
      <c r="H3" s="43"/>
      <c r="K3" s="43"/>
    </row>
    <row r="4" spans="1:11" ht="20.25" customHeight="1" x14ac:dyDescent="0.35">
      <c r="A4" s="325"/>
      <c r="B4" s="325"/>
      <c r="C4" s="81"/>
      <c r="D4" s="83"/>
      <c r="F4" s="323" t="s">
        <v>253</v>
      </c>
      <c r="G4" s="323"/>
    </row>
    <row r="5" spans="1:11" ht="12.75" customHeight="1" x14ac:dyDescent="0.35">
      <c r="A5" s="326" t="s">
        <v>138</v>
      </c>
      <c r="B5" s="326"/>
      <c r="C5" s="81"/>
      <c r="D5" s="83"/>
      <c r="E5" s="83"/>
      <c r="F5" s="83"/>
    </row>
    <row r="6" spans="1:11" ht="15.75" x14ac:dyDescent="0.25">
      <c r="A6" s="327" t="s">
        <v>139</v>
      </c>
      <c r="B6" s="327"/>
      <c r="C6" s="327"/>
      <c r="D6" s="327"/>
      <c r="E6" s="158" t="s">
        <v>254</v>
      </c>
      <c r="F6" s="102">
        <v>2016</v>
      </c>
      <c r="G6" s="85"/>
    </row>
    <row r="7" spans="1:11" x14ac:dyDescent="0.25">
      <c r="A7" s="83"/>
      <c r="B7" s="86"/>
      <c r="C7" s="328" t="s">
        <v>140</v>
      </c>
      <c r="D7" s="328"/>
      <c r="E7" s="328"/>
      <c r="F7" s="83"/>
      <c r="G7" s="85"/>
    </row>
    <row r="8" spans="1:11" ht="23.45" customHeight="1" x14ac:dyDescent="0.25">
      <c r="A8" s="83"/>
      <c r="B8" s="86"/>
      <c r="C8" s="87"/>
      <c r="D8" s="87"/>
      <c r="E8" s="83"/>
      <c r="F8" s="83"/>
      <c r="G8" s="85"/>
    </row>
    <row r="9" spans="1:11" x14ac:dyDescent="0.25">
      <c r="A9" s="88" t="s">
        <v>141</v>
      </c>
      <c r="B9" s="89"/>
      <c r="C9" s="89"/>
      <c r="D9" s="88" t="s">
        <v>142</v>
      </c>
    </row>
    <row r="10" spans="1:11" ht="45" customHeight="1" x14ac:dyDescent="0.25">
      <c r="A10" s="324" t="s">
        <v>143</v>
      </c>
      <c r="B10" s="324"/>
      <c r="C10" s="324"/>
      <c r="D10" s="329">
        <f>'Umowa '!A8</f>
        <v>0</v>
      </c>
      <c r="E10" s="329"/>
      <c r="F10" s="329"/>
      <c r="G10" s="329"/>
    </row>
    <row r="11" spans="1:11" ht="30" customHeight="1" x14ac:dyDescent="0.25">
      <c r="A11" s="330" t="s">
        <v>144</v>
      </c>
      <c r="B11" s="330"/>
      <c r="C11" s="330"/>
      <c r="D11" s="74" t="s">
        <v>145</v>
      </c>
      <c r="E11" s="331" t="s">
        <v>259</v>
      </c>
      <c r="F11" s="331"/>
      <c r="G11" s="331"/>
    </row>
    <row r="12" spans="1:11" x14ac:dyDescent="0.25">
      <c r="A12" s="330" t="s">
        <v>146</v>
      </c>
      <c r="B12" s="330"/>
      <c r="C12" s="74"/>
      <c r="D12" s="74" t="s">
        <v>147</v>
      </c>
      <c r="E12" s="90" t="str">
        <f>RIGHT('Umowa '!E9,13)</f>
        <v>NIP:</v>
      </c>
      <c r="F12" s="74"/>
      <c r="G12" s="91"/>
    </row>
    <row r="13" spans="1:11" x14ac:dyDescent="0.25">
      <c r="A13" s="78"/>
      <c r="B13" s="78"/>
      <c r="C13" s="78"/>
      <c r="D13" s="73"/>
      <c r="E13" s="73"/>
      <c r="F13" s="73"/>
      <c r="G13" s="79"/>
    </row>
    <row r="14" spans="1:11" ht="12.75" customHeight="1" x14ac:dyDescent="0.25">
      <c r="A14" s="309" t="s">
        <v>148</v>
      </c>
      <c r="B14" s="332" t="s">
        <v>149</v>
      </c>
      <c r="C14" s="333"/>
      <c r="D14" s="309" t="s">
        <v>150</v>
      </c>
      <c r="E14" s="309" t="s">
        <v>151</v>
      </c>
      <c r="F14" s="92" t="s">
        <v>152</v>
      </c>
      <c r="G14" s="93" t="s">
        <v>153</v>
      </c>
    </row>
    <row r="15" spans="1:11" ht="19.5" customHeight="1" x14ac:dyDescent="0.25">
      <c r="A15" s="309"/>
      <c r="B15" s="334"/>
      <c r="C15" s="335"/>
      <c r="D15" s="309"/>
      <c r="E15" s="309"/>
      <c r="F15" s="94" t="s">
        <v>154</v>
      </c>
      <c r="G15" s="93" t="s">
        <v>154</v>
      </c>
    </row>
    <row r="16" spans="1:11" ht="75" customHeight="1" x14ac:dyDescent="0.25">
      <c r="A16" s="64">
        <v>1</v>
      </c>
      <c r="B16" s="312" t="str">
        <f xml:space="preserve"> "Udostępnienie sprzętu będącego własnością Stowarzyszenia" &amp; " ""Partnerstwo dla Doliny Baryczy"" " &amp; "na podstawie Umowy wypożyczenia Sprzętu " &amp;'Umowa '!F1 &amp; "2016 z dnia " &amp; 'Umowa '!C2 &amp; " r., w tym:"</f>
        <v>Udostępnienie sprzętu będącego własnością Stowarzyszenia "Partnerstwo dla Doliny Baryczy" na podstawie Umowy wypożyczenia Sprzętu nr/2016 z dnia  r., w tym:</v>
      </c>
      <c r="C16" s="313"/>
      <c r="D16" s="65"/>
      <c r="E16" s="64"/>
      <c r="F16" s="66"/>
      <c r="G16" s="67"/>
    </row>
    <row r="17" spans="1:9" ht="22.5" customHeight="1" x14ac:dyDescent="0.25">
      <c r="A17" s="68" t="s">
        <v>155</v>
      </c>
      <c r="B17" s="314" t="s">
        <v>255</v>
      </c>
      <c r="C17" s="315"/>
      <c r="D17" s="69" t="s">
        <v>256</v>
      </c>
      <c r="E17" s="68">
        <f>SUM('Umowa '!E17,'Umowa '!E18,'Umowa '!E19,'Umowa '!E20,'Umowa '!E23,'Umowa '!E25,'Umowa '!E26,'Umowa '!E27,'Umowa '!E28,'Umowa '!E29,'Umowa '!E30,'Umowa '!E31,'Umowa '!E32)</f>
        <v>0</v>
      </c>
      <c r="F17" s="70">
        <v>15</v>
      </c>
      <c r="G17" s="71">
        <f>'Umowa '!F35+'Umowa '!F36</f>
        <v>0</v>
      </c>
    </row>
    <row r="18" spans="1:9" ht="24" customHeight="1" x14ac:dyDescent="0.25">
      <c r="A18" s="72"/>
      <c r="B18" s="73"/>
      <c r="C18" s="72"/>
      <c r="D18" s="72"/>
      <c r="E18" s="72"/>
      <c r="F18" s="173" t="s">
        <v>156</v>
      </c>
      <c r="G18" s="174">
        <f>SUM(G17:G17)</f>
        <v>0</v>
      </c>
    </row>
    <row r="19" spans="1:9" ht="15.75" customHeight="1" x14ac:dyDescent="0.25">
      <c r="A19" s="74"/>
      <c r="B19" s="75"/>
      <c r="C19" s="95"/>
      <c r="D19" s="95"/>
      <c r="E19" s="95"/>
      <c r="F19" s="95"/>
      <c r="G19" s="95"/>
    </row>
    <row r="20" spans="1:9" ht="15.75" customHeight="1" x14ac:dyDescent="0.25">
      <c r="A20" s="74"/>
      <c r="B20" s="75"/>
      <c r="C20" s="96"/>
      <c r="D20" s="97"/>
      <c r="E20" s="97"/>
      <c r="F20" s="97"/>
      <c r="G20" s="98"/>
    </row>
    <row r="21" spans="1:9" ht="27" customHeight="1" x14ac:dyDescent="0.25">
      <c r="A21" s="74" t="s">
        <v>157</v>
      </c>
      <c r="B21" s="75"/>
      <c r="C21" s="76" t="s">
        <v>257</v>
      </c>
      <c r="D21" s="318"/>
      <c r="E21" s="319"/>
      <c r="F21" s="319"/>
      <c r="G21" s="319"/>
    </row>
    <row r="22" spans="1:9" ht="27" customHeight="1" x14ac:dyDescent="0.25">
      <c r="A22" s="74" t="s">
        <v>258</v>
      </c>
      <c r="B22" s="170"/>
      <c r="C22" s="76"/>
      <c r="D22" s="171"/>
      <c r="E22" s="172"/>
      <c r="F22" s="172"/>
      <c r="G22" s="172"/>
    </row>
    <row r="23" spans="1:9" ht="22.5" customHeight="1" x14ac:dyDescent="0.25">
      <c r="A23" s="74" t="s">
        <v>158</v>
      </c>
      <c r="B23" s="75"/>
      <c r="C23" s="77"/>
      <c r="D23" s="77"/>
      <c r="E23" s="77"/>
      <c r="F23" s="75"/>
      <c r="G23" s="99"/>
    </row>
    <row r="24" spans="1:9" ht="21.2" customHeight="1" x14ac:dyDescent="0.25">
      <c r="A24" s="63" t="s">
        <v>172</v>
      </c>
      <c r="B24" s="100"/>
      <c r="C24" s="100"/>
      <c r="D24" s="100"/>
      <c r="E24" s="100"/>
      <c r="F24" s="100"/>
      <c r="G24" s="99"/>
    </row>
    <row r="25" spans="1:9" ht="14.85" customHeight="1" x14ac:dyDescent="0.25">
      <c r="A25" s="101"/>
      <c r="B25" s="101"/>
      <c r="C25" s="101"/>
      <c r="D25" s="101"/>
      <c r="E25" s="101"/>
      <c r="F25" s="101"/>
      <c r="G25" s="99"/>
    </row>
    <row r="26" spans="1:9" x14ac:dyDescent="0.25">
      <c r="A26" s="127" t="s">
        <v>179</v>
      </c>
      <c r="B26" s="127"/>
      <c r="C26" s="128"/>
      <c r="D26" s="128"/>
      <c r="I26" s="44"/>
    </row>
    <row r="27" spans="1:9" x14ac:dyDescent="0.25">
      <c r="D27" s="83"/>
    </row>
    <row r="28" spans="1:9" x14ac:dyDescent="0.25">
      <c r="A28" s="316" t="s">
        <v>168</v>
      </c>
      <c r="B28" s="316"/>
      <c r="C28" s="316" t="s">
        <v>242</v>
      </c>
      <c r="D28" s="316"/>
    </row>
    <row r="29" spans="1:9" ht="25.5" customHeight="1" thickBot="1" x14ac:dyDescent="0.3">
      <c r="A29" s="109" t="s">
        <v>169</v>
      </c>
      <c r="B29" s="108"/>
      <c r="C29" s="308" t="s">
        <v>178</v>
      </c>
      <c r="D29" s="308"/>
    </row>
    <row r="30" spans="1:9" x14ac:dyDescent="0.25">
      <c r="A30" s="317" t="s">
        <v>174</v>
      </c>
      <c r="B30" s="317"/>
      <c r="C30" s="317"/>
      <c r="E30" s="310" t="s">
        <v>159</v>
      </c>
      <c r="F30" s="310"/>
      <c r="G30" s="310"/>
      <c r="H30" s="45"/>
    </row>
    <row r="31" spans="1:9" x14ac:dyDescent="0.25">
      <c r="A31" s="311"/>
      <c r="B31" s="311"/>
      <c r="C31" s="311"/>
      <c r="E31" s="311" t="s">
        <v>160</v>
      </c>
      <c r="F31" s="311"/>
      <c r="G31" s="311"/>
      <c r="H31" s="46"/>
    </row>
  </sheetData>
  <mergeCells count="27">
    <mergeCell ref="A11:C11"/>
    <mergeCell ref="E11:G11"/>
    <mergeCell ref="A12:B12"/>
    <mergeCell ref="A14:A15"/>
    <mergeCell ref="B14:C15"/>
    <mergeCell ref="F1:G1"/>
    <mergeCell ref="F2:G2"/>
    <mergeCell ref="F3:G3"/>
    <mergeCell ref="F4:G4"/>
    <mergeCell ref="A10:C10"/>
    <mergeCell ref="A2:B4"/>
    <mergeCell ref="A5:B5"/>
    <mergeCell ref="A6:D6"/>
    <mergeCell ref="C7:E7"/>
    <mergeCell ref="D10:G10"/>
    <mergeCell ref="C29:D29"/>
    <mergeCell ref="D14:D15"/>
    <mergeCell ref="E14:E15"/>
    <mergeCell ref="E30:G30"/>
    <mergeCell ref="E31:G31"/>
    <mergeCell ref="B16:C16"/>
    <mergeCell ref="B17:C17"/>
    <mergeCell ref="A28:B28"/>
    <mergeCell ref="C28:D28"/>
    <mergeCell ref="A30:C30"/>
    <mergeCell ref="A31:C31"/>
    <mergeCell ref="D21:G21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view="pageLayout" topLeftCell="A13" zoomScaleNormal="100" workbookViewId="0">
      <selection activeCell="G19" sqref="G19"/>
    </sheetView>
  </sheetViews>
  <sheetFormatPr defaultRowHeight="15" x14ac:dyDescent="0.25"/>
  <cols>
    <col min="1" max="2" width="9.140625" style="47"/>
    <col min="3" max="3" width="6.28515625" style="47" customWidth="1"/>
    <col min="4" max="5" width="9.140625" style="47"/>
    <col min="6" max="6" width="12.7109375" style="47" customWidth="1"/>
    <col min="7" max="16384" width="9.140625" style="47"/>
  </cols>
  <sheetData>
    <row r="2" spans="1:9" x14ac:dyDescent="0.25">
      <c r="A2" s="262" t="str">
        <f>'Umowa '!A3:I3</f>
        <v xml:space="preserve"> Stowarzyszenie „Partnerstwo dla Doliny Baryczy”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25">
      <c r="A3" s="263" t="str">
        <f>'Umowa '!A4:G4</f>
        <v xml:space="preserve"> pl. Ks. E. Waresiaka 7, 56-300 Milicz</v>
      </c>
      <c r="B3" s="263"/>
      <c r="C3" s="263"/>
      <c r="D3" s="263"/>
      <c r="E3" s="263"/>
      <c r="F3" s="263"/>
      <c r="G3" s="263"/>
      <c r="H3" s="263"/>
      <c r="I3" s="263"/>
    </row>
    <row r="4" spans="1:9" x14ac:dyDescent="0.25">
      <c r="A4" s="263" t="str">
        <f>'Umowa '!E4</f>
        <v>NIP: 916 137 36 91</v>
      </c>
      <c r="B4" s="263"/>
      <c r="C4" s="263"/>
      <c r="D4" s="263"/>
      <c r="E4" s="263"/>
      <c r="F4" s="263"/>
      <c r="G4" s="263"/>
      <c r="H4" s="263"/>
      <c r="I4" s="263"/>
    </row>
    <row r="5" spans="1:9" x14ac:dyDescent="0.25">
      <c r="A5" s="48"/>
      <c r="B5" s="1"/>
      <c r="C5" s="1"/>
      <c r="D5" s="1"/>
      <c r="E5" s="49"/>
      <c r="F5" s="49"/>
      <c r="G5" s="1"/>
      <c r="H5" s="1"/>
      <c r="I5" s="1"/>
    </row>
    <row r="6" spans="1:9" x14ac:dyDescent="0.25">
      <c r="A6" s="261">
        <f>'Umowa '!A8:G8</f>
        <v>0</v>
      </c>
      <c r="B6" s="261"/>
      <c r="C6" s="261"/>
      <c r="D6" s="261"/>
      <c r="E6" s="261"/>
      <c r="F6" s="261"/>
      <c r="G6" s="261"/>
      <c r="H6" s="261"/>
      <c r="I6" s="261"/>
    </row>
    <row r="7" spans="1:9" x14ac:dyDescent="0.25">
      <c r="A7" s="235" t="s">
        <v>260</v>
      </c>
      <c r="B7" s="235"/>
      <c r="C7" s="235"/>
      <c r="D7" s="235"/>
      <c r="E7" s="235"/>
      <c r="F7" s="235"/>
      <c r="G7" s="235"/>
      <c r="H7" s="235"/>
      <c r="I7" s="235"/>
    </row>
    <row r="8" spans="1:9" x14ac:dyDescent="0.25">
      <c r="A8" s="235" t="str">
        <f>'Umowa '!E9</f>
        <v>NIP:</v>
      </c>
      <c r="B8" s="235"/>
      <c r="C8" s="235"/>
      <c r="D8" s="235"/>
      <c r="E8" s="235"/>
      <c r="F8" s="235"/>
      <c r="G8" s="235"/>
      <c r="H8" s="235"/>
      <c r="I8" s="235"/>
    </row>
    <row r="9" spans="1:9" ht="18.75" x14ac:dyDescent="0.25">
      <c r="A9" s="19"/>
      <c r="B9" s="20"/>
      <c r="C9" s="20"/>
      <c r="D9" s="20"/>
      <c r="E9" s="20"/>
      <c r="F9" s="20"/>
      <c r="G9" s="20"/>
      <c r="H9" s="20"/>
      <c r="I9" s="20"/>
    </row>
    <row r="10" spans="1:9" ht="18.75" customHeight="1" x14ac:dyDescent="0.25">
      <c r="A10" s="236" t="s">
        <v>74</v>
      </c>
      <c r="B10" s="236"/>
      <c r="C10" s="236"/>
      <c r="D10" s="236"/>
      <c r="E10" s="266" t="str">
        <f>'Umowa '!B50 &amp; "/UZ"</f>
        <v>nr/rok/WYP/UZ</v>
      </c>
      <c r="F10" s="266"/>
      <c r="G10" s="50" t="s">
        <v>43</v>
      </c>
      <c r="H10" s="237" t="s">
        <v>261</v>
      </c>
      <c r="I10" s="237"/>
    </row>
    <row r="11" spans="1:9" ht="18.75" x14ac:dyDescent="0.25">
      <c r="A11" s="19"/>
      <c r="B11" s="20"/>
      <c r="C11" s="20"/>
      <c r="D11" s="20"/>
      <c r="E11" s="20"/>
      <c r="F11" s="20"/>
      <c r="G11" s="20"/>
      <c r="H11" s="20"/>
      <c r="I11" s="20"/>
    </row>
    <row r="12" spans="1:9" ht="18.75" x14ac:dyDescent="0.25">
      <c r="A12" s="19"/>
      <c r="B12" s="195" t="s">
        <v>67</v>
      </c>
      <c r="C12" s="195"/>
      <c r="D12" s="195"/>
      <c r="E12" s="195"/>
      <c r="F12" s="195"/>
      <c r="G12" s="195"/>
      <c r="H12" s="195"/>
      <c r="I12" s="20"/>
    </row>
    <row r="13" spans="1:9" ht="34.5" customHeight="1" x14ac:dyDescent="0.25">
      <c r="A13" s="244" t="s">
        <v>68</v>
      </c>
      <c r="B13" s="244"/>
      <c r="C13" s="244"/>
      <c r="D13" s="244" t="s">
        <v>69</v>
      </c>
      <c r="E13" s="244"/>
      <c r="F13" s="244"/>
      <c r="G13" s="244"/>
      <c r="H13" s="244" t="s">
        <v>82</v>
      </c>
      <c r="I13" s="244"/>
    </row>
    <row r="14" spans="1:9" ht="89.25" customHeight="1" x14ac:dyDescent="0.25">
      <c r="A14" s="338"/>
      <c r="B14" s="338"/>
      <c r="C14" s="338"/>
      <c r="D14" s="295" t="s">
        <v>262</v>
      </c>
      <c r="E14" s="295"/>
      <c r="F14" s="295"/>
      <c r="G14" s="295"/>
      <c r="H14" s="339">
        <v>225</v>
      </c>
      <c r="I14" s="339"/>
    </row>
    <row r="15" spans="1:9" ht="30" customHeight="1" x14ac:dyDescent="0.25">
      <c r="A15" s="337">
        <v>295.8</v>
      </c>
      <c r="B15" s="296"/>
      <c r="C15" s="296"/>
      <c r="D15" s="295" t="s">
        <v>263</v>
      </c>
      <c r="E15" s="295"/>
      <c r="F15" s="295"/>
      <c r="G15" s="295"/>
      <c r="H15" s="295"/>
      <c r="I15" s="295"/>
    </row>
    <row r="16" spans="1:9" ht="45" customHeight="1" x14ac:dyDescent="0.25">
      <c r="A16" s="296"/>
      <c r="B16" s="296"/>
      <c r="C16" s="296"/>
      <c r="D16" s="295"/>
      <c r="E16" s="295"/>
      <c r="F16" s="295"/>
      <c r="G16" s="295"/>
      <c r="H16" s="295"/>
      <c r="I16" s="295"/>
    </row>
    <row r="17" spans="1:9" ht="51.75" customHeight="1" x14ac:dyDescent="0.25">
      <c r="A17" s="336"/>
      <c r="B17" s="336"/>
      <c r="C17" s="336"/>
      <c r="D17" s="336" t="s">
        <v>264</v>
      </c>
      <c r="E17" s="336"/>
      <c r="F17" s="336"/>
      <c r="G17" s="336"/>
      <c r="H17" s="338">
        <v>750</v>
      </c>
      <c r="I17" s="295"/>
    </row>
    <row r="18" spans="1:9" x14ac:dyDescent="0.25">
      <c r="A18" s="53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54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54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60" t="s">
        <v>176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54"/>
      <c r="B23" s="1"/>
      <c r="C23" s="1"/>
      <c r="D23" s="1"/>
      <c r="E23" s="54"/>
      <c r="F23" s="1"/>
      <c r="G23" s="1"/>
      <c r="H23" s="1"/>
      <c r="I23" s="1"/>
    </row>
    <row r="24" spans="1:9" x14ac:dyDescent="0.25">
      <c r="A24" s="56" t="s">
        <v>76</v>
      </c>
      <c r="B24" s="1"/>
      <c r="C24" s="1"/>
      <c r="D24" s="1"/>
      <c r="E24" s="56"/>
      <c r="F24" s="1"/>
      <c r="G24" s="1"/>
      <c r="H24" s="1"/>
      <c r="I24" s="1"/>
    </row>
    <row r="25" spans="1:9" x14ac:dyDescent="0.25">
      <c r="A25" s="57" t="s">
        <v>77</v>
      </c>
      <c r="B25" s="1"/>
      <c r="C25" s="57" t="s">
        <v>71</v>
      </c>
      <c r="D25" s="1"/>
      <c r="E25" s="1"/>
      <c r="F25" s="1"/>
      <c r="G25" s="1"/>
      <c r="H25" s="1"/>
      <c r="I25" s="1"/>
    </row>
    <row r="26" spans="1:9" x14ac:dyDescent="0.25">
      <c r="A26" s="48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264" t="s">
        <v>180</v>
      </c>
      <c r="B27" s="264"/>
      <c r="C27" s="264"/>
      <c r="D27" s="264"/>
      <c r="E27" s="264"/>
      <c r="F27" s="264"/>
      <c r="G27" s="264"/>
      <c r="H27" s="264"/>
      <c r="I27" s="26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0" t="s">
        <v>175</v>
      </c>
      <c r="B29" s="1"/>
      <c r="C29" s="1"/>
      <c r="D29" s="1"/>
      <c r="E29" s="1"/>
      <c r="F29" s="1" t="s">
        <v>70</v>
      </c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265" t="s">
        <v>242</v>
      </c>
      <c r="B33" s="265"/>
      <c r="C33" s="265"/>
      <c r="D33" s="265"/>
      <c r="E33" s="1"/>
      <c r="F33" s="1" t="s">
        <v>170</v>
      </c>
      <c r="G33" s="1"/>
      <c r="H33" s="1"/>
      <c r="I33" s="1"/>
    </row>
    <row r="34" spans="1:9" x14ac:dyDescent="0.25">
      <c r="A34" s="264" t="s">
        <v>163</v>
      </c>
      <c r="B34" s="264"/>
      <c r="C34" s="264"/>
      <c r="D34" s="264"/>
      <c r="E34" s="264"/>
      <c r="F34" s="264" t="s">
        <v>164</v>
      </c>
      <c r="G34" s="264"/>
      <c r="H34" s="264"/>
      <c r="I34" s="264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mergeCells count="26">
    <mergeCell ref="A8:I8"/>
    <mergeCell ref="F34:I34"/>
    <mergeCell ref="A34:E34"/>
    <mergeCell ref="A33:D33"/>
    <mergeCell ref="A2:I2"/>
    <mergeCell ref="A3:I3"/>
    <mergeCell ref="A4:I4"/>
    <mergeCell ref="A6:I6"/>
    <mergeCell ref="A7:I7"/>
    <mergeCell ref="E10:F10"/>
    <mergeCell ref="A14:C14"/>
    <mergeCell ref="D14:G14"/>
    <mergeCell ref="H14:I14"/>
    <mergeCell ref="A10:D10"/>
    <mergeCell ref="H10:I10"/>
    <mergeCell ref="B12:H12"/>
    <mergeCell ref="A13:C13"/>
    <mergeCell ref="D13:G13"/>
    <mergeCell ref="H13:I13"/>
    <mergeCell ref="D17:G17"/>
    <mergeCell ref="A27:I27"/>
    <mergeCell ref="D15:G16"/>
    <mergeCell ref="H15:I16"/>
    <mergeCell ref="A15:C16"/>
    <mergeCell ref="A17:C17"/>
    <mergeCell ref="H17:I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view="pageLayout" topLeftCell="A10" zoomScaleNormal="100" workbookViewId="0">
      <selection activeCell="G28" sqref="G28"/>
    </sheetView>
  </sheetViews>
  <sheetFormatPr defaultRowHeight="15" x14ac:dyDescent="0.25"/>
  <cols>
    <col min="1" max="1" width="11.5703125" customWidth="1"/>
    <col min="2" max="2" width="9.85546875" bestFit="1" customWidth="1"/>
    <col min="3" max="3" width="10.28515625" customWidth="1"/>
    <col min="7" max="7" width="14.7109375" customWidth="1"/>
  </cols>
  <sheetData>
    <row r="2" spans="1:8" x14ac:dyDescent="0.25">
      <c r="D2" s="107" t="s">
        <v>184</v>
      </c>
    </row>
    <row r="3" spans="1:8" x14ac:dyDescent="0.25">
      <c r="B3" s="78" t="s">
        <v>185</v>
      </c>
    </row>
    <row r="4" spans="1:8" x14ac:dyDescent="0.25">
      <c r="A4" s="112"/>
    </row>
    <row r="5" spans="1:8" x14ac:dyDescent="0.25">
      <c r="A5" s="360" t="s">
        <v>186</v>
      </c>
      <c r="B5" s="360" t="s">
        <v>187</v>
      </c>
      <c r="C5" s="360" t="s">
        <v>188</v>
      </c>
      <c r="D5" s="362" t="s">
        <v>189</v>
      </c>
      <c r="E5" s="362"/>
      <c r="F5" s="362" t="s">
        <v>190</v>
      </c>
      <c r="G5" s="362"/>
      <c r="H5" s="360" t="s">
        <v>191</v>
      </c>
    </row>
    <row r="6" spans="1:8" ht="56.25" x14ac:dyDescent="0.25">
      <c r="A6" s="360"/>
      <c r="B6" s="360"/>
      <c r="C6" s="360"/>
      <c r="D6" s="114" t="s">
        <v>192</v>
      </c>
      <c r="E6" s="114" t="s">
        <v>194</v>
      </c>
      <c r="F6" s="114" t="s">
        <v>196</v>
      </c>
      <c r="G6" s="115" t="s">
        <v>198</v>
      </c>
      <c r="H6" s="360"/>
    </row>
    <row r="7" spans="1:8" ht="90" x14ac:dyDescent="0.25">
      <c r="A7" s="360"/>
      <c r="B7" s="360"/>
      <c r="C7" s="360"/>
      <c r="D7" s="114" t="s">
        <v>193</v>
      </c>
      <c r="E7" s="114" t="s">
        <v>195</v>
      </c>
      <c r="F7" s="114" t="s">
        <v>197</v>
      </c>
      <c r="G7" s="115" t="s">
        <v>199</v>
      </c>
      <c r="H7" s="360"/>
    </row>
    <row r="8" spans="1:8" x14ac:dyDescent="0.25">
      <c r="A8" s="355" t="s">
        <v>5</v>
      </c>
      <c r="B8" s="356">
        <v>152643</v>
      </c>
      <c r="C8" s="349" t="s">
        <v>222</v>
      </c>
      <c r="D8" s="346">
        <v>200</v>
      </c>
      <c r="E8" s="346">
        <v>400</v>
      </c>
      <c r="F8" s="346" t="s">
        <v>221</v>
      </c>
      <c r="G8" s="125">
        <v>400</v>
      </c>
      <c r="H8" s="354">
        <v>1000</v>
      </c>
    </row>
    <row r="9" spans="1:8" ht="20.25" customHeight="1" x14ac:dyDescent="0.25">
      <c r="A9" s="355"/>
      <c r="B9" s="356"/>
      <c r="C9" s="353"/>
      <c r="D9" s="347"/>
      <c r="E9" s="347"/>
      <c r="F9" s="347"/>
      <c r="G9" s="346" t="s">
        <v>235</v>
      </c>
      <c r="H9" s="354"/>
    </row>
    <row r="10" spans="1:8" x14ac:dyDescent="0.25">
      <c r="A10" s="355"/>
      <c r="B10" s="356"/>
      <c r="C10" s="353"/>
      <c r="D10" s="347"/>
      <c r="E10" s="347"/>
      <c r="F10" s="347"/>
      <c r="G10" s="347"/>
      <c r="H10" s="354"/>
    </row>
    <row r="11" spans="1:8" ht="79.5" customHeight="1" x14ac:dyDescent="0.25">
      <c r="A11" s="355"/>
      <c r="B11" s="356"/>
      <c r="C11" s="350"/>
      <c r="D11" s="348"/>
      <c r="E11" s="348"/>
      <c r="F11" s="348"/>
      <c r="G11" s="348"/>
      <c r="H11" s="354"/>
    </row>
    <row r="12" spans="1:8" ht="24.75" customHeight="1" x14ac:dyDescent="0.25">
      <c r="A12" s="355" t="s">
        <v>201</v>
      </c>
      <c r="B12" s="359" t="s">
        <v>202</v>
      </c>
      <c r="C12" s="349" t="s">
        <v>233</v>
      </c>
      <c r="D12" s="354">
        <v>200</v>
      </c>
      <c r="E12" s="354">
        <v>400</v>
      </c>
      <c r="F12" s="343" t="s">
        <v>234</v>
      </c>
      <c r="G12" s="125">
        <v>400</v>
      </c>
      <c r="H12" s="354">
        <v>1000</v>
      </c>
    </row>
    <row r="13" spans="1:8" ht="45" customHeight="1" x14ac:dyDescent="0.25">
      <c r="A13" s="355"/>
      <c r="B13" s="359"/>
      <c r="C13" s="353"/>
      <c r="D13" s="354"/>
      <c r="E13" s="354"/>
      <c r="F13" s="344"/>
      <c r="G13" s="340" t="s">
        <v>236</v>
      </c>
      <c r="H13" s="354"/>
    </row>
    <row r="14" spans="1:8" x14ac:dyDescent="0.25">
      <c r="A14" s="355"/>
      <c r="B14" s="359"/>
      <c r="C14" s="353"/>
      <c r="D14" s="354"/>
      <c r="E14" s="354"/>
      <c r="F14" s="344"/>
      <c r="G14" s="341"/>
      <c r="H14" s="354"/>
    </row>
    <row r="15" spans="1:8" ht="63.75" customHeight="1" x14ac:dyDescent="0.25">
      <c r="A15" s="355"/>
      <c r="B15" s="359"/>
      <c r="C15" s="350"/>
      <c r="D15" s="354"/>
      <c r="E15" s="354"/>
      <c r="F15" s="345"/>
      <c r="G15" s="342"/>
      <c r="H15" s="354"/>
    </row>
    <row r="16" spans="1:8" ht="40.5" customHeight="1" x14ac:dyDescent="0.25">
      <c r="A16" s="355" t="s">
        <v>203</v>
      </c>
      <c r="B16" s="359" t="s">
        <v>204</v>
      </c>
      <c r="C16" s="349" t="s">
        <v>237</v>
      </c>
      <c r="D16" s="346">
        <v>100</v>
      </c>
      <c r="E16" s="346">
        <v>200</v>
      </c>
      <c r="F16" s="351"/>
      <c r="G16" s="354">
        <v>70</v>
      </c>
      <c r="H16" s="354">
        <v>1000</v>
      </c>
    </row>
    <row r="17" spans="1:8" x14ac:dyDescent="0.25">
      <c r="A17" s="355"/>
      <c r="B17" s="359"/>
      <c r="C17" s="350"/>
      <c r="D17" s="348"/>
      <c r="E17" s="348"/>
      <c r="F17" s="352"/>
      <c r="G17" s="354"/>
      <c r="H17" s="354"/>
    </row>
    <row r="18" spans="1:8" ht="22.5" x14ac:dyDescent="0.25">
      <c r="A18" s="118" t="s">
        <v>205</v>
      </c>
      <c r="B18" s="117" t="s">
        <v>207</v>
      </c>
      <c r="C18" s="116" t="s">
        <v>210</v>
      </c>
      <c r="D18" s="125"/>
      <c r="E18" s="125"/>
      <c r="F18" s="126"/>
      <c r="G18" s="354">
        <v>30</v>
      </c>
      <c r="H18" s="125"/>
    </row>
    <row r="19" spans="1:8" ht="22.5" x14ac:dyDescent="0.25">
      <c r="A19" s="118" t="s">
        <v>206</v>
      </c>
      <c r="B19" s="117" t="s">
        <v>208</v>
      </c>
      <c r="C19" s="116" t="s">
        <v>209</v>
      </c>
      <c r="D19" s="125">
        <v>50</v>
      </c>
      <c r="E19" s="125">
        <v>100</v>
      </c>
      <c r="F19" s="126"/>
      <c r="G19" s="354"/>
      <c r="H19" s="125">
        <v>100</v>
      </c>
    </row>
    <row r="20" spans="1:8" ht="22.5" x14ac:dyDescent="0.25">
      <c r="A20" s="118" t="s">
        <v>211</v>
      </c>
      <c r="B20" s="119">
        <v>837.62</v>
      </c>
      <c r="C20" s="116">
        <v>15</v>
      </c>
      <c r="D20" s="125">
        <v>0</v>
      </c>
      <c r="E20" s="125">
        <v>0</v>
      </c>
      <c r="F20" s="126"/>
      <c r="G20" s="125">
        <v>0</v>
      </c>
      <c r="H20" s="125">
        <v>50</v>
      </c>
    </row>
    <row r="21" spans="1:8" x14ac:dyDescent="0.25">
      <c r="A21" s="118" t="s">
        <v>212</v>
      </c>
      <c r="B21" s="119">
        <v>596.29</v>
      </c>
      <c r="C21" s="116">
        <v>14</v>
      </c>
      <c r="D21" s="125">
        <v>0</v>
      </c>
      <c r="E21" s="125">
        <v>0</v>
      </c>
      <c r="F21" s="126"/>
      <c r="G21" s="125">
        <v>0</v>
      </c>
      <c r="H21" s="125">
        <v>50</v>
      </c>
    </row>
    <row r="22" spans="1:8" x14ac:dyDescent="0.25">
      <c r="A22" s="355" t="s">
        <v>213</v>
      </c>
      <c r="B22" s="356">
        <v>359</v>
      </c>
      <c r="C22" s="357" t="s">
        <v>214</v>
      </c>
      <c r="D22" s="354">
        <v>15</v>
      </c>
      <c r="E22" s="354">
        <v>30</v>
      </c>
      <c r="F22" s="351"/>
      <c r="G22" s="354">
        <v>15</v>
      </c>
      <c r="H22" s="354">
        <v>50</v>
      </c>
    </row>
    <row r="23" spans="1:8" x14ac:dyDescent="0.25">
      <c r="A23" s="355"/>
      <c r="B23" s="356"/>
      <c r="C23" s="357"/>
      <c r="D23" s="354"/>
      <c r="E23" s="354"/>
      <c r="F23" s="352"/>
      <c r="G23" s="354"/>
      <c r="H23" s="354"/>
    </row>
    <row r="24" spans="1:8" x14ac:dyDescent="0.25">
      <c r="A24" s="355" t="s">
        <v>215</v>
      </c>
      <c r="B24" s="356">
        <v>9684.76</v>
      </c>
      <c r="C24" s="349" t="s">
        <v>238</v>
      </c>
      <c r="D24" s="354">
        <v>25</v>
      </c>
      <c r="E24" s="354">
        <v>50</v>
      </c>
      <c r="F24" s="351"/>
      <c r="G24" s="354">
        <v>70</v>
      </c>
      <c r="H24" s="354">
        <v>100</v>
      </c>
    </row>
    <row r="25" spans="1:8" ht="33.75" customHeight="1" x14ac:dyDescent="0.25">
      <c r="A25" s="355"/>
      <c r="B25" s="356"/>
      <c r="C25" s="350"/>
      <c r="D25" s="354"/>
      <c r="E25" s="354"/>
      <c r="F25" s="352"/>
      <c r="G25" s="354"/>
      <c r="H25" s="354"/>
    </row>
    <row r="26" spans="1:8" x14ac:dyDescent="0.25">
      <c r="A26" s="355" t="s">
        <v>216</v>
      </c>
      <c r="B26" s="356">
        <v>4255.8</v>
      </c>
      <c r="C26" s="357" t="s">
        <v>217</v>
      </c>
      <c r="D26" s="354">
        <v>25</v>
      </c>
      <c r="E26" s="354">
        <v>50</v>
      </c>
      <c r="F26" s="351"/>
      <c r="G26" s="354">
        <v>40</v>
      </c>
      <c r="H26" s="354">
        <v>100</v>
      </c>
    </row>
    <row r="27" spans="1:8" x14ac:dyDescent="0.25">
      <c r="A27" s="355"/>
      <c r="B27" s="356"/>
      <c r="C27" s="357"/>
      <c r="D27" s="354"/>
      <c r="E27" s="354"/>
      <c r="F27" s="352"/>
      <c r="G27" s="354"/>
      <c r="H27" s="354"/>
    </row>
    <row r="28" spans="1:8" ht="56.25" x14ac:dyDescent="0.25">
      <c r="A28" s="118" t="s">
        <v>218</v>
      </c>
      <c r="B28" s="119">
        <v>3653.1</v>
      </c>
      <c r="C28" s="116" t="s">
        <v>200</v>
      </c>
      <c r="D28" s="125">
        <v>15</v>
      </c>
      <c r="E28" s="125">
        <v>30</v>
      </c>
      <c r="F28" s="126"/>
      <c r="G28" s="125">
        <v>15</v>
      </c>
      <c r="H28" s="125">
        <v>50</v>
      </c>
    </row>
    <row r="29" spans="1:8" ht="45" x14ac:dyDescent="0.25">
      <c r="A29" s="118" t="s">
        <v>219</v>
      </c>
      <c r="B29" s="119">
        <v>4870.8</v>
      </c>
      <c r="C29" s="116" t="s">
        <v>200</v>
      </c>
      <c r="D29" s="125">
        <v>15</v>
      </c>
      <c r="E29" s="125">
        <v>30</v>
      </c>
      <c r="F29" s="126"/>
      <c r="G29" s="125">
        <v>15</v>
      </c>
      <c r="H29" s="125">
        <v>50</v>
      </c>
    </row>
    <row r="30" spans="1:8" ht="22.5" customHeight="1" x14ac:dyDescent="0.25">
      <c r="A30" s="355" t="s">
        <v>23</v>
      </c>
      <c r="B30" s="356">
        <v>812</v>
      </c>
      <c r="C30" s="349" t="s">
        <v>239</v>
      </c>
      <c r="D30" s="354">
        <v>15</v>
      </c>
      <c r="E30" s="354">
        <v>30</v>
      </c>
      <c r="F30" s="351"/>
      <c r="G30" s="354">
        <v>15</v>
      </c>
      <c r="H30" s="354">
        <v>50</v>
      </c>
    </row>
    <row r="31" spans="1:8" x14ac:dyDescent="0.25">
      <c r="A31" s="355"/>
      <c r="B31" s="356"/>
      <c r="C31" s="353"/>
      <c r="D31" s="354"/>
      <c r="E31" s="354"/>
      <c r="F31" s="358"/>
      <c r="G31" s="354"/>
      <c r="H31" s="354"/>
    </row>
    <row r="32" spans="1:8" x14ac:dyDescent="0.25">
      <c r="A32" s="355"/>
      <c r="B32" s="356"/>
      <c r="C32" s="350"/>
      <c r="D32" s="354"/>
      <c r="E32" s="354"/>
      <c r="F32" s="352"/>
      <c r="G32" s="354"/>
      <c r="H32" s="354"/>
    </row>
    <row r="33" spans="1:8" x14ac:dyDescent="0.25">
      <c r="A33" s="113"/>
    </row>
    <row r="34" spans="1:8" ht="24.75" customHeight="1" x14ac:dyDescent="0.25">
      <c r="A34" s="361" t="s">
        <v>220</v>
      </c>
      <c r="B34" s="361"/>
      <c r="C34" s="361"/>
      <c r="D34" s="361"/>
      <c r="E34" s="361"/>
      <c r="F34" s="361"/>
      <c r="G34" s="361"/>
      <c r="H34" s="361"/>
    </row>
  </sheetData>
  <mergeCells count="64">
    <mergeCell ref="H5:H7"/>
    <mergeCell ref="A34:H34"/>
    <mergeCell ref="A5:A7"/>
    <mergeCell ref="B5:B7"/>
    <mergeCell ref="C5:C7"/>
    <mergeCell ref="D5:E5"/>
    <mergeCell ref="F5:G5"/>
    <mergeCell ref="A8:A11"/>
    <mergeCell ref="B8:B11"/>
    <mergeCell ref="H8:H11"/>
    <mergeCell ref="A12:A15"/>
    <mergeCell ref="B12:B15"/>
    <mergeCell ref="D12:D15"/>
    <mergeCell ref="E12:E15"/>
    <mergeCell ref="H12:H15"/>
    <mergeCell ref="A16:A17"/>
    <mergeCell ref="B16:B17"/>
    <mergeCell ref="G16:G17"/>
    <mergeCell ref="H16:H17"/>
    <mergeCell ref="G18:G19"/>
    <mergeCell ref="G22:G23"/>
    <mergeCell ref="H22:H23"/>
    <mergeCell ref="H24:H25"/>
    <mergeCell ref="A22:A23"/>
    <mergeCell ref="B22:B23"/>
    <mergeCell ref="C22:C23"/>
    <mergeCell ref="D22:D23"/>
    <mergeCell ref="E22:E23"/>
    <mergeCell ref="F22:F23"/>
    <mergeCell ref="C24:C25"/>
    <mergeCell ref="F24:F25"/>
    <mergeCell ref="A24:A25"/>
    <mergeCell ref="B24:B25"/>
    <mergeCell ref="D24:D25"/>
    <mergeCell ref="E24:E25"/>
    <mergeCell ref="G24:G25"/>
    <mergeCell ref="H26:H27"/>
    <mergeCell ref="A30:A32"/>
    <mergeCell ref="B30:B32"/>
    <mergeCell ref="D30:D32"/>
    <mergeCell ref="E30:E32"/>
    <mergeCell ref="G30:G32"/>
    <mergeCell ref="H30:H32"/>
    <mergeCell ref="A26:A27"/>
    <mergeCell ref="B26:B27"/>
    <mergeCell ref="C26:C27"/>
    <mergeCell ref="D26:D27"/>
    <mergeCell ref="E26:E27"/>
    <mergeCell ref="G26:G27"/>
    <mergeCell ref="F26:F27"/>
    <mergeCell ref="F30:F32"/>
    <mergeCell ref="C30:C32"/>
    <mergeCell ref="G13:G15"/>
    <mergeCell ref="F12:F15"/>
    <mergeCell ref="G9:G11"/>
    <mergeCell ref="C16:C17"/>
    <mergeCell ref="D16:D17"/>
    <mergeCell ref="E16:E17"/>
    <mergeCell ref="F16:F17"/>
    <mergeCell ref="C8:C11"/>
    <mergeCell ref="D8:D11"/>
    <mergeCell ref="E8:E11"/>
    <mergeCell ref="F8:F11"/>
    <mergeCell ref="C12:C15"/>
  </mergeCells>
  <pageMargins left="0.7" right="0.7" top="0.75" bottom="0.75" header="0.3" footer="0.3"/>
  <pageSetup paperSize="9" orientation="portrait" r:id="rId1"/>
  <headerFooter>
    <oddHeader xml:space="preserve">&amp;R&amp;7Załącznik 1 do Regulamin udostępnienia poprzez wypożyczanie sprzętu stanowiącego
 własność Stowarzyszenia „PARTNERSTWO dla Doliny Baryczy” 
(Aktualizacja III z dn. 19.08.2015r.)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F1" workbookViewId="0">
      <selection activeCell="T4" sqref="T4"/>
    </sheetView>
  </sheetViews>
  <sheetFormatPr defaultRowHeight="15" x14ac:dyDescent="0.25"/>
  <cols>
    <col min="2" max="2" width="40.85546875" customWidth="1"/>
    <col min="14" max="14" width="7.5703125" customWidth="1"/>
    <col min="15" max="15" width="14.85546875" customWidth="1"/>
    <col min="17" max="17" width="17.28515625" customWidth="1"/>
  </cols>
  <sheetData>
    <row r="1" spans="1:20" x14ac:dyDescent="0.25">
      <c r="A1" t="s">
        <v>12</v>
      </c>
      <c r="D1" t="s">
        <v>116</v>
      </c>
      <c r="G1" t="s">
        <v>118</v>
      </c>
      <c r="K1" t="s">
        <v>120</v>
      </c>
    </row>
    <row r="2" spans="1:20" x14ac:dyDescent="0.25">
      <c r="A2" t="s">
        <v>112</v>
      </c>
      <c r="B2" t="s">
        <v>113</v>
      </c>
    </row>
    <row r="3" spans="1:20" ht="90" x14ac:dyDescent="0.25">
      <c r="A3">
        <v>1</v>
      </c>
      <c r="B3" s="9" t="s">
        <v>114</v>
      </c>
      <c r="D3" s="17" t="s">
        <v>100</v>
      </c>
      <c r="E3" s="18"/>
      <c r="G3" t="s">
        <v>101</v>
      </c>
      <c r="K3" s="9" t="s">
        <v>119</v>
      </c>
      <c r="O3" t="s">
        <v>223</v>
      </c>
    </row>
    <row r="4" spans="1:20" ht="30" x14ac:dyDescent="0.25">
      <c r="A4">
        <v>2</v>
      </c>
      <c r="B4" s="9" t="s">
        <v>114</v>
      </c>
      <c r="O4" s="5" t="s">
        <v>224</v>
      </c>
      <c r="P4" s="5" t="s">
        <v>225</v>
      </c>
      <c r="Q4" s="5" t="s">
        <v>226</v>
      </c>
      <c r="T4" s="129"/>
    </row>
    <row r="5" spans="1:20" ht="30" x14ac:dyDescent="0.25">
      <c r="A5">
        <v>3</v>
      </c>
      <c r="B5" s="9" t="s">
        <v>114</v>
      </c>
      <c r="D5" t="s">
        <v>162</v>
      </c>
      <c r="O5" s="120">
        <v>152643</v>
      </c>
      <c r="P5" s="122">
        <f>'Umowa '!E17</f>
        <v>0</v>
      </c>
      <c r="Q5" s="123">
        <f>O5*P5</f>
        <v>0</v>
      </c>
    </row>
    <row r="6" spans="1:20" ht="30" x14ac:dyDescent="0.25">
      <c r="A6">
        <v>4</v>
      </c>
      <c r="B6" s="9" t="s">
        <v>114</v>
      </c>
      <c r="D6" s="23" t="s">
        <v>121</v>
      </c>
      <c r="E6" s="24"/>
      <c r="F6" s="24"/>
      <c r="G6" s="24"/>
      <c r="H6" s="24"/>
      <c r="I6" s="24"/>
      <c r="J6" s="24"/>
      <c r="K6" s="24"/>
      <c r="L6" s="24"/>
      <c r="O6" s="121">
        <v>108264.5</v>
      </c>
      <c r="P6" s="122">
        <f>'Umowa '!E18</f>
        <v>0</v>
      </c>
      <c r="Q6" s="123">
        <f>O6*P6</f>
        <v>0</v>
      </c>
    </row>
    <row r="7" spans="1:20" ht="30" x14ac:dyDescent="0.25">
      <c r="A7">
        <v>5</v>
      </c>
      <c r="B7" s="9" t="s">
        <v>114</v>
      </c>
      <c r="D7" s="25"/>
      <c r="E7" s="26" t="s">
        <v>122</v>
      </c>
      <c r="F7" s="25"/>
      <c r="G7" s="27"/>
      <c r="H7" s="27"/>
      <c r="I7" s="27"/>
      <c r="J7" s="27"/>
      <c r="K7" s="27"/>
      <c r="L7" s="25"/>
      <c r="O7" s="121">
        <v>44280</v>
      </c>
      <c r="P7" s="122">
        <f>'Umowa '!E19</f>
        <v>0</v>
      </c>
      <c r="Q7" s="123">
        <f>O7*P7</f>
        <v>0</v>
      </c>
    </row>
    <row r="8" spans="1:20" ht="30" x14ac:dyDescent="0.25">
      <c r="A8">
        <v>6</v>
      </c>
      <c r="B8" s="9" t="s">
        <v>114</v>
      </c>
      <c r="D8" s="26" t="s">
        <v>122</v>
      </c>
      <c r="E8" s="28">
        <f>'Umowa '!F50</f>
        <v>0</v>
      </c>
      <c r="F8" s="29"/>
      <c r="G8" s="27"/>
      <c r="H8" s="27"/>
      <c r="I8" s="27"/>
      <c r="J8" s="27"/>
      <c r="K8" s="27"/>
      <c r="L8" s="25"/>
      <c r="O8" s="121">
        <v>8945.2000000000007</v>
      </c>
      <c r="P8" s="122">
        <f>'Umowa '!E20</f>
        <v>0</v>
      </c>
      <c r="Q8" s="123">
        <f t="shared" ref="Q8:Q17" si="0">O8*P8</f>
        <v>0</v>
      </c>
    </row>
    <row r="9" spans="1:20" ht="30" x14ac:dyDescent="0.25">
      <c r="A9">
        <v>7</v>
      </c>
      <c r="B9" s="9" t="s">
        <v>114</v>
      </c>
      <c r="D9" s="26"/>
      <c r="E9" s="29"/>
      <c r="F9" s="30" t="s">
        <v>123</v>
      </c>
      <c r="G9" s="31" t="s">
        <v>124</v>
      </c>
      <c r="H9" s="31" t="s">
        <v>125</v>
      </c>
      <c r="I9" s="31" t="s">
        <v>126</v>
      </c>
      <c r="J9" s="31" t="s">
        <v>127</v>
      </c>
      <c r="K9" s="31" t="s">
        <v>128</v>
      </c>
      <c r="L9" s="25"/>
      <c r="O9" s="121">
        <v>5517.55</v>
      </c>
      <c r="P9" s="122">
        <f>'Umowa '!E23</f>
        <v>0</v>
      </c>
      <c r="Q9" s="123">
        <f t="shared" si="0"/>
        <v>0</v>
      </c>
    </row>
    <row r="10" spans="1:20" ht="30" x14ac:dyDescent="0.25">
      <c r="A10">
        <v>8</v>
      </c>
      <c r="B10" s="9" t="s">
        <v>114</v>
      </c>
      <c r="D10" s="26" t="s">
        <v>129</v>
      </c>
      <c r="E10" s="25"/>
      <c r="F10" s="32"/>
      <c r="G10" s="33">
        <f>ROUND((E8-INT(E8))*100,0)</f>
        <v>0</v>
      </c>
      <c r="H10" s="33">
        <f>IF(E8&gt;=1,VALUE(RIGHT(LEFT(INT(E8),LEN(INT(E8))),3)),0)</f>
        <v>0</v>
      </c>
      <c r="I10" s="33">
        <f>IF(E8&gt;=1000,VALUE(TEXT(RIGHT(LEFT(INT(E8),LEN(INT(E8))-3),3),"000")),0)</f>
        <v>0</v>
      </c>
      <c r="J10" s="33">
        <f>IF(E8&gt;=1000000,VALUE(TEXT(RIGHT(LEFT(INT(E8),LEN(INT(E8))-6),3),"000")),0)</f>
        <v>0</v>
      </c>
      <c r="K10" s="33">
        <f>IF(E8&gt;=1000000000,VALUE(TEXT(RIGHT(LEFT(INT(E8),LEN(INT(E8))-9),3),"000")),0)</f>
        <v>0</v>
      </c>
      <c r="L10" s="25"/>
      <c r="O10" s="121">
        <v>837.62</v>
      </c>
      <c r="P10" s="122">
        <f>'Umowa '!E25</f>
        <v>0</v>
      </c>
      <c r="Q10" s="123">
        <f t="shared" si="0"/>
        <v>0</v>
      </c>
    </row>
    <row r="11" spans="1:20" ht="30" x14ac:dyDescent="0.25">
      <c r="A11">
        <v>9</v>
      </c>
      <c r="B11" s="9" t="s">
        <v>114</v>
      </c>
      <c r="D11" s="26" t="s">
        <v>130</v>
      </c>
      <c r="E11" s="34"/>
      <c r="F11" s="34" t="str">
        <f>ROUND((E8-INT(E8))*100,0)&amp;"/"&amp;100 &amp; " groszy"</f>
        <v>0/100 groszy</v>
      </c>
      <c r="G11" s="34" t="str">
        <f>IF(E8=0,"",IF(G10&lt;=20,IF(G10=0,"zero",INDEX(excelblog_Jednosci,G10)),INDEX(excelblog_Dziesiatki,INT(G10/10))&amp;IF(MOD(G10,10)," " &amp;INDEX(excelblog_Jednosci,MOD(G10,10)),"")))&amp; " " &amp;IF(E8=0,"",INDEX(IF(G10&lt;20,{"groszy";"grosz";"grosze";"groszy"},{"groszy";"grosze";"groszy"}),MATCH(IF(G10&lt;20,G10,MOD(G10,10)),IF(G10&lt;20,{0;1;2;5},{0;2;5}),1)))</f>
        <v xml:space="preserve"> </v>
      </c>
      <c r="H11" s="35" t="str">
        <f>IF(OR(E8&lt;1,INT(H10/100)=0),"",INDEX(excelblog_Setki,INT(H10/100)))&amp; IF(H10-(INT(H10/100)*100)&lt;=20,IF(H10-(INT(H10/100)*100)=0,IF(OR(H10&gt;0,E8&lt;1),"","złotych")," " &amp;INDEX(excelblog_Jednosci,H10-(INT(H10/100)*100)))," " &amp;INDEX(excelblog_Dziesiatki,INT((H10-(INT(H10/100)*100))/10))&amp;IF(MOD((H10-(INT(H10/100)*100)),10)," "&amp;INDEX(excelblog_Jednosci,MOD((H10-(INT(H10/100)*100)),10)),""))&amp;IF(H10=0,""," " &amp;INDEX(IF(H10&lt;20,{"złotych";"złoty";"złote";"złotych"},{"złotych";"złote";"złotych"}),MATCH(IF(H10-(INT(H10/100)*100)&lt;20,H10-(INT(H10/100)*100),MOD((H10-(INT(H10/100)*100)),10)),IF(H10&lt;20,{0;1;2;5},{0;2;5}),1)))</f>
        <v/>
      </c>
      <c r="I11" s="35" t="str">
        <f>IF(OR(E8&lt;1,INT(I10/100)=0),"",INDEX(excelblog_Setki,INT(I10/100)))&amp; IF(I10-(INT(I10/100)*100)&lt;=20,IF(I10-(INT(I10/100)*100)=0,""," " &amp;INDEX(excelblog_Jednosci,I10-(INT(I10/100)*100)))," " &amp;INDEX(excelblog_Dziesiatki,INT((I10-(INT(I10/100)*100))/10))&amp;IF(MOD((I10-(INT(I10/100)*100)),10)," "&amp;INDEX(excelblog_Jednosci,MOD((I10-(INT(I10/100)*100)),10)),""))&amp;IF(I10=0,""," " &amp;INDEX(IF(I10&lt;20,{"";"tysiąc";"tysiące";"tysięcy"},{"tysięcy";"tysiące";"tysięcy"}),MATCH(IF(I10-(INT(I10/100)*100)&lt;20,I10-(INT(I10/100)*100),MOD((I10-(INT(I10/100)*100)),10)),IF(I10&lt;20,{0;1;2;5},{0;2;5}),1)))</f>
        <v/>
      </c>
      <c r="J11" s="35" t="str">
        <f>IF(OR(E8&lt;1,INT(J10/100)=0),"",INDEX(excelblog_Setki,INT(J10/100)))&amp; IF(J10-(INT(J10/100)*100)&lt;=20,IF(J10-(INT(J10/100)*100)=0,""," " &amp;INDEX(excelblog_Jednosci,J10-(INT(J10/100)*100)))," " &amp;INDEX(excelblog_Dziesiatki,INT((J10-(INT(J10/100)*100))/10))&amp;IF(MOD((J10-(INT(J10/100)*100)),10)," "&amp;INDEX(excelblog_Jednosci,MOD((J10-(INT(J10/100)*100)),10)),""))&amp;IF(J10=0,""," " &amp;INDEX(IF(J10&lt;20,{"";"milion";"miliony";"milionów"},{"milionów";"miliony";"milionów"}),MATCH(IF(J10-(INT(J10/100)*100)&lt;20,J10-(INT(J10/100)*100),MOD((J10-(INT(J10/100)*100)),10)),IF(J10&lt;20,{0;1;2;5},{0;2;5}),1)))</f>
        <v/>
      </c>
      <c r="K11" s="34" t="str">
        <f>IF(OR(E8&lt;1,INT(K10/100)=0),"",INDEX(excelblog_Setki,INT(K10/100)))&amp; IF(K10-(INT(K10/100)*100)&lt;=20,IF(K10-(INT(K10/100)*100)=0,""," " &amp;INDEX(excelblog_Jednosci,K10-(INT(K10/100)*100)))," " &amp;INDEX(excelblog_Dziesiatki,INT((K10-(INT(K10/100)*100))/10))&amp;IF(MOD((K10-(INT(K10/100)*100)),10)," "&amp;INDEX(excelblog_Jednosci,MOD((K10-(INT(K10/100)*100)),10)),""))&amp;IF(K10=0,""," " &amp;INDEX(IF(K10&lt;20,{"";"miliard";"miliardy";"miliardów"},{"miliardów";"miliardy";"miliardów"}),MATCH(IF(K10-(INT(K10/100)*100)&lt;20,K10-(INT(K10/100)*100),MOD((K10-(INT(K10/100)*100)),10)),IF(K10&lt;20,{0;1;2;5},{0;2;5}),1)))</f>
        <v/>
      </c>
      <c r="L11" s="34"/>
      <c r="O11" s="121">
        <v>596.29</v>
      </c>
      <c r="P11" s="122">
        <f>'Umowa '!E26</f>
        <v>0</v>
      </c>
      <c r="Q11" s="123">
        <f t="shared" si="0"/>
        <v>0</v>
      </c>
    </row>
    <row r="12" spans="1:20" ht="30" x14ac:dyDescent="0.25">
      <c r="A12">
        <v>10</v>
      </c>
      <c r="B12" s="9" t="s">
        <v>114</v>
      </c>
      <c r="D12" s="25"/>
      <c r="E12" s="25"/>
      <c r="F12" s="25"/>
      <c r="G12" s="27"/>
      <c r="H12" s="27"/>
      <c r="I12" s="27"/>
      <c r="J12" s="27"/>
      <c r="K12" s="27"/>
      <c r="L12" s="25"/>
      <c r="O12" s="121">
        <v>359</v>
      </c>
      <c r="P12" s="122">
        <f>'Umowa '!E27</f>
        <v>0</v>
      </c>
      <c r="Q12" s="123">
        <f t="shared" si="0"/>
        <v>0</v>
      </c>
    </row>
    <row r="13" spans="1:20" ht="30" x14ac:dyDescent="0.25">
      <c r="A13">
        <v>11</v>
      </c>
      <c r="B13" s="9" t="s">
        <v>114</v>
      </c>
      <c r="D13" s="26" t="s">
        <v>131</v>
      </c>
      <c r="E13" s="36" t="str">
        <f>IF(NOT(ISNUMBER(E8)),excelblog_Komunikat1,IF(OR((E8*10^-12)&gt;=1,E8&lt;0),excelblog_Komunikat2,IF(TRIM(K11)&lt;&gt;"",TRIM(K11)&amp;" ","")&amp;IF(TRIM(J11)&lt;&gt;"",TRIM(J11)&amp;" ","")&amp;IF(TRIM(I11)&lt;&gt;"",TRIM(I11)&amp;" ","")&amp;IF(TRIM(H11)&lt;&gt;"",TRIM(H11)&amp;" ","")&amp;IF(TRIM(G11)&lt;&gt;"",G11&amp;" ","")))</f>
        <v/>
      </c>
      <c r="F13" s="37"/>
      <c r="G13" s="37"/>
      <c r="H13" s="37"/>
      <c r="I13" s="37"/>
      <c r="J13" s="37"/>
      <c r="K13" s="37"/>
      <c r="L13" s="38"/>
      <c r="O13" s="121">
        <v>9684.76</v>
      </c>
      <c r="P13" s="122">
        <f>'Umowa '!E28</f>
        <v>0</v>
      </c>
      <c r="Q13" s="123">
        <f t="shared" si="0"/>
        <v>0</v>
      </c>
    </row>
    <row r="14" spans="1:20" ht="30" x14ac:dyDescent="0.25">
      <c r="A14">
        <v>12</v>
      </c>
      <c r="B14" s="9" t="s">
        <v>114</v>
      </c>
      <c r="D14" s="26" t="s">
        <v>132</v>
      </c>
      <c r="E14" s="36" t="str">
        <f>IF(NOT(ISNUMBER(E8)),excelblog_Komunikat1,IF(OR((E8*10^-12)&gt;=1,E8&lt;0),excelblog_Komunikat2,IF(TRIM(K11)&lt;&gt;"",TRIM(K11)&amp;" ","")&amp;IF(TRIM(J11)&lt;&gt;"",TRIM(J11)&amp;" ","")&amp;IF(TRIM(I11)&lt;&gt;"",TRIM(I11)&amp;" ","")&amp;IF(TRIM(H11)&lt;&gt;"",TRIM(H11)&amp;", ","")&amp;IF(TRIM(G11)&lt;&gt;"",G11&amp;" ","")))</f>
        <v/>
      </c>
      <c r="F14" s="37"/>
      <c r="G14" s="37"/>
      <c r="H14" s="37"/>
      <c r="I14" s="37"/>
      <c r="J14" s="37"/>
      <c r="K14" s="37"/>
      <c r="L14" s="38"/>
      <c r="O14" s="121">
        <v>4255.8</v>
      </c>
      <c r="P14" s="122">
        <f>'Umowa '!E29</f>
        <v>0</v>
      </c>
      <c r="Q14" s="123">
        <f t="shared" si="0"/>
        <v>0</v>
      </c>
    </row>
    <row r="15" spans="1:20" ht="30" x14ac:dyDescent="0.25">
      <c r="A15">
        <v>13</v>
      </c>
      <c r="B15" s="9" t="s">
        <v>114</v>
      </c>
      <c r="D15" s="26" t="s">
        <v>133</v>
      </c>
      <c r="E15" s="36" t="str">
        <f>IF(NOT(ISNUMBER(E8)),excelblog_Komunikat1,IF(OR((E8*10^-12)&gt;=1,E8&lt;0),excelblog_Komunikat2,IF(TRIM(K11)&lt;&gt;"",TRIM(K11)&amp;" ","")&amp;IF(TRIM(J11)&lt;&gt;"",TRIM(J11)&amp;" ","")&amp;IF(TRIM(I11)&lt;&gt;"",TRIM(I11)&amp;" ","")&amp;IF(TRIM(H11)&lt;&gt;"",TRIM(H11)&amp;" ","")&amp;IF(TRIM(G11)&lt;&gt;"",F11&amp;" ","")))</f>
        <v/>
      </c>
      <c r="F15" s="37"/>
      <c r="G15" s="37"/>
      <c r="H15" s="37"/>
      <c r="I15" s="37"/>
      <c r="J15" s="37"/>
      <c r="K15" s="37"/>
      <c r="L15" s="38"/>
      <c r="O15" s="121">
        <v>3653.1</v>
      </c>
      <c r="P15" s="122">
        <f>'Umowa '!E30</f>
        <v>0</v>
      </c>
      <c r="Q15" s="123">
        <f t="shared" si="0"/>
        <v>0</v>
      </c>
    </row>
    <row r="16" spans="1:20" ht="30" x14ac:dyDescent="0.25">
      <c r="A16">
        <v>14</v>
      </c>
      <c r="B16" s="9" t="s">
        <v>114</v>
      </c>
      <c r="D16" s="26"/>
      <c r="E16" s="25"/>
      <c r="F16" s="25"/>
      <c r="G16" s="27"/>
      <c r="H16" s="27"/>
      <c r="I16" s="27"/>
      <c r="J16" s="27"/>
      <c r="K16" s="27"/>
      <c r="L16" s="25"/>
      <c r="O16" s="121">
        <v>4870.8</v>
      </c>
      <c r="P16" s="122">
        <f>'Umowa '!E31</f>
        <v>0</v>
      </c>
      <c r="Q16" s="123">
        <f t="shared" si="0"/>
        <v>0</v>
      </c>
    </row>
    <row r="17" spans="1:17" ht="30" x14ac:dyDescent="0.25">
      <c r="A17">
        <v>15</v>
      </c>
      <c r="B17" s="9" t="s">
        <v>114</v>
      </c>
      <c r="D17" s="39"/>
      <c r="E17" s="39"/>
      <c r="F17" s="39"/>
      <c r="G17" s="40"/>
      <c r="H17" s="40"/>
      <c r="I17" s="40"/>
      <c r="J17" s="40"/>
      <c r="K17" s="40"/>
      <c r="L17" s="41" t="s">
        <v>134</v>
      </c>
      <c r="O17" s="121">
        <v>812</v>
      </c>
      <c r="P17" s="122">
        <f>'Umowa '!E32</f>
        <v>0</v>
      </c>
      <c r="Q17" s="123">
        <f t="shared" si="0"/>
        <v>0</v>
      </c>
    </row>
    <row r="18" spans="1:17" ht="30" x14ac:dyDescent="0.25">
      <c r="A18">
        <v>16</v>
      </c>
      <c r="B18" s="9" t="s">
        <v>114</v>
      </c>
      <c r="O18" s="363" t="s">
        <v>227</v>
      </c>
      <c r="P18" s="364"/>
      <c r="Q18" s="123">
        <f>SUM(Q5:Q17)</f>
        <v>0</v>
      </c>
    </row>
    <row r="19" spans="1:17" ht="30" x14ac:dyDescent="0.25">
      <c r="A19">
        <v>17</v>
      </c>
      <c r="B19" s="9" t="s">
        <v>114</v>
      </c>
      <c r="D19" t="s">
        <v>161</v>
      </c>
    </row>
    <row r="20" spans="1:17" ht="30" x14ac:dyDescent="0.25">
      <c r="A20">
        <v>18</v>
      </c>
      <c r="B20" s="9" t="s">
        <v>114</v>
      </c>
      <c r="D20" s="23" t="s">
        <v>121</v>
      </c>
      <c r="E20" s="24"/>
      <c r="F20" s="24"/>
      <c r="G20" s="24"/>
      <c r="H20" s="24"/>
      <c r="I20" s="24"/>
      <c r="J20" s="24"/>
      <c r="K20" s="24"/>
      <c r="L20" s="24"/>
    </row>
    <row r="21" spans="1:17" ht="30" x14ac:dyDescent="0.25">
      <c r="A21">
        <v>19</v>
      </c>
      <c r="B21" s="9" t="s">
        <v>114</v>
      </c>
      <c r="D21" s="25"/>
      <c r="E21" s="26" t="s">
        <v>122</v>
      </c>
      <c r="F21" s="25"/>
      <c r="G21" s="27"/>
      <c r="H21" s="27"/>
      <c r="I21" s="27"/>
      <c r="J21" s="27"/>
      <c r="K21" s="27"/>
      <c r="L21" s="25"/>
    </row>
    <row r="22" spans="1:17" ht="30" x14ac:dyDescent="0.25">
      <c r="A22">
        <v>20</v>
      </c>
      <c r="B22" s="9" t="s">
        <v>114</v>
      </c>
      <c r="D22" s="26" t="s">
        <v>122</v>
      </c>
      <c r="E22" s="28" t="e">
        <f>'Rachunek '!#REF!</f>
        <v>#REF!</v>
      </c>
      <c r="F22" s="29"/>
      <c r="G22" s="27"/>
      <c r="H22" s="27"/>
      <c r="I22" s="27"/>
      <c r="J22" s="27"/>
      <c r="K22" s="27"/>
      <c r="L22" s="25"/>
    </row>
    <row r="23" spans="1:17" ht="30" x14ac:dyDescent="0.25">
      <c r="A23">
        <v>21</v>
      </c>
      <c r="B23" s="9" t="s">
        <v>114</v>
      </c>
      <c r="D23" s="26"/>
      <c r="E23" s="29"/>
      <c r="F23" s="30" t="s">
        <v>123</v>
      </c>
      <c r="G23" s="31" t="s">
        <v>124</v>
      </c>
      <c r="H23" s="31" t="s">
        <v>125</v>
      </c>
      <c r="I23" s="31" t="s">
        <v>126</v>
      </c>
      <c r="J23" s="31" t="s">
        <v>127</v>
      </c>
      <c r="K23" s="31" t="s">
        <v>128</v>
      </c>
      <c r="L23" s="25"/>
    </row>
    <row r="24" spans="1:17" ht="30" x14ac:dyDescent="0.25">
      <c r="A24">
        <v>22</v>
      </c>
      <c r="B24" s="9" t="s">
        <v>114</v>
      </c>
      <c r="D24" s="26" t="s">
        <v>129</v>
      </c>
      <c r="E24" s="25"/>
      <c r="F24" s="32"/>
      <c r="G24" s="33" t="e">
        <f>ROUND((E22-INT(E22))*100,0)</f>
        <v>#REF!</v>
      </c>
      <c r="H24" s="33" t="e">
        <f>IF(E22&gt;=1,VALUE(RIGHT(LEFT(INT(E22),LEN(INT(E22))),3)),0)</f>
        <v>#REF!</v>
      </c>
      <c r="I24" s="33" t="e">
        <f>IF(E22&gt;=1000,VALUE(TEXT(RIGHT(LEFT(INT(E22),LEN(INT(E22))-3),3),"000")),0)</f>
        <v>#REF!</v>
      </c>
      <c r="J24" s="33" t="e">
        <f>IF(E22&gt;=1000000,VALUE(TEXT(RIGHT(LEFT(INT(E22),LEN(INT(E22))-6),3),"000")),0)</f>
        <v>#REF!</v>
      </c>
      <c r="K24" s="33" t="e">
        <f>IF(E22&gt;=1000000000,VALUE(TEXT(RIGHT(LEFT(INT(E22),LEN(INT(E22))-9),3),"000")),0)</f>
        <v>#REF!</v>
      </c>
      <c r="L24" s="25"/>
    </row>
    <row r="25" spans="1:17" ht="30" x14ac:dyDescent="0.25">
      <c r="A25">
        <v>23</v>
      </c>
      <c r="B25" s="9" t="s">
        <v>114</v>
      </c>
      <c r="D25" s="26" t="s">
        <v>130</v>
      </c>
      <c r="E25" s="34"/>
      <c r="F25" s="34" t="e">
        <f>ROUND((E22-INT(E22))*100,0)&amp;"/"&amp;100 &amp; " groszy"</f>
        <v>#REF!</v>
      </c>
      <c r="G25" s="34" t="e">
        <f>IF(E22=0,"",IF(G24&lt;=20,IF(G24=0,"zero",INDEX(excelblog_Jednosci,G24)),INDEX(excelblog_Dziesiatki,INT(G24/10))&amp;IF(MOD(G24,10)," " &amp;INDEX(excelblog_Jednosci,MOD(G24,10)),"")))&amp; " " &amp;IF(E22=0,"",INDEX(IF(G24&lt;20,{"groszy";"grosz";"grosze";"groszy"},{"groszy";"grosze";"groszy"}),MATCH(IF(G24&lt;20,G24,MOD(G24,10)),IF(G24&lt;20,{0;1;2;5},{0;2;5}),1)))</f>
        <v>#REF!</v>
      </c>
      <c r="H25" s="35" t="e">
        <f>IF(OR(E22&lt;1,INT(H24/100)=0),"",INDEX(excelblog_Setki,INT(H24/100)))&amp; IF(H24-(INT(H24/100)*100)&lt;=20,IF(H24-(INT(H24/100)*100)=0,IF(OR(H24&gt;0,E22&lt;1),"","złotych")," " &amp;INDEX(excelblog_Jednosci,H24-(INT(H24/100)*100)))," " &amp;INDEX(excelblog_Dziesiatki,INT((H24-(INT(H24/100)*100))/10))&amp;IF(MOD((H24-(INT(H24/100)*100)),10)," "&amp;INDEX(excelblog_Jednosci,MOD((H24-(INT(H24/100)*100)),10)),""))&amp;IF(H24=0,""," " &amp;INDEX(IF(H24&lt;20,{"złotych";"złoty";"złote";"złotych"},{"złotych";"złote";"złotych"}),MATCH(IF(H24-(INT(H24/100)*100)&lt;20,H24-(INT(H24/100)*100),MOD((H24-(INT(H24/100)*100)),10)),IF(H24&lt;20,{0;1;2;5},{0;2;5}),1)))</f>
        <v>#REF!</v>
      </c>
      <c r="I25" s="35" t="e">
        <f>IF(OR(E22&lt;1,INT(I24/100)=0),"",INDEX(excelblog_Setki,INT(I24/100)))&amp; IF(I24-(INT(I24/100)*100)&lt;=20,IF(I24-(INT(I24/100)*100)=0,""," " &amp;INDEX(excelblog_Jednosci,I24-(INT(I24/100)*100)))," " &amp;INDEX(excelblog_Dziesiatki,INT((I24-(INT(I24/100)*100))/10))&amp;IF(MOD((I24-(INT(I24/100)*100)),10)," "&amp;INDEX(excelblog_Jednosci,MOD((I24-(INT(I24/100)*100)),10)),""))&amp;IF(I24=0,""," " &amp;INDEX(IF(I24&lt;20,{"";"tysiąc";"tysiące";"tysięcy"},{"tysięcy";"tysiące";"tysięcy"}),MATCH(IF(I24-(INT(I24/100)*100)&lt;20,I24-(INT(I24/100)*100),MOD((I24-(INT(I24/100)*100)),10)),IF(I24&lt;20,{0;1;2;5},{0;2;5}),1)))</f>
        <v>#REF!</v>
      </c>
      <c r="J25" s="35" t="e">
        <f>IF(OR(E22&lt;1,INT(J24/100)=0),"",INDEX(excelblog_Setki,INT(J24/100)))&amp; IF(J24-(INT(J24/100)*100)&lt;=20,IF(J24-(INT(J24/100)*100)=0,""," " &amp;INDEX(excelblog_Jednosci,J24-(INT(J24/100)*100)))," " &amp;INDEX(excelblog_Dziesiatki,INT((J24-(INT(J24/100)*100))/10))&amp;IF(MOD((J24-(INT(J24/100)*100)),10)," "&amp;INDEX(excelblog_Jednosci,MOD((J24-(INT(J24/100)*100)),10)),""))&amp;IF(J24=0,""," " &amp;INDEX(IF(J24&lt;20,{"";"milion";"miliony";"milionów"},{"milionów";"miliony";"milionów"}),MATCH(IF(J24-(INT(J24/100)*100)&lt;20,J24-(INT(J24/100)*100),MOD((J24-(INT(J24/100)*100)),10)),IF(J24&lt;20,{0;1;2;5},{0;2;5}),1)))</f>
        <v>#REF!</v>
      </c>
      <c r="K25" s="34" t="e">
        <f>IF(OR(E22&lt;1,INT(K24/100)=0),"",INDEX(excelblog_Setki,INT(K24/100)))&amp; IF(K24-(INT(K24/100)*100)&lt;=20,IF(K24-(INT(K24/100)*100)=0,""," " &amp;INDEX(excelblog_Jednosci,K24-(INT(K24/100)*100)))," " &amp;INDEX(excelblog_Dziesiatki,INT((K24-(INT(K24/100)*100))/10))&amp;IF(MOD((K24-(INT(K24/100)*100)),10)," "&amp;INDEX(excelblog_Jednosci,MOD((K24-(INT(K24/100)*100)),10)),""))&amp;IF(K24=0,""," " &amp;INDEX(IF(K24&lt;20,{"";"miliard";"miliardy";"miliardów"},{"miliardów";"miliardy";"miliardów"}),MATCH(IF(K24-(INT(K24/100)*100)&lt;20,K24-(INT(K24/100)*100),MOD((K24-(INT(K24/100)*100)),10)),IF(K24&lt;20,{0;1;2;5},{0;2;5}),1)))</f>
        <v>#REF!</v>
      </c>
      <c r="L25" s="34"/>
    </row>
    <row r="26" spans="1:17" ht="30" x14ac:dyDescent="0.25">
      <c r="A26">
        <v>24</v>
      </c>
      <c r="B26" s="9" t="s">
        <v>114</v>
      </c>
      <c r="D26" s="25"/>
      <c r="E26" s="25"/>
      <c r="F26" s="25"/>
      <c r="G26" s="27"/>
      <c r="H26" s="27"/>
      <c r="I26" s="27"/>
      <c r="J26" s="27"/>
      <c r="K26" s="27"/>
      <c r="L26" s="25"/>
    </row>
    <row r="27" spans="1:17" ht="30" x14ac:dyDescent="0.25">
      <c r="A27">
        <v>25</v>
      </c>
      <c r="B27" s="9" t="s">
        <v>114</v>
      </c>
      <c r="D27" s="26" t="s">
        <v>131</v>
      </c>
      <c r="E27" s="36" t="str">
        <f>IF(NOT(ISNUMBER(E22)),excelblog_Komunikat1,IF(OR((E22*10^-12)&gt;=1,E22&lt;0),excelblog_Komunikat2,IF(TRIM(K25)&lt;&gt;"",TRIM(K25)&amp;" ","")&amp;IF(TRIM(J25)&lt;&gt;"",TRIM(J25)&amp;" ","")&amp;IF(TRIM(I25)&lt;&gt;"",TRIM(I25)&amp;" ","")&amp;IF(TRIM(H25)&lt;&gt;"",TRIM(H25)&amp;" ","")&amp;IF(TRIM(G25)&lt;&gt;"",G25&amp;" ","")))</f>
        <v>W polu z kwotą nie znajduje się liczba</v>
      </c>
      <c r="F27" s="37"/>
      <c r="G27" s="37"/>
      <c r="H27" s="37"/>
      <c r="I27" s="37"/>
      <c r="J27" s="37"/>
      <c r="K27" s="37"/>
      <c r="L27" s="38"/>
    </row>
    <row r="28" spans="1:17" ht="30" x14ac:dyDescent="0.25">
      <c r="A28">
        <v>26</v>
      </c>
      <c r="B28" s="9" t="s">
        <v>114</v>
      </c>
      <c r="D28" s="26" t="s">
        <v>132</v>
      </c>
      <c r="E28" s="36" t="str">
        <f>IF(NOT(ISNUMBER(E22)),excelblog_Komunikat1,IF(OR((E22*10^-12)&gt;=1,E22&lt;0),excelblog_Komunikat2,IF(TRIM(K25)&lt;&gt;"",TRIM(K25)&amp;" ","")&amp;IF(TRIM(J25)&lt;&gt;"",TRIM(J25)&amp;" ","")&amp;IF(TRIM(I25)&lt;&gt;"",TRIM(I25)&amp;" ","")&amp;IF(TRIM(H25)&lt;&gt;"",TRIM(H25)&amp;", ","")&amp;IF(TRIM(G25)&lt;&gt;"",G25&amp;" ","")))</f>
        <v>W polu z kwotą nie znajduje się liczba</v>
      </c>
      <c r="F28" s="37"/>
      <c r="G28" s="37"/>
      <c r="H28" s="37"/>
      <c r="I28" s="37"/>
      <c r="J28" s="37"/>
      <c r="K28" s="37"/>
      <c r="L28" s="38"/>
    </row>
    <row r="29" spans="1:17" ht="30" x14ac:dyDescent="0.25">
      <c r="A29">
        <v>27</v>
      </c>
      <c r="B29" s="9" t="s">
        <v>114</v>
      </c>
      <c r="D29" s="26" t="s">
        <v>133</v>
      </c>
      <c r="E29" s="36" t="str">
        <f>IF(NOT(ISNUMBER(E22)),excelblog_Komunikat1,IF(OR((E22*10^-12)&gt;=1,E22&lt;0),excelblog_Komunikat2,IF(TRIM(K25)&lt;&gt;"",TRIM(K25)&amp;" ","")&amp;IF(TRIM(J25)&lt;&gt;"",TRIM(J25)&amp;" ","")&amp;IF(TRIM(I25)&lt;&gt;"",TRIM(I25)&amp;" ","")&amp;IF(TRIM(H25)&lt;&gt;"",TRIM(H25)&amp;" ","")&amp;IF(TRIM(G25)&lt;&gt;"",F25&amp;" ","")))</f>
        <v>W polu z kwotą nie znajduje się liczba</v>
      </c>
      <c r="F29" s="37"/>
      <c r="G29" s="37"/>
      <c r="H29" s="37"/>
      <c r="I29" s="37"/>
      <c r="J29" s="37"/>
      <c r="K29" s="37"/>
      <c r="L29" s="38"/>
    </row>
    <row r="30" spans="1:17" ht="30" x14ac:dyDescent="0.25">
      <c r="A30">
        <v>28</v>
      </c>
      <c r="B30" s="9" t="s">
        <v>114</v>
      </c>
      <c r="D30" s="26"/>
      <c r="E30" s="25"/>
      <c r="F30" s="25"/>
      <c r="G30" s="27"/>
      <c r="H30" s="27"/>
      <c r="I30" s="27"/>
      <c r="J30" s="27"/>
      <c r="K30" s="27"/>
      <c r="L30" s="25"/>
    </row>
    <row r="31" spans="1:17" ht="30" x14ac:dyDescent="0.25">
      <c r="A31">
        <v>29</v>
      </c>
      <c r="B31" s="9" t="s">
        <v>114</v>
      </c>
      <c r="D31" s="39"/>
      <c r="E31" s="39"/>
      <c r="F31" s="39"/>
      <c r="G31" s="40"/>
      <c r="H31" s="40"/>
      <c r="I31" s="40"/>
      <c r="J31" s="40"/>
      <c r="K31" s="40"/>
      <c r="L31" s="41" t="s">
        <v>134</v>
      </c>
    </row>
    <row r="32" spans="1:17" ht="30" x14ac:dyDescent="0.25">
      <c r="A32">
        <v>30</v>
      </c>
      <c r="B32" s="9" t="s">
        <v>114</v>
      </c>
    </row>
    <row r="33" spans="1:2" ht="30" x14ac:dyDescent="0.25">
      <c r="A33">
        <v>31</v>
      </c>
      <c r="B33" s="9" t="s">
        <v>114</v>
      </c>
    </row>
    <row r="34" spans="1:2" ht="30" x14ac:dyDescent="0.25">
      <c r="A34">
        <v>32</v>
      </c>
      <c r="B34" s="9" t="s">
        <v>114</v>
      </c>
    </row>
    <row r="35" spans="1:2" ht="30" x14ac:dyDescent="0.25">
      <c r="A35">
        <v>33</v>
      </c>
      <c r="B35" s="9" t="s">
        <v>114</v>
      </c>
    </row>
    <row r="36" spans="1:2" ht="30" x14ac:dyDescent="0.25">
      <c r="A36">
        <v>34</v>
      </c>
      <c r="B36" s="9" t="s">
        <v>114</v>
      </c>
    </row>
    <row r="37" spans="1:2" ht="30" x14ac:dyDescent="0.25">
      <c r="A37">
        <v>35</v>
      </c>
      <c r="B37" s="9" t="s">
        <v>114</v>
      </c>
    </row>
    <row r="38" spans="1:2" ht="30" x14ac:dyDescent="0.25">
      <c r="A38">
        <v>36</v>
      </c>
      <c r="B38" s="9" t="s">
        <v>114</v>
      </c>
    </row>
    <row r="39" spans="1:2" ht="30" x14ac:dyDescent="0.25">
      <c r="A39">
        <v>37</v>
      </c>
      <c r="B39" s="9" t="s">
        <v>114</v>
      </c>
    </row>
    <row r="40" spans="1:2" ht="30" x14ac:dyDescent="0.25">
      <c r="A40">
        <v>38</v>
      </c>
      <c r="B40" s="9" t="s">
        <v>114</v>
      </c>
    </row>
    <row r="41" spans="1:2" ht="30" x14ac:dyDescent="0.25">
      <c r="A41">
        <v>39</v>
      </c>
      <c r="B41" s="9" t="s">
        <v>114</v>
      </c>
    </row>
    <row r="42" spans="1:2" ht="409.5" x14ac:dyDescent="0.25">
      <c r="A42">
        <v>40</v>
      </c>
      <c r="B42" s="9" t="s">
        <v>115</v>
      </c>
    </row>
  </sheetData>
  <mergeCells count="1">
    <mergeCell ref="O18:P18"/>
  </mergeCells>
  <hyperlinks>
    <hyperlink ref="L17" r:id="rId1"/>
    <hyperlink ref="L31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Umowa </vt:lpstr>
      <vt:lpstr>Nota OB</vt:lpstr>
      <vt:lpstr>Karta wydania sprzetu</vt:lpstr>
      <vt:lpstr>Rachunek </vt:lpstr>
      <vt:lpstr>Nota UZ</vt:lpstr>
      <vt:lpstr>Cennik</vt:lpstr>
      <vt:lpstr>SŁOWNIK</vt:lpstr>
      <vt:lpstr>'Umowa '!_ftn1</vt:lpstr>
      <vt:lpstr>'Umowa '!_ftnref1</vt:lpstr>
      <vt:lpstr>'Umowa '!_Ref477754646</vt:lpstr>
      <vt:lpstr>'Karta wydania sprzetu'!Obszar_wydruku</vt:lpstr>
      <vt:lpstr>'Umowa '!Obszar_wydruku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iozga</dc:creator>
  <cp:lastModifiedBy>Sy</cp:lastModifiedBy>
  <cp:lastPrinted>2017-07-07T06:24:03Z</cp:lastPrinted>
  <dcterms:created xsi:type="dcterms:W3CDTF">2015-08-31T16:53:06Z</dcterms:created>
  <dcterms:modified xsi:type="dcterms:W3CDTF">2017-07-07T06:24:07Z</dcterms:modified>
</cp:coreProperties>
</file>