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nazyk\Desktop\EWELINA DELL do 2021-02\EWELINA\KAJAK\!REMONT 2020\!MODERNIZACJA\ZAPYTANIE OFERTOWE NA MODERNIZACJĘ_2023-05\"/>
    </mc:Choice>
  </mc:AlternateContent>
  <bookViews>
    <workbookView xWindow="0" yWindow="0" windowWidth="23040" windowHeight="8208" tabRatio="900"/>
  </bookViews>
  <sheets>
    <sheet name="Zestawienie infrastru 2023" sheetId="1" r:id="rId1"/>
    <sheet name="Działki 2023-03" sheetId="36" state="hidden" r:id="rId2"/>
    <sheet name="Załączniki 2023-03" sheetId="37" state="hidden" r:id="rId3"/>
    <sheet name="2022-12 działki" sheetId="34" state="hidden" r:id="rId4"/>
    <sheet name="Arkusz5" sheetId="35" state="hidden" r:id="rId5"/>
    <sheet name="Arkusz1" sheetId="33" state="hidden" r:id="rId6"/>
    <sheet name="RZGW 10-22" sheetId="32" state="hidden" r:id="rId7"/>
    <sheet name="Arkusz9" sheetId="31" state="hidden" r:id="rId8"/>
    <sheet name="Bez umowy z WP" sheetId="30" state="hidden" r:id="rId9"/>
    <sheet name="Oświadczenia" sheetId="26" state="hidden" r:id="rId10"/>
    <sheet name="KONKRET" sheetId="20" state="hidden" r:id="rId11"/>
    <sheet name="Arkusz3" sheetId="2" state="hidden" r:id="rId12"/>
    <sheet name="Arkusz2" sheetId="3" state="hidden" r:id="rId13"/>
    <sheet name="Arkusz4" sheetId="4" state="hidden" r:id="rId14"/>
    <sheet name="PODSUMOWANIE UZGODNIEŃ" sheetId="5" state="hidden" r:id="rId15"/>
    <sheet name="Współrzędne geograficzne (I)" sheetId="6" state="hidden" r:id="rId16"/>
    <sheet name="Podsumowanie kosztów (I)" sheetId="7" state="hidden" r:id="rId17"/>
    <sheet name="1. Podsumowanie ilościowe (I)" sheetId="8" state="hidden" r:id="rId18"/>
    <sheet name="BARYCZ+MŁYNÓWKA,ŁUGA (I)" sheetId="9" state="hidden" r:id="rId19"/>
    <sheet name="GRABOWNICA, PRĄDNIA (II)" sheetId="10" state="hidden" r:id="rId20"/>
    <sheet name="Podsumowanie kosztów (II)" sheetId="11" state="hidden" r:id="rId21"/>
    <sheet name="Inwentaryzacja Barycz" sheetId="12" state="hidden" r:id="rId22"/>
    <sheet name="stany" sheetId="13" state="hidden" r:id="rId23"/>
    <sheet name="Wały_Milicz" sheetId="14" state="hidden" r:id="rId24"/>
    <sheet name="Wały_Trzebnica" sheetId="15" state="hidden" r:id="rId25"/>
    <sheet name="Koszty WOD" sheetId="16" state="hidden" r:id="rId26"/>
    <sheet name="Podsumowanie 2021-V" sheetId="17" state="hidden" r:id="rId27"/>
    <sheet name="Podsumowanie 2020_do 2021-IV" sheetId="19" state="hidden" r:id="rId28"/>
    <sheet name="Załącznik 6-nowe tablice" sheetId="21" state="hidden" r:id="rId29"/>
    <sheet name="Załącznik 7-remont, nie nasze" sheetId="22" state="hidden" r:id="rId30"/>
    <sheet name="Załącznik 8-remont, nasze" sheetId="23" state="hidden" r:id="rId31"/>
    <sheet name="Do pisma WP 2021-11" sheetId="24" state="hidden" r:id="rId32"/>
    <sheet name="INFRASTRUKTURA SZLAKU 2014" sheetId="18" state="hidden" r:id="rId33"/>
  </sheets>
  <definedNames>
    <definedName name="__UnoMark__524_77525696" localSheetId="32">'INFRASTRUKTURA SZLAKU 2014'!$H$108</definedName>
    <definedName name="__UnoMark__526_77525696" localSheetId="32">'INFRASTRUKTURA SZLAKU 2014'!$I$108</definedName>
    <definedName name="__UnoMark__528_77525696" localSheetId="32">'INFRASTRUKTURA SZLAKU 2014'!$J$108</definedName>
    <definedName name="__UnoMark__530_77525696" localSheetId="32">'INFRASTRUKTURA SZLAKU 2014'!$K$108</definedName>
    <definedName name="__UnoMark__532_77525696" localSheetId="32">'INFRASTRUKTURA SZLAKU 2014'!$H$109</definedName>
    <definedName name="__UnoMark__534_77525696" localSheetId="32">'INFRASTRUKTURA SZLAKU 2014'!$I$109</definedName>
    <definedName name="__UnoMark__536_77525696" localSheetId="32">'INFRASTRUKTURA SZLAKU 2014'!$J$109</definedName>
    <definedName name="__UnoMark__537_77525696" localSheetId="32">'INFRASTRUKTURA SZLAKU 2014'!$K$109</definedName>
    <definedName name="__UnoMark__541_77525696" localSheetId="32">'INFRASTRUKTURA SZLAKU 2014'!$J$111</definedName>
    <definedName name="__UnoMark__544_77525696" localSheetId="32">'INFRASTRUKTURA SZLAKU 2014'!$J$111</definedName>
    <definedName name="__UnoMark__545_77525696" localSheetId="32">'INFRASTRUKTURA SZLAKU 2014'!$K$111</definedName>
    <definedName name="__UnoMark__548_77525696" localSheetId="32">'INFRASTRUKTURA SZLAKU 2014'!$H$114</definedName>
    <definedName name="__UnoMark__550_77525696" localSheetId="32">'INFRASTRUKTURA SZLAKU 2014'!$I$114</definedName>
    <definedName name="__UnoMark__551_77525696" localSheetId="32">'INFRASTRUKTURA SZLAKU 2014'!$J$114</definedName>
    <definedName name="__UnoMark__552_77525696" localSheetId="32">'INFRASTRUKTURA SZLAKU 2014'!$J$115</definedName>
    <definedName name="__UnoMark__553_77525696" localSheetId="32">'INFRASTRUKTURA SZLAKU 2014'!$K$114</definedName>
    <definedName name="_FilterDatabase_0" localSheetId="18">'BARYCZ+MŁYNÓWKA,ŁUGA (I)'!$A$2:$AX$89</definedName>
    <definedName name="_FilterDatabase_0" localSheetId="19">'GRABOWNICA, PRĄDNIA (II)'!$A$2:$AR$18</definedName>
    <definedName name="_FilterDatabase_0" localSheetId="14">'PODSUMOWANIE UZGODNIEŃ'!$A$1:$K$20</definedName>
    <definedName name="_FilterDatabase_0" localSheetId="23">Wały_Milicz!$A$2:$M$68</definedName>
    <definedName name="_FilterDatabase_0" localSheetId="24">Wały_Trzebnica!$A$2:$L$31</definedName>
    <definedName name="_FilterDatabase_0" localSheetId="15">'Współrzędne geograficzne (I)'!$B$2:$F$105</definedName>
    <definedName name="_FilterDatabase_0" localSheetId="30">'Załącznik 8-remont, nasze'!$A$3:$BY$126</definedName>
    <definedName name="_FilterDatabase_0" localSheetId="0">'Zestawienie infrastru 2023'!$A$3:$DK$121</definedName>
    <definedName name="_xlnm._FilterDatabase" localSheetId="3" hidden="1">'2022-12 działki'!$A$1:$P$44</definedName>
    <definedName name="_xlnm._FilterDatabase" localSheetId="18">'BARYCZ+MŁYNÓWKA,ŁUGA (I)'!$A$2:$AX$89</definedName>
    <definedName name="_xlnm._FilterDatabase" localSheetId="8" hidden="1">'Bez umowy z WP'!$B$1:$C$21</definedName>
    <definedName name="_xlnm._FilterDatabase" localSheetId="31" hidden="1">'Do pisma WP 2021-11'!$A$3:$AB$32</definedName>
    <definedName name="_xlnm._FilterDatabase" localSheetId="19">'GRABOWNICA, PRĄDNIA (II)'!$A$2:$AR$18</definedName>
    <definedName name="_xlnm._FilterDatabase" localSheetId="32" hidden="1">'INFRASTRUKTURA SZLAKU 2014'!$A$2:$BF$108</definedName>
    <definedName name="_xlnm._FilterDatabase" localSheetId="10" hidden="1">KONKRET!$A$1:$AB$30</definedName>
    <definedName name="_xlnm._FilterDatabase" localSheetId="14">'PODSUMOWANIE UZGODNIEŃ'!$A$1:$K$20</definedName>
    <definedName name="_xlnm._FilterDatabase" localSheetId="23">Wały_Milicz!$A$2:$M$68</definedName>
    <definedName name="_xlnm._FilterDatabase" localSheetId="24">Wały_Trzebnica!$A$2:$L$31</definedName>
    <definedName name="_xlnm._FilterDatabase" localSheetId="15">'Współrzędne geograficzne (I)'!$B$2:$F$105</definedName>
    <definedName name="_xlnm._FilterDatabase" localSheetId="28" hidden="1">'Załącznik 6-nowe tablice'!$A$3:$AB$32</definedName>
    <definedName name="_xlnm._FilterDatabase" localSheetId="29" hidden="1">'Załącznik 7-remont, nie nasze'!$A$3:$AB$32</definedName>
    <definedName name="_xlnm._FilterDatabase" localSheetId="30" hidden="1">'Załącznik 8-remont, nasze'!$A$3:$AMP$126</definedName>
    <definedName name="_xlnm._FilterDatabase" localSheetId="2" hidden="1">'Załączniki 2023-03'!$A$1:$D$1</definedName>
    <definedName name="_xlnm._FilterDatabase" localSheetId="0" hidden="1">'Zestawienie infrastru 2023'!$A$3:$AOB$123</definedName>
    <definedName name="_xlnm.Print_Area" localSheetId="31">'Do pisma WP 2021-11'!$A$1:$J$32</definedName>
    <definedName name="_xlnm.Print_Area" localSheetId="27">'Podsumowanie 2020_do 2021-IV'!$A$1:$K$15</definedName>
    <definedName name="_xlnm.Print_Area" localSheetId="26">'Podsumowanie 2021-V'!$A$1:$K$15</definedName>
    <definedName name="_xlnm.Print_Area" localSheetId="28">'Załącznik 6-nowe tablice'!$A$1:$J$23</definedName>
    <definedName name="_xlnm.Print_Area" localSheetId="29">'Załącznik 7-remont, nie nasze'!$A$1:$J$32</definedName>
    <definedName name="_xlnm.Print_Area" localSheetId="30">'Załącznik 8-remont, nasze'!$C$1:$CA$126</definedName>
    <definedName name="_xlnm.Print_Area" localSheetId="0">'Zestawienie infrastru 2023'!$C$1:$DQ$123</definedName>
    <definedName name="Print_Area_0" localSheetId="30">'Załącznik 8-remont, nasze'!$A$3:$BS$126</definedName>
    <definedName name="Print_Area_0" localSheetId="0">'Zestawienie infrastru 2023'!$A$3:$DE$121</definedName>
    <definedName name="Print_Titles_0" localSheetId="18">'BARYCZ+MŁYNÓWKA,ŁUGA (I)'!$1:$2</definedName>
    <definedName name="Print_Titles_0" localSheetId="23">Wały_Milicz!$1:$2</definedName>
    <definedName name="Print_Titles_0" localSheetId="24">Wały_Trzebnica!$1:$2</definedName>
    <definedName name="Print_Titles_0" localSheetId="15">'Współrzędne geograficzne (I)'!$1:$2</definedName>
    <definedName name="Print_Titles_0" localSheetId="30">'Załącznik 8-remont, nasze'!$3:$3</definedName>
    <definedName name="Print_Titles_0" localSheetId="0">'Zestawienie infrastru 2023'!$3:$3</definedName>
    <definedName name="_xlnm.Print_Titles" localSheetId="18">'BARYCZ+MŁYNÓWKA,ŁUGA (I)'!$1:$2</definedName>
    <definedName name="_xlnm.Print_Titles" localSheetId="31">'Do pisma WP 2021-11'!$3:$3</definedName>
    <definedName name="_xlnm.Print_Titles" localSheetId="32">'INFRASTRUKTURA SZLAKU 2014'!$1:$2</definedName>
    <definedName name="_xlnm.Print_Titles" localSheetId="10">KONKRET!$1:$1</definedName>
    <definedName name="_xlnm.Print_Titles" localSheetId="27">'Podsumowanie 2020_do 2021-IV'!$1:$2</definedName>
    <definedName name="_xlnm.Print_Titles" localSheetId="26">'Podsumowanie 2021-V'!$1:$2</definedName>
    <definedName name="_xlnm.Print_Titles" localSheetId="23">Wały_Milicz!$1:$2</definedName>
    <definedName name="_xlnm.Print_Titles" localSheetId="24">Wały_Trzebnica!$1:$2</definedName>
    <definedName name="_xlnm.Print_Titles" localSheetId="15">'Współrzędne geograficzne (I)'!$1:$2</definedName>
    <definedName name="_xlnm.Print_Titles" localSheetId="28">'Załącznik 6-nowe tablice'!$3:$3</definedName>
    <definedName name="_xlnm.Print_Titles" localSheetId="29">'Załącznik 7-remont, nie nasze'!$3:$3</definedName>
    <definedName name="_xlnm.Print_Titles" localSheetId="30">'Załącznik 8-remont, nasze'!$1:$3</definedName>
    <definedName name="_xlnm.Print_Titles" localSheetId="0">'Zestawienie infrastru 2023'!$2:$3</definedName>
  </definedNames>
  <calcPr calcId="162913"/>
</workbook>
</file>

<file path=xl/calcChain.xml><?xml version="1.0" encoding="utf-8"?>
<calcChain xmlns="http://schemas.openxmlformats.org/spreadsheetml/2006/main">
  <c r="H12" i="36" l="1"/>
  <c r="H11" i="36"/>
  <c r="H14" i="36"/>
  <c r="H13" i="36"/>
  <c r="H10" i="36"/>
  <c r="H9" i="36"/>
  <c r="H8" i="36"/>
  <c r="H7" i="36"/>
  <c r="H6" i="36"/>
  <c r="H5" i="36"/>
  <c r="H4" i="36"/>
  <c r="H3" i="36"/>
  <c r="D55" i="36" l="1"/>
  <c r="E55" i="36" s="1"/>
  <c r="G51" i="36"/>
  <c r="F46" i="36"/>
  <c r="F47" i="36" s="1"/>
  <c r="E46" i="36"/>
  <c r="D46" i="36"/>
  <c r="D47" i="36" s="1"/>
  <c r="C46" i="36"/>
  <c r="C47" i="36" s="1"/>
  <c r="G45" i="36"/>
  <c r="G44" i="36"/>
  <c r="G43" i="36"/>
  <c r="G42" i="36"/>
  <c r="G41" i="36"/>
  <c r="G40" i="36"/>
  <c r="G39" i="36"/>
  <c r="G38" i="36"/>
  <c r="G37" i="36"/>
  <c r="G36" i="36"/>
  <c r="G35" i="36"/>
  <c r="G34" i="36"/>
  <c r="G33" i="36"/>
  <c r="G32" i="36"/>
  <c r="G31" i="36"/>
  <c r="G30" i="36"/>
  <c r="G29" i="36"/>
  <c r="G28" i="36"/>
  <c r="G27" i="36"/>
  <c r="G26" i="36"/>
  <c r="G25" i="36"/>
  <c r="G46" i="36" s="1"/>
  <c r="G23" i="36"/>
  <c r="F22" i="36"/>
  <c r="F24" i="36" s="1"/>
  <c r="D22" i="36"/>
  <c r="D24" i="36" s="1"/>
  <c r="C22" i="36"/>
  <c r="C24" i="36" s="1"/>
  <c r="G21" i="36"/>
  <c r="G20" i="36"/>
  <c r="G19" i="36"/>
  <c r="G18" i="36"/>
  <c r="G17" i="36"/>
  <c r="G16" i="36"/>
  <c r="G15" i="36"/>
  <c r="G14" i="36"/>
  <c r="G13" i="36"/>
  <c r="G12" i="36"/>
  <c r="F12" i="36"/>
  <c r="G11" i="36"/>
  <c r="F10" i="36"/>
  <c r="E10" i="36"/>
  <c r="E22" i="36" s="1"/>
  <c r="G9" i="36"/>
  <c r="G8" i="36"/>
  <c r="G7" i="36"/>
  <c r="G6" i="36"/>
  <c r="G5" i="36"/>
  <c r="G4" i="36"/>
  <c r="G3" i="36"/>
  <c r="G2" i="36"/>
  <c r="G22" i="36" l="1"/>
  <c r="G47" i="36" s="1"/>
  <c r="G24" i="36"/>
  <c r="E24" i="36"/>
  <c r="E47" i="36"/>
  <c r="G10" i="36"/>
  <c r="C50" i="30" l="1"/>
  <c r="C30" i="30"/>
  <c r="Z118" i="1"/>
  <c r="Z102" i="1"/>
  <c r="Z98" i="1"/>
  <c r="Z97" i="1"/>
  <c r="Z96" i="1"/>
  <c r="Z95" i="1"/>
  <c r="Z40" i="1"/>
  <c r="Z33" i="1"/>
  <c r="Z31" i="1"/>
  <c r="X95" i="1"/>
  <c r="X118" i="1" l="1"/>
  <c r="X115" i="1"/>
  <c r="X114" i="1"/>
  <c r="X113" i="1"/>
  <c r="X112" i="1"/>
  <c r="X111" i="1"/>
  <c r="X110" i="1"/>
  <c r="X109" i="1"/>
  <c r="X107" i="1"/>
  <c r="X106" i="1"/>
  <c r="X104" i="1"/>
  <c r="X102" i="1"/>
  <c r="X98" i="1"/>
  <c r="X97" i="1"/>
  <c r="X96" i="1"/>
  <c r="X94" i="1"/>
  <c r="X93" i="1"/>
  <c r="X92" i="1"/>
  <c r="X91" i="1"/>
  <c r="X77" i="1"/>
  <c r="X76" i="1"/>
  <c r="X75" i="1"/>
  <c r="X74" i="1"/>
  <c r="X73" i="1"/>
  <c r="X71" i="1"/>
  <c r="X70" i="1"/>
  <c r="X69" i="1"/>
  <c r="X68" i="1"/>
  <c r="X66" i="1"/>
  <c r="X65" i="1"/>
  <c r="X58" i="1"/>
  <c r="X40" i="1"/>
  <c r="X33" i="1"/>
  <c r="X31" i="1"/>
  <c r="Y33" i="1"/>
  <c r="C1" i="35" l="1"/>
  <c r="W80" i="1" l="1"/>
  <c r="B22" i="31" l="1"/>
  <c r="AP111" i="1"/>
  <c r="AP58" i="1"/>
  <c r="AP73" i="1"/>
  <c r="AP68" i="1"/>
  <c r="AP91" i="1"/>
  <c r="AP113" i="1"/>
  <c r="AP97" i="1"/>
  <c r="I33" i="1" l="1"/>
  <c r="I32" i="1"/>
  <c r="I3" i="1"/>
  <c r="T32" i="24" l="1"/>
  <c r="P32" i="24"/>
  <c r="T31" i="24"/>
  <c r="P31" i="24"/>
  <c r="T30" i="24"/>
  <c r="T29" i="24"/>
  <c r="P29" i="24"/>
  <c r="T28" i="24"/>
  <c r="P28" i="24"/>
  <c r="T27" i="24"/>
  <c r="P27" i="24"/>
  <c r="T26" i="24"/>
  <c r="P26" i="24"/>
  <c r="T25" i="24"/>
  <c r="P25" i="24"/>
  <c r="T24" i="24"/>
  <c r="P24" i="24"/>
  <c r="T23" i="24"/>
  <c r="P23" i="24"/>
  <c r="T22" i="24"/>
  <c r="P22" i="24"/>
  <c r="T21" i="24"/>
  <c r="P21" i="24"/>
  <c r="T20" i="24"/>
  <c r="P20" i="24"/>
  <c r="T19" i="24"/>
  <c r="P19" i="24"/>
  <c r="T18" i="24"/>
  <c r="P18" i="24"/>
  <c r="T17" i="24"/>
  <c r="P17" i="24"/>
  <c r="T16" i="24"/>
  <c r="P16" i="24"/>
  <c r="T15" i="24"/>
  <c r="P15" i="24"/>
  <c r="T14" i="24"/>
  <c r="P14" i="24"/>
  <c r="T13" i="24"/>
  <c r="P13" i="24"/>
  <c r="T12" i="24"/>
  <c r="P12" i="24"/>
  <c r="P11" i="24"/>
  <c r="T10" i="24"/>
  <c r="P10" i="24"/>
  <c r="P9" i="24"/>
  <c r="T8" i="24"/>
  <c r="T7" i="24"/>
  <c r="T6" i="24"/>
  <c r="T5" i="24"/>
  <c r="P5" i="24"/>
  <c r="P4" i="24"/>
  <c r="DP115" i="1" l="1"/>
  <c r="DP123" i="1"/>
  <c r="DP122" i="1"/>
  <c r="DP79" i="1"/>
  <c r="DP54" i="1"/>
  <c r="DP51" i="1"/>
  <c r="DP41" i="1"/>
  <c r="DP37" i="1"/>
  <c r="DP27" i="1"/>
  <c r="DP22" i="1"/>
  <c r="DP13" i="1"/>
  <c r="DP95" i="1"/>
  <c r="DP91" i="1"/>
  <c r="DP84" i="1"/>
  <c r="DP75" i="1"/>
  <c r="DP73" i="1"/>
  <c r="DP69" i="1"/>
  <c r="DP58" i="1"/>
  <c r="DP47" i="1"/>
  <c r="DP34" i="1"/>
  <c r="DP20" i="1"/>
  <c r="DP17" i="1"/>
  <c r="DP10" i="1"/>
  <c r="DP5" i="1"/>
  <c r="DP103" i="1"/>
  <c r="DP98" i="1"/>
  <c r="DP92" i="1"/>
  <c r="DP90" i="1"/>
  <c r="DP83" i="1"/>
  <c r="DP77" i="1"/>
  <c r="DP71" i="1"/>
  <c r="DP57" i="1"/>
  <c r="DP53" i="1"/>
  <c r="DP49" i="1"/>
  <c r="DP44" i="1"/>
  <c r="DP39" i="1"/>
  <c r="DP30" i="1"/>
  <c r="DP25" i="1"/>
  <c r="DP15" i="1"/>
  <c r="DP8" i="1"/>
  <c r="CD126" i="23" l="1"/>
  <c r="BR126" i="23"/>
  <c r="CD125" i="23"/>
  <c r="BR125" i="23"/>
  <c r="CD124" i="23"/>
  <c r="BR124" i="23"/>
  <c r="CD123" i="23"/>
  <c r="BR123" i="23"/>
  <c r="CD122" i="23"/>
  <c r="BR122" i="23"/>
  <c r="CD121" i="23"/>
  <c r="BR121" i="23"/>
  <c r="BR120" i="23"/>
  <c r="BR119" i="23"/>
  <c r="BR118" i="23"/>
  <c r="BR117" i="23"/>
  <c r="BR116" i="23"/>
  <c r="BR115" i="23"/>
  <c r="BR114" i="23"/>
  <c r="BR113" i="23"/>
  <c r="BR112" i="23"/>
  <c r="BR111" i="23"/>
  <c r="BR108" i="23"/>
  <c r="BR107" i="23"/>
  <c r="BR106" i="23"/>
  <c r="BR105" i="23"/>
  <c r="BR104" i="23"/>
  <c r="BR102" i="23"/>
  <c r="BR101" i="23"/>
  <c r="BR100" i="23"/>
  <c r="BR99" i="23"/>
  <c r="BR98" i="23"/>
  <c r="BR97" i="23"/>
  <c r="BR96" i="23"/>
  <c r="BR95" i="23"/>
  <c r="BR94" i="23"/>
  <c r="BR92" i="23"/>
  <c r="BR91" i="23"/>
  <c r="BR89" i="23"/>
  <c r="BR88" i="23"/>
  <c r="BR87" i="23"/>
  <c r="BR86" i="23"/>
  <c r="CD85" i="23"/>
  <c r="BR85" i="23"/>
  <c r="BR84" i="23"/>
  <c r="F84" i="23"/>
  <c r="BR83" i="23"/>
  <c r="F83" i="23"/>
  <c r="BR82" i="23"/>
  <c r="BR81" i="23"/>
  <c r="BR80" i="23"/>
  <c r="BR79" i="23"/>
  <c r="BR78" i="23"/>
  <c r="BR77" i="23"/>
  <c r="BR76" i="23"/>
  <c r="BR75" i="23"/>
  <c r="BR74" i="23"/>
  <c r="BR73" i="23"/>
  <c r="BR72" i="23"/>
  <c r="BR70" i="23"/>
  <c r="BR69" i="23"/>
  <c r="BR62" i="23"/>
  <c r="BR61" i="23"/>
  <c r="BR60" i="23"/>
  <c r="BR59" i="23"/>
  <c r="BR58" i="23"/>
  <c r="BR57" i="23"/>
  <c r="BR56" i="23"/>
  <c r="BR55" i="23"/>
  <c r="BR54" i="23"/>
  <c r="BR53" i="23"/>
  <c r="BR52" i="23"/>
  <c r="BR51" i="23"/>
  <c r="BR50" i="23"/>
  <c r="BR47" i="23"/>
  <c r="BR46" i="23"/>
  <c r="BR45" i="23"/>
  <c r="BR44" i="23"/>
  <c r="BR43" i="23"/>
  <c r="BR42" i="23"/>
  <c r="BR41" i="23"/>
  <c r="BR40" i="23"/>
  <c r="BR39" i="23"/>
  <c r="BR38" i="23"/>
  <c r="BR37" i="23"/>
  <c r="BR36" i="23"/>
  <c r="BR33" i="23"/>
  <c r="BR32" i="23"/>
  <c r="BR31" i="23"/>
  <c r="BR30" i="23"/>
  <c r="BR29" i="23"/>
  <c r="BR28" i="23"/>
  <c r="BR27" i="23"/>
  <c r="BR26" i="23"/>
  <c r="BR25" i="23"/>
  <c r="BR24" i="23"/>
  <c r="BR23" i="23"/>
  <c r="BR22" i="23"/>
  <c r="BR21" i="23"/>
  <c r="BR20" i="23"/>
  <c r="BR19" i="23"/>
  <c r="BR18" i="23"/>
  <c r="BR17" i="23"/>
  <c r="BR16" i="23"/>
  <c r="BR15" i="23"/>
  <c r="BR14" i="23"/>
  <c r="BR12" i="23"/>
  <c r="BR11" i="23"/>
  <c r="BR9" i="23"/>
  <c r="BR8" i="23"/>
  <c r="BR7" i="23"/>
  <c r="BR5" i="23"/>
  <c r="BR4" i="23"/>
  <c r="T32" i="22"/>
  <c r="P32" i="22"/>
  <c r="T31" i="22"/>
  <c r="P31" i="22"/>
  <c r="T30" i="22"/>
  <c r="T29" i="22"/>
  <c r="P29" i="22"/>
  <c r="T28" i="22"/>
  <c r="P28" i="22"/>
  <c r="T27" i="22"/>
  <c r="P27" i="22"/>
  <c r="T26" i="22"/>
  <c r="P26" i="22"/>
  <c r="T25" i="22"/>
  <c r="P25" i="22"/>
  <c r="T24" i="22"/>
  <c r="P24" i="22"/>
  <c r="T23" i="22"/>
  <c r="P23" i="22"/>
  <c r="T22" i="22"/>
  <c r="P22" i="22"/>
  <c r="T21" i="22"/>
  <c r="P21" i="22"/>
  <c r="T20" i="22"/>
  <c r="P20" i="22"/>
  <c r="T19" i="22"/>
  <c r="P19" i="22"/>
  <c r="T18" i="22"/>
  <c r="P18" i="22"/>
  <c r="T17" i="22"/>
  <c r="P17" i="22"/>
  <c r="T16" i="22"/>
  <c r="P16" i="22"/>
  <c r="T15" i="22"/>
  <c r="P15" i="22"/>
  <c r="T14" i="22"/>
  <c r="P14" i="22"/>
  <c r="T13" i="22"/>
  <c r="P13" i="22"/>
  <c r="T12" i="22"/>
  <c r="P12" i="22"/>
  <c r="P11" i="22"/>
  <c r="T10" i="22"/>
  <c r="P10" i="22"/>
  <c r="P9" i="22"/>
  <c r="T8" i="22"/>
  <c r="T7" i="22"/>
  <c r="T6" i="22"/>
  <c r="T5" i="22"/>
  <c r="P5" i="22"/>
  <c r="P4" i="22"/>
  <c r="T32" i="21"/>
  <c r="P32" i="21"/>
  <c r="T31" i="21"/>
  <c r="P31" i="21"/>
  <c r="T30" i="21"/>
  <c r="T29" i="21"/>
  <c r="P29" i="21"/>
  <c r="T28" i="21"/>
  <c r="P28" i="21"/>
  <c r="T27" i="21"/>
  <c r="P27" i="21"/>
  <c r="T26" i="21"/>
  <c r="P26" i="21"/>
  <c r="T25" i="21"/>
  <c r="P25" i="21"/>
  <c r="T24" i="21"/>
  <c r="P24" i="21"/>
  <c r="T23" i="21"/>
  <c r="P23" i="21"/>
  <c r="T22" i="21"/>
  <c r="P22" i="21"/>
  <c r="T21" i="21"/>
  <c r="P21" i="21"/>
  <c r="T20" i="21"/>
  <c r="P20" i="21"/>
  <c r="T19" i="21"/>
  <c r="P19" i="21"/>
  <c r="T18" i="21"/>
  <c r="P18" i="21"/>
  <c r="T17" i="21"/>
  <c r="P17" i="21"/>
  <c r="T16" i="21"/>
  <c r="P16" i="21"/>
  <c r="T15" i="21"/>
  <c r="P15" i="21"/>
  <c r="T14" i="21"/>
  <c r="P14" i="21"/>
  <c r="T13" i="21"/>
  <c r="P13" i="21"/>
  <c r="T12" i="21"/>
  <c r="P12" i="21"/>
  <c r="P11" i="21"/>
  <c r="T10" i="21"/>
  <c r="P10" i="21"/>
  <c r="P9" i="21"/>
  <c r="T8" i="21"/>
  <c r="T7" i="21"/>
  <c r="T6" i="21"/>
  <c r="T5" i="21"/>
  <c r="P5" i="21"/>
  <c r="P4" i="21"/>
  <c r="T29" i="20" l="1"/>
  <c r="T23" i="20"/>
  <c r="T21" i="20"/>
  <c r="T20" i="20"/>
  <c r="T18" i="20"/>
  <c r="T15" i="20"/>
  <c r="T14" i="20"/>
  <c r="T13" i="20"/>
  <c r="T12" i="20"/>
  <c r="T11" i="20"/>
  <c r="T30" i="20"/>
  <c r="T27" i="20"/>
  <c r="T22" i="20"/>
  <c r="T19" i="20"/>
  <c r="T17" i="20"/>
  <c r="T16" i="20"/>
  <c r="T3" i="20"/>
  <c r="T26" i="20"/>
  <c r="T25" i="20"/>
  <c r="T24" i="20"/>
  <c r="T10" i="20"/>
  <c r="T8" i="20"/>
  <c r="T28" i="20"/>
  <c r="T6" i="20"/>
  <c r="T5" i="20"/>
  <c r="T4" i="20"/>
  <c r="P29" i="20"/>
  <c r="P23" i="20"/>
  <c r="P21" i="20"/>
  <c r="P20" i="20"/>
  <c r="P18" i="20"/>
  <c r="P15" i="20"/>
  <c r="P14" i="20"/>
  <c r="P13" i="20"/>
  <c r="P12" i="20"/>
  <c r="P11" i="20"/>
  <c r="P26" i="20"/>
  <c r="P25" i="20"/>
  <c r="P24" i="20"/>
  <c r="P10" i="20"/>
  <c r="P8" i="20"/>
  <c r="P30" i="20"/>
  <c r="P27" i="20"/>
  <c r="P22" i="20"/>
  <c r="P19" i="20"/>
  <c r="P17" i="20"/>
  <c r="P16" i="20"/>
  <c r="P3" i="20"/>
  <c r="P9" i="20"/>
  <c r="P7" i="20"/>
  <c r="P2" i="20"/>
  <c r="G8" i="17" l="1"/>
  <c r="DP81" i="1" l="1"/>
  <c r="DP118" i="1"/>
  <c r="C9" i="19" l="1"/>
  <c r="C15" i="19"/>
  <c r="E5" i="17"/>
  <c r="E7" i="17"/>
  <c r="G5" i="17"/>
  <c r="G7" i="17"/>
  <c r="G4" i="17"/>
  <c r="G6" i="17"/>
  <c r="G3" i="17"/>
  <c r="F4" i="17"/>
  <c r="F5" i="17"/>
  <c r="F6" i="17"/>
  <c r="F7" i="17"/>
  <c r="F8" i="17"/>
  <c r="F3" i="17"/>
  <c r="E4" i="17"/>
  <c r="E6" i="17"/>
  <c r="E8" i="17"/>
  <c r="E3" i="17"/>
  <c r="D4" i="17"/>
  <c r="D5" i="17"/>
  <c r="D6" i="17"/>
  <c r="D7" i="17"/>
  <c r="D8" i="17"/>
  <c r="G9" i="17" l="1"/>
  <c r="G15" i="17" s="1"/>
  <c r="H7" i="17"/>
  <c r="H5" i="17"/>
  <c r="D3" i="17"/>
  <c r="H13" i="17"/>
  <c r="H4" i="17"/>
  <c r="H8" i="17"/>
  <c r="H3" i="17"/>
  <c r="D13" i="17"/>
  <c r="F69" i="18"/>
  <c r="F68" i="18"/>
  <c r="G13" i="17" s="1"/>
  <c r="H9" i="17" l="1"/>
  <c r="H15" i="17" s="1"/>
  <c r="E13" i="17"/>
  <c r="F13" i="17"/>
  <c r="K4" i="17"/>
  <c r="K7" i="17"/>
  <c r="K8" i="17"/>
  <c r="K3" i="17"/>
  <c r="J4" i="17"/>
  <c r="J5" i="17"/>
  <c r="J6" i="17"/>
  <c r="J7" i="17"/>
  <c r="J8" i="17"/>
  <c r="J3" i="17"/>
  <c r="I4" i="17"/>
  <c r="I5" i="17"/>
  <c r="I6" i="17"/>
  <c r="I7" i="17"/>
  <c r="I3" i="17"/>
  <c r="J9" i="17" l="1"/>
  <c r="J15" i="17" s="1"/>
  <c r="I9" i="17"/>
  <c r="I15" i="17" s="1"/>
  <c r="K9" i="17"/>
  <c r="K15" i="17" s="1"/>
  <c r="E9" i="17"/>
  <c r="D9" i="17"/>
  <c r="F9" i="17"/>
  <c r="DD5" i="1"/>
  <c r="I5" i="1" s="1"/>
  <c r="DD6" i="1"/>
  <c r="I6" i="1" s="1"/>
  <c r="DD7" i="1"/>
  <c r="I7" i="1" s="1"/>
  <c r="DD8" i="1"/>
  <c r="I8" i="1" s="1"/>
  <c r="DD10" i="1"/>
  <c r="I10" i="1" s="1"/>
  <c r="DD11" i="1"/>
  <c r="I11" i="1" s="1"/>
  <c r="DD12" i="1"/>
  <c r="I12" i="1" s="1"/>
  <c r="DD13" i="1"/>
  <c r="I13" i="1" s="1"/>
  <c r="DD14" i="1"/>
  <c r="I14" i="1" s="1"/>
  <c r="DD15" i="1"/>
  <c r="I15" i="1" s="1"/>
  <c r="DD16" i="1"/>
  <c r="I16" i="1" s="1"/>
  <c r="DD17" i="1"/>
  <c r="I17" i="1" s="1"/>
  <c r="DD18" i="1"/>
  <c r="I18" i="1" s="1"/>
  <c r="DD19" i="1"/>
  <c r="I19" i="1" s="1"/>
  <c r="DD20" i="1"/>
  <c r="I20" i="1" s="1"/>
  <c r="DD21" i="1"/>
  <c r="I21" i="1" s="1"/>
  <c r="DD22" i="1"/>
  <c r="I22" i="1" s="1"/>
  <c r="DD23" i="1"/>
  <c r="I23" i="1" s="1"/>
  <c r="DD24" i="1"/>
  <c r="I24" i="1" s="1"/>
  <c r="DD25" i="1"/>
  <c r="I25" i="1" s="1"/>
  <c r="DD26" i="1"/>
  <c r="I26" i="1" s="1"/>
  <c r="DD27" i="1"/>
  <c r="I27" i="1" s="1"/>
  <c r="DD28" i="1"/>
  <c r="I28" i="1" s="1"/>
  <c r="DD29" i="1"/>
  <c r="DD30" i="1"/>
  <c r="I30" i="1" s="1"/>
  <c r="DD31" i="1"/>
  <c r="I31" i="1" s="1"/>
  <c r="DD34" i="1"/>
  <c r="DD35" i="1"/>
  <c r="I35" i="1" s="1"/>
  <c r="DD36" i="1"/>
  <c r="I36" i="1" s="1"/>
  <c r="DD37" i="1"/>
  <c r="I37" i="1" s="1"/>
  <c r="DD38" i="1"/>
  <c r="I38" i="1" s="1"/>
  <c r="DD39" i="1"/>
  <c r="I39" i="1" s="1"/>
  <c r="DD40" i="1"/>
  <c r="I40" i="1" s="1"/>
  <c r="DD41" i="1"/>
  <c r="I41" i="1" s="1"/>
  <c r="DD42" i="1"/>
  <c r="I42" i="1" s="1"/>
  <c r="DD43" i="1"/>
  <c r="I43" i="1" s="1"/>
  <c r="DD44" i="1"/>
  <c r="I44" i="1" s="1"/>
  <c r="DD45" i="1"/>
  <c r="I45" i="1" s="1"/>
  <c r="DD46" i="1"/>
  <c r="I46" i="1" s="1"/>
  <c r="DD47" i="1"/>
  <c r="I47" i="1" s="1"/>
  <c r="DD48" i="1"/>
  <c r="I48" i="1" s="1"/>
  <c r="DD49" i="1"/>
  <c r="I49" i="1" s="1"/>
  <c r="DD50" i="1"/>
  <c r="I50" i="1" s="1"/>
  <c r="DD51" i="1"/>
  <c r="I51" i="1" s="1"/>
  <c r="DD52" i="1"/>
  <c r="I52" i="1" s="1"/>
  <c r="DD53" i="1"/>
  <c r="I53" i="1" s="1"/>
  <c r="DD54" i="1"/>
  <c r="I54" i="1" s="1"/>
  <c r="DD55" i="1"/>
  <c r="I55" i="1" s="1"/>
  <c r="DD56" i="1"/>
  <c r="I56" i="1" s="1"/>
  <c r="DD57" i="1"/>
  <c r="I57" i="1" s="1"/>
  <c r="DD58" i="1"/>
  <c r="I58" i="1" s="1"/>
  <c r="DD65" i="1"/>
  <c r="I65" i="1" s="1"/>
  <c r="DD66" i="1"/>
  <c r="I66" i="1" s="1"/>
  <c r="DD68" i="1"/>
  <c r="I68" i="1" s="1"/>
  <c r="DD69" i="1"/>
  <c r="I69" i="1" s="1"/>
  <c r="DD70" i="1"/>
  <c r="I70" i="1" s="1"/>
  <c r="DD71" i="1"/>
  <c r="I71" i="1" s="1"/>
  <c r="DD72" i="1"/>
  <c r="DD73" i="1"/>
  <c r="I73" i="1" s="1"/>
  <c r="DD74" i="1"/>
  <c r="I74" i="1" s="1"/>
  <c r="DD75" i="1"/>
  <c r="I75" i="1" s="1"/>
  <c r="DD76" i="1"/>
  <c r="I76" i="1" s="1"/>
  <c r="DD77" i="1"/>
  <c r="I77" i="1" s="1"/>
  <c r="DD78" i="1"/>
  <c r="I78" i="1" s="1"/>
  <c r="DD79" i="1"/>
  <c r="I79" i="1" s="1"/>
  <c r="DD80" i="1"/>
  <c r="I80" i="1" s="1"/>
  <c r="DD81" i="1"/>
  <c r="DD82" i="1"/>
  <c r="DD83" i="1"/>
  <c r="DD84" i="1"/>
  <c r="DD85" i="1"/>
  <c r="DD87" i="1"/>
  <c r="DD88" i="1"/>
  <c r="DD90" i="1"/>
  <c r="DD91" i="1"/>
  <c r="DD92" i="1"/>
  <c r="DD93" i="1"/>
  <c r="DD94" i="1"/>
  <c r="DD95" i="1"/>
  <c r="DD96" i="1"/>
  <c r="DD97" i="1"/>
  <c r="DD98" i="1"/>
  <c r="DD99" i="1"/>
  <c r="DD100" i="1"/>
  <c r="DD101" i="1"/>
  <c r="DD102" i="1"/>
  <c r="DD103" i="1"/>
  <c r="DD106" i="1"/>
  <c r="DD107" i="1"/>
  <c r="DD108" i="1"/>
  <c r="DD109" i="1"/>
  <c r="DD110" i="1"/>
  <c r="DD111" i="1"/>
  <c r="DD112" i="1"/>
  <c r="DD113" i="1"/>
  <c r="DD114" i="1"/>
  <c r="DD115" i="1"/>
  <c r="DD116" i="1"/>
  <c r="DD117" i="1"/>
  <c r="DD118" i="1"/>
  <c r="DD119" i="1"/>
  <c r="DD120" i="1"/>
  <c r="DD121" i="1"/>
  <c r="DD4" i="1"/>
  <c r="I4" i="1" s="1"/>
  <c r="D14" i="17" l="1"/>
  <c r="C9" i="17"/>
  <c r="D8" i="16"/>
  <c r="D6" i="16"/>
  <c r="E5" i="16"/>
  <c r="E12" i="16" s="1"/>
  <c r="D5" i="16"/>
  <c r="D4" i="16"/>
  <c r="E4" i="16" s="1"/>
  <c r="E11" i="16" s="1"/>
  <c r="E3" i="16"/>
  <c r="D3" i="16"/>
  <c r="V44" i="12"/>
  <c r="U44" i="12"/>
  <c r="P43" i="12"/>
  <c r="P42" i="12"/>
  <c r="G42" i="12"/>
  <c r="E42" i="12"/>
  <c r="O42" i="12" s="1"/>
  <c r="P41" i="12"/>
  <c r="G41" i="12"/>
  <c r="E41" i="12"/>
  <c r="O41" i="12" s="1"/>
  <c r="P40" i="12"/>
  <c r="G40" i="12"/>
  <c r="G44" i="12" s="1"/>
  <c r="E40" i="12"/>
  <c r="P29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O22" i="11"/>
  <c r="N22" i="11"/>
  <c r="L22" i="11"/>
  <c r="J22" i="11"/>
  <c r="H22" i="11"/>
  <c r="F22" i="11"/>
  <c r="D22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O19" i="11"/>
  <c r="N19" i="11"/>
  <c r="L19" i="11"/>
  <c r="J19" i="11"/>
  <c r="H19" i="11"/>
  <c r="F19" i="11"/>
  <c r="D19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O17" i="11"/>
  <c r="N17" i="11"/>
  <c r="M17" i="11"/>
  <c r="L17" i="11"/>
  <c r="K17" i="11"/>
  <c r="J17" i="11"/>
  <c r="I17" i="11"/>
  <c r="H17" i="11"/>
  <c r="G17" i="11"/>
  <c r="F17" i="11"/>
  <c r="E17" i="11"/>
  <c r="P17" i="11" s="1"/>
  <c r="D17" i="11"/>
  <c r="O16" i="11"/>
  <c r="N16" i="11"/>
  <c r="L16" i="11"/>
  <c r="J16" i="11"/>
  <c r="H16" i="11"/>
  <c r="F16" i="11"/>
  <c r="D16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O12" i="11"/>
  <c r="N12" i="11"/>
  <c r="L12" i="11"/>
  <c r="J12" i="11"/>
  <c r="H12" i="11"/>
  <c r="F12" i="11"/>
  <c r="D12" i="11"/>
  <c r="O11" i="11"/>
  <c r="N11" i="11"/>
  <c r="L11" i="11"/>
  <c r="J11" i="11"/>
  <c r="H11" i="11"/>
  <c r="F11" i="11"/>
  <c r="D11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O8" i="11"/>
  <c r="N8" i="11"/>
  <c r="L8" i="11"/>
  <c r="J8" i="11"/>
  <c r="H8" i="11"/>
  <c r="F8" i="11"/>
  <c r="D8" i="11"/>
  <c r="C8" i="11"/>
  <c r="O7" i="11"/>
  <c r="N7" i="11"/>
  <c r="M7" i="11"/>
  <c r="L7" i="11"/>
  <c r="K7" i="11"/>
  <c r="J7" i="11"/>
  <c r="I7" i="11"/>
  <c r="H7" i="11"/>
  <c r="G7" i="11"/>
  <c r="F7" i="11"/>
  <c r="E7" i="11"/>
  <c r="D7" i="11"/>
  <c r="O6" i="11"/>
  <c r="N6" i="11"/>
  <c r="M6" i="11"/>
  <c r="L6" i="11"/>
  <c r="K6" i="11"/>
  <c r="J6" i="11"/>
  <c r="I6" i="11"/>
  <c r="H6" i="11"/>
  <c r="G6" i="11"/>
  <c r="F6" i="11"/>
  <c r="E6" i="11"/>
  <c r="D6" i="11"/>
  <c r="O5" i="11"/>
  <c r="N5" i="11"/>
  <c r="M5" i="11"/>
  <c r="L5" i="11"/>
  <c r="K5" i="11"/>
  <c r="J5" i="11"/>
  <c r="I5" i="11"/>
  <c r="H5" i="11"/>
  <c r="G5" i="11"/>
  <c r="F5" i="11"/>
  <c r="E5" i="11"/>
  <c r="D5" i="11"/>
  <c r="O4" i="11"/>
  <c r="N4" i="11"/>
  <c r="L4" i="11"/>
  <c r="J4" i="11"/>
  <c r="H4" i="11"/>
  <c r="F4" i="11"/>
  <c r="D4" i="11"/>
  <c r="AF18" i="10"/>
  <c r="AC18" i="10"/>
  <c r="Z18" i="10"/>
  <c r="W18" i="10"/>
  <c r="T18" i="10"/>
  <c r="AF17" i="10"/>
  <c r="AC17" i="10"/>
  <c r="Z17" i="10"/>
  <c r="W17" i="10"/>
  <c r="T17" i="10"/>
  <c r="AF16" i="10"/>
  <c r="AC16" i="10"/>
  <c r="Z16" i="10"/>
  <c r="W16" i="10"/>
  <c r="T16" i="10"/>
  <c r="AF15" i="10"/>
  <c r="AC15" i="10"/>
  <c r="Z15" i="10"/>
  <c r="W15" i="10"/>
  <c r="T15" i="10"/>
  <c r="AF14" i="10"/>
  <c r="AC14" i="10"/>
  <c r="Z14" i="10"/>
  <c r="W14" i="10"/>
  <c r="T14" i="10"/>
  <c r="AF13" i="10"/>
  <c r="AC13" i="10"/>
  <c r="Z13" i="10"/>
  <c r="W13" i="10"/>
  <c r="T13" i="10"/>
  <c r="AF12" i="10"/>
  <c r="AC12" i="10"/>
  <c r="Z12" i="10"/>
  <c r="W12" i="10"/>
  <c r="T12" i="10"/>
  <c r="AF11" i="10"/>
  <c r="AC11" i="10"/>
  <c r="Z11" i="10"/>
  <c r="W11" i="10"/>
  <c r="T11" i="10"/>
  <c r="AF10" i="10"/>
  <c r="AC10" i="10"/>
  <c r="Z10" i="10"/>
  <c r="W10" i="10"/>
  <c r="T10" i="10"/>
  <c r="AF9" i="10"/>
  <c r="AC9" i="10"/>
  <c r="Z9" i="10"/>
  <c r="W9" i="10"/>
  <c r="T9" i="10"/>
  <c r="AF8" i="10"/>
  <c r="AC8" i="10"/>
  <c r="Z8" i="10"/>
  <c r="W8" i="10"/>
  <c r="T8" i="10"/>
  <c r="AF7" i="10"/>
  <c r="AC7" i="10"/>
  <c r="Z7" i="10"/>
  <c r="W7" i="10"/>
  <c r="T7" i="10"/>
  <c r="AF6" i="10"/>
  <c r="AC6" i="10"/>
  <c r="Z6" i="10"/>
  <c r="W6" i="10"/>
  <c r="T6" i="10"/>
  <c r="AF5" i="10"/>
  <c r="AC5" i="10"/>
  <c r="Z5" i="10"/>
  <c r="W5" i="10"/>
  <c r="T5" i="10"/>
  <c r="AF4" i="10"/>
  <c r="AC4" i="10"/>
  <c r="Z4" i="10"/>
  <c r="W4" i="10"/>
  <c r="T4" i="10"/>
  <c r="AF3" i="10"/>
  <c r="AC3" i="10"/>
  <c r="Z3" i="10"/>
  <c r="W3" i="10"/>
  <c r="T3" i="10"/>
  <c r="AK89" i="9"/>
  <c r="AH89" i="9"/>
  <c r="AE89" i="9"/>
  <c r="AB89" i="9"/>
  <c r="N9" i="7" s="1"/>
  <c r="Y89" i="9"/>
  <c r="AK88" i="9"/>
  <c r="AH88" i="9"/>
  <c r="AE88" i="9"/>
  <c r="AB88" i="9"/>
  <c r="Y88" i="9"/>
  <c r="AK87" i="9"/>
  <c r="AH87" i="9"/>
  <c r="AE87" i="9"/>
  <c r="AB87" i="9"/>
  <c r="Y87" i="9"/>
  <c r="AK86" i="9"/>
  <c r="AH86" i="9"/>
  <c r="AE86" i="9"/>
  <c r="AB86" i="9"/>
  <c r="Y86" i="9"/>
  <c r="AK85" i="9"/>
  <c r="AH85" i="9"/>
  <c r="J15" i="8" s="1"/>
  <c r="AE85" i="9"/>
  <c r="AB85" i="9"/>
  <c r="Y85" i="9"/>
  <c r="AK84" i="9"/>
  <c r="AH84" i="9"/>
  <c r="AE84" i="9"/>
  <c r="AB84" i="9"/>
  <c r="Y84" i="9"/>
  <c r="AK83" i="9"/>
  <c r="AH83" i="9"/>
  <c r="AE83" i="9"/>
  <c r="AB83" i="9"/>
  <c r="Y83" i="9"/>
  <c r="AK82" i="9"/>
  <c r="AH82" i="9"/>
  <c r="AE82" i="9"/>
  <c r="AB82" i="9"/>
  <c r="Y82" i="9"/>
  <c r="AK81" i="9"/>
  <c r="AH81" i="9"/>
  <c r="AE81" i="9"/>
  <c r="AB81" i="9"/>
  <c r="Y81" i="9"/>
  <c r="AK80" i="9"/>
  <c r="AH80" i="9"/>
  <c r="AE80" i="9"/>
  <c r="AB80" i="9"/>
  <c r="Y80" i="9"/>
  <c r="AK79" i="9"/>
  <c r="AH79" i="9"/>
  <c r="AE79" i="9"/>
  <c r="AB79" i="9"/>
  <c r="Y79" i="9"/>
  <c r="AK78" i="9"/>
  <c r="AH78" i="9"/>
  <c r="AE78" i="9"/>
  <c r="AB78" i="9"/>
  <c r="Y78" i="9"/>
  <c r="AK77" i="9"/>
  <c r="AH77" i="9"/>
  <c r="AE77" i="9"/>
  <c r="AB77" i="9"/>
  <c r="Y77" i="9"/>
  <c r="AK76" i="9"/>
  <c r="AH76" i="9"/>
  <c r="AE76" i="9"/>
  <c r="AB76" i="9"/>
  <c r="Y76" i="9"/>
  <c r="AK75" i="9"/>
  <c r="AH75" i="9"/>
  <c r="AE75" i="9"/>
  <c r="AB75" i="9"/>
  <c r="Y75" i="9"/>
  <c r="AK74" i="9"/>
  <c r="AH74" i="9"/>
  <c r="AE74" i="9"/>
  <c r="AB74" i="9"/>
  <c r="Y74" i="9"/>
  <c r="AK73" i="9"/>
  <c r="AH73" i="9"/>
  <c r="J25" i="7" s="1"/>
  <c r="AE73" i="9"/>
  <c r="AB73" i="9"/>
  <c r="Y73" i="9"/>
  <c r="AK72" i="9"/>
  <c r="AH72" i="9"/>
  <c r="AE72" i="9"/>
  <c r="AB72" i="9"/>
  <c r="Y72" i="9"/>
  <c r="AK71" i="9"/>
  <c r="AH71" i="9"/>
  <c r="AE71" i="9"/>
  <c r="AB71" i="9"/>
  <c r="N25" i="8" s="1"/>
  <c r="Y71" i="9"/>
  <c r="AK70" i="9"/>
  <c r="AH70" i="9"/>
  <c r="AE70" i="9"/>
  <c r="AB70" i="9"/>
  <c r="Y70" i="9"/>
  <c r="AK69" i="9"/>
  <c r="AH69" i="9"/>
  <c r="AE69" i="9"/>
  <c r="AB69" i="9"/>
  <c r="Y69" i="9"/>
  <c r="AK68" i="9"/>
  <c r="AH68" i="9"/>
  <c r="AE68" i="9"/>
  <c r="AB68" i="9"/>
  <c r="Y68" i="9"/>
  <c r="AK67" i="9"/>
  <c r="AH67" i="9"/>
  <c r="AE67" i="9"/>
  <c r="AB67" i="9"/>
  <c r="Y67" i="9"/>
  <c r="AK66" i="9"/>
  <c r="AH66" i="9"/>
  <c r="AE66" i="9"/>
  <c r="AB66" i="9"/>
  <c r="Y66" i="9"/>
  <c r="AK65" i="9"/>
  <c r="AH65" i="9"/>
  <c r="AE65" i="9"/>
  <c r="AB65" i="9"/>
  <c r="Y65" i="9"/>
  <c r="AK64" i="9"/>
  <c r="AH64" i="9"/>
  <c r="AE64" i="9"/>
  <c r="AB64" i="9"/>
  <c r="Y64" i="9"/>
  <c r="AK63" i="9"/>
  <c r="AH63" i="9"/>
  <c r="AE63" i="9"/>
  <c r="AB63" i="9"/>
  <c r="Y63" i="9"/>
  <c r="AK62" i="9"/>
  <c r="AH62" i="9"/>
  <c r="AE62" i="9"/>
  <c r="AB62" i="9"/>
  <c r="Y62" i="9"/>
  <c r="AK61" i="9"/>
  <c r="AH61" i="9"/>
  <c r="AE61" i="9"/>
  <c r="AB61" i="9"/>
  <c r="Y61" i="9"/>
  <c r="AK60" i="9"/>
  <c r="AH60" i="9"/>
  <c r="AE60" i="9"/>
  <c r="AB60" i="9"/>
  <c r="Y60" i="9"/>
  <c r="AK59" i="9"/>
  <c r="AH59" i="9"/>
  <c r="AE59" i="9"/>
  <c r="AB59" i="9"/>
  <c r="N24" i="7" s="1"/>
  <c r="Y59" i="9"/>
  <c r="AK58" i="9"/>
  <c r="AH58" i="9"/>
  <c r="AE58" i="9"/>
  <c r="AB58" i="9"/>
  <c r="Y58" i="9"/>
  <c r="AK57" i="9"/>
  <c r="AH57" i="9"/>
  <c r="AE57" i="9"/>
  <c r="AB57" i="9"/>
  <c r="Y57" i="9"/>
  <c r="AK56" i="9"/>
  <c r="L24" i="8" s="1"/>
  <c r="AH56" i="9"/>
  <c r="AE56" i="9"/>
  <c r="AB56" i="9"/>
  <c r="Y56" i="9"/>
  <c r="AK55" i="9"/>
  <c r="AH55" i="9"/>
  <c r="AE55" i="9"/>
  <c r="AB55" i="9"/>
  <c r="Y55" i="9"/>
  <c r="AK54" i="9"/>
  <c r="AH54" i="9"/>
  <c r="AE54" i="9"/>
  <c r="AB54" i="9"/>
  <c r="Y54" i="9"/>
  <c r="AK53" i="9"/>
  <c r="AH53" i="9"/>
  <c r="AE53" i="9"/>
  <c r="AB53" i="9"/>
  <c r="Y53" i="9"/>
  <c r="AK52" i="9"/>
  <c r="AH52" i="9"/>
  <c r="AE52" i="9"/>
  <c r="AB52" i="9"/>
  <c r="Y52" i="9"/>
  <c r="AK51" i="9"/>
  <c r="AH51" i="9"/>
  <c r="AE51" i="9"/>
  <c r="AB51" i="9"/>
  <c r="Y51" i="9"/>
  <c r="AK50" i="9"/>
  <c r="AH50" i="9"/>
  <c r="AE50" i="9"/>
  <c r="AB50" i="9"/>
  <c r="Y50" i="9"/>
  <c r="AK49" i="9"/>
  <c r="AH49" i="9"/>
  <c r="AE49" i="9"/>
  <c r="AB49" i="9"/>
  <c r="Y49" i="9"/>
  <c r="AK48" i="9"/>
  <c r="AH48" i="9"/>
  <c r="AE48" i="9"/>
  <c r="AB48" i="9"/>
  <c r="Y48" i="9"/>
  <c r="AK47" i="9"/>
  <c r="AH47" i="9"/>
  <c r="AE47" i="9"/>
  <c r="AB47" i="9"/>
  <c r="Y47" i="9"/>
  <c r="AK46" i="9"/>
  <c r="AH46" i="9"/>
  <c r="AE46" i="9"/>
  <c r="AB46" i="9"/>
  <c r="Y46" i="9"/>
  <c r="AK45" i="9"/>
  <c r="AH45" i="9"/>
  <c r="AE45" i="9"/>
  <c r="AB45" i="9"/>
  <c r="Y45" i="9"/>
  <c r="AK44" i="9"/>
  <c r="AH44" i="9"/>
  <c r="AE44" i="9"/>
  <c r="AB44" i="9"/>
  <c r="Y44" i="9"/>
  <c r="AK43" i="9"/>
  <c r="AH43" i="9"/>
  <c r="AE43" i="9"/>
  <c r="AB43" i="9"/>
  <c r="Y43" i="9"/>
  <c r="AK42" i="9"/>
  <c r="AH42" i="9"/>
  <c r="AE42" i="9"/>
  <c r="AB42" i="9"/>
  <c r="Y42" i="9"/>
  <c r="AK41" i="9"/>
  <c r="AH41" i="9"/>
  <c r="AE41" i="9"/>
  <c r="AB41" i="9"/>
  <c r="Y41" i="9"/>
  <c r="AK40" i="9"/>
  <c r="AH40" i="9"/>
  <c r="AE40" i="9"/>
  <c r="AB40" i="9"/>
  <c r="Y40" i="9"/>
  <c r="AK39" i="9"/>
  <c r="AH39" i="9"/>
  <c r="AE39" i="9"/>
  <c r="AB39" i="9"/>
  <c r="Y39" i="9"/>
  <c r="AK38" i="9"/>
  <c r="AH38" i="9"/>
  <c r="AE38" i="9"/>
  <c r="AB38" i="9"/>
  <c r="Y38" i="9"/>
  <c r="AK37" i="9"/>
  <c r="AH37" i="9"/>
  <c r="AE37" i="9"/>
  <c r="AB37" i="9"/>
  <c r="Y37" i="9"/>
  <c r="AK36" i="9"/>
  <c r="AH36" i="9"/>
  <c r="AE36" i="9"/>
  <c r="AB36" i="9"/>
  <c r="Y36" i="9"/>
  <c r="AK35" i="9"/>
  <c r="AH35" i="9"/>
  <c r="AE35" i="9"/>
  <c r="AB35" i="9"/>
  <c r="Y35" i="9"/>
  <c r="AK34" i="9"/>
  <c r="AH34" i="9"/>
  <c r="AE34" i="9"/>
  <c r="AB34" i="9"/>
  <c r="Y34" i="9"/>
  <c r="AK33" i="9"/>
  <c r="AH33" i="9"/>
  <c r="AE33" i="9"/>
  <c r="AB33" i="9"/>
  <c r="Y33" i="9"/>
  <c r="AK32" i="9"/>
  <c r="AH32" i="9"/>
  <c r="AE32" i="9"/>
  <c r="AB32" i="9"/>
  <c r="Y32" i="9"/>
  <c r="AK31" i="9"/>
  <c r="AH31" i="9"/>
  <c r="AE31" i="9"/>
  <c r="AB31" i="9"/>
  <c r="Y31" i="9"/>
  <c r="AK30" i="9"/>
  <c r="AH30" i="9"/>
  <c r="AE30" i="9"/>
  <c r="AB30" i="9"/>
  <c r="Y30" i="9"/>
  <c r="AK29" i="9"/>
  <c r="AH29" i="9"/>
  <c r="AE29" i="9"/>
  <c r="AB29" i="9"/>
  <c r="Y29" i="9"/>
  <c r="AK28" i="9"/>
  <c r="AH28" i="9"/>
  <c r="AE28" i="9"/>
  <c r="AB28" i="9"/>
  <c r="Y28" i="9"/>
  <c r="AK27" i="9"/>
  <c r="AH27" i="9"/>
  <c r="AE27" i="9"/>
  <c r="AB27" i="9"/>
  <c r="Y27" i="9"/>
  <c r="AK26" i="9"/>
  <c r="AH26" i="9"/>
  <c r="AE26" i="9"/>
  <c r="AB26" i="9"/>
  <c r="Y26" i="9"/>
  <c r="AK25" i="9"/>
  <c r="AH25" i="9"/>
  <c r="AE25" i="9"/>
  <c r="AB25" i="9"/>
  <c r="Y25" i="9"/>
  <c r="AK24" i="9"/>
  <c r="AH24" i="9"/>
  <c r="AE24" i="9"/>
  <c r="AB24" i="9"/>
  <c r="Y24" i="9"/>
  <c r="AK23" i="9"/>
  <c r="AH23" i="9"/>
  <c r="AE23" i="9"/>
  <c r="AB23" i="9"/>
  <c r="Y23" i="9"/>
  <c r="AK22" i="9"/>
  <c r="AH22" i="9"/>
  <c r="AE22" i="9"/>
  <c r="AB22" i="9"/>
  <c r="Y22" i="9"/>
  <c r="AK21" i="9"/>
  <c r="AH21" i="9"/>
  <c r="AE21" i="9"/>
  <c r="AB21" i="9"/>
  <c r="Y21" i="9"/>
  <c r="AK20" i="9"/>
  <c r="AH20" i="9"/>
  <c r="AE20" i="9"/>
  <c r="AB20" i="9"/>
  <c r="Y20" i="9"/>
  <c r="AK19" i="9"/>
  <c r="AH19" i="9"/>
  <c r="AE19" i="9"/>
  <c r="AB19" i="9"/>
  <c r="Y19" i="9"/>
  <c r="AK18" i="9"/>
  <c r="AH18" i="9"/>
  <c r="AE18" i="9"/>
  <c r="AB18" i="9"/>
  <c r="Y18" i="9"/>
  <c r="AK17" i="9"/>
  <c r="AH17" i="9"/>
  <c r="AE17" i="9"/>
  <c r="AB17" i="9"/>
  <c r="Y17" i="9"/>
  <c r="AK16" i="9"/>
  <c r="AH16" i="9"/>
  <c r="AE16" i="9"/>
  <c r="AB16" i="9"/>
  <c r="Y16" i="9"/>
  <c r="AK15" i="9"/>
  <c r="AH15" i="9"/>
  <c r="AE15" i="9"/>
  <c r="AB15" i="9"/>
  <c r="Y15" i="9"/>
  <c r="AK14" i="9"/>
  <c r="AH14" i="9"/>
  <c r="AE14" i="9"/>
  <c r="AB14" i="9"/>
  <c r="Y14" i="9"/>
  <c r="AK13" i="9"/>
  <c r="AH13" i="9"/>
  <c r="AE13" i="9"/>
  <c r="AB13" i="9"/>
  <c r="Y13" i="9"/>
  <c r="AK12" i="9"/>
  <c r="AH12" i="9"/>
  <c r="AE12" i="9"/>
  <c r="AB12" i="9"/>
  <c r="Y12" i="9"/>
  <c r="AK11" i="9"/>
  <c r="AH11" i="9"/>
  <c r="AE11" i="9"/>
  <c r="AB11" i="9"/>
  <c r="Y11" i="9"/>
  <c r="AK10" i="9"/>
  <c r="AH10" i="9"/>
  <c r="AE10" i="9"/>
  <c r="AB10" i="9"/>
  <c r="Y10" i="9"/>
  <c r="AK9" i="9"/>
  <c r="AH9" i="9"/>
  <c r="AE9" i="9"/>
  <c r="AB9" i="9"/>
  <c r="Y9" i="9"/>
  <c r="AK8" i="9"/>
  <c r="L19" i="7" s="1"/>
  <c r="AH8" i="9"/>
  <c r="AE8" i="9"/>
  <c r="AB8" i="9"/>
  <c r="Y8" i="9"/>
  <c r="AK7" i="9"/>
  <c r="AH7" i="9"/>
  <c r="AE7" i="9"/>
  <c r="AB7" i="9"/>
  <c r="Y7" i="9"/>
  <c r="AK6" i="9"/>
  <c r="AH6" i="9"/>
  <c r="AE6" i="9"/>
  <c r="G5" i="8" s="1"/>
  <c r="AB6" i="9"/>
  <c r="Y6" i="9"/>
  <c r="AK5" i="9"/>
  <c r="AH5" i="9"/>
  <c r="AE5" i="9"/>
  <c r="AB5" i="9"/>
  <c r="Y5" i="9"/>
  <c r="AK4" i="9"/>
  <c r="AH4" i="9"/>
  <c r="AE4" i="9"/>
  <c r="AB4" i="9"/>
  <c r="Y4" i="9"/>
  <c r="E19" i="8" s="1"/>
  <c r="AK3" i="9"/>
  <c r="AH3" i="9"/>
  <c r="AE3" i="9"/>
  <c r="AB3" i="9"/>
  <c r="Y3" i="9"/>
  <c r="R38" i="8"/>
  <c r="R25" i="8"/>
  <c r="Q25" i="8"/>
  <c r="M25" i="8"/>
  <c r="K25" i="8"/>
  <c r="I25" i="8"/>
  <c r="H25" i="8"/>
  <c r="F25" i="8"/>
  <c r="D25" i="8"/>
  <c r="R24" i="8"/>
  <c r="Q24" i="8"/>
  <c r="M24" i="8"/>
  <c r="K24" i="8"/>
  <c r="I24" i="8"/>
  <c r="H24" i="8"/>
  <c r="F24" i="8"/>
  <c r="D24" i="8"/>
  <c r="R23" i="8"/>
  <c r="Q23" i="8"/>
  <c r="M23" i="8"/>
  <c r="K23" i="8"/>
  <c r="I23" i="8"/>
  <c r="H23" i="8"/>
  <c r="F23" i="8"/>
  <c r="D23" i="8"/>
  <c r="R22" i="8"/>
  <c r="Q22" i="8"/>
  <c r="M22" i="8"/>
  <c r="K22" i="8"/>
  <c r="I22" i="8"/>
  <c r="H22" i="8"/>
  <c r="F22" i="8"/>
  <c r="D22" i="8"/>
  <c r="R21" i="8"/>
  <c r="Q21" i="8"/>
  <c r="M21" i="8"/>
  <c r="K21" i="8"/>
  <c r="I21" i="8"/>
  <c r="H21" i="8"/>
  <c r="F21" i="8"/>
  <c r="D21" i="8"/>
  <c r="R20" i="8"/>
  <c r="Q20" i="8"/>
  <c r="M20" i="8"/>
  <c r="K20" i="8"/>
  <c r="I20" i="8"/>
  <c r="H20" i="8"/>
  <c r="F20" i="8"/>
  <c r="D20" i="8"/>
  <c r="R19" i="8"/>
  <c r="Q19" i="8"/>
  <c r="M19" i="8"/>
  <c r="L19" i="8"/>
  <c r="K19" i="8"/>
  <c r="I19" i="8"/>
  <c r="H19" i="8"/>
  <c r="F19" i="8"/>
  <c r="D19" i="8"/>
  <c r="R18" i="8"/>
  <c r="Q18" i="8"/>
  <c r="M18" i="8"/>
  <c r="K18" i="8"/>
  <c r="I18" i="8"/>
  <c r="H18" i="8"/>
  <c r="F18" i="8"/>
  <c r="D18" i="8"/>
  <c r="R17" i="8"/>
  <c r="Q17" i="8"/>
  <c r="M17" i="8"/>
  <c r="K17" i="8"/>
  <c r="I17" i="8"/>
  <c r="H17" i="8"/>
  <c r="F17" i="8"/>
  <c r="D17" i="8"/>
  <c r="R16" i="8"/>
  <c r="Q16" i="8"/>
  <c r="M16" i="8"/>
  <c r="K16" i="8"/>
  <c r="I16" i="8"/>
  <c r="H16" i="8"/>
  <c r="F16" i="8"/>
  <c r="D16" i="8"/>
  <c r="R15" i="8"/>
  <c r="Q15" i="8"/>
  <c r="M15" i="8"/>
  <c r="K15" i="8"/>
  <c r="I15" i="8"/>
  <c r="H15" i="8"/>
  <c r="F15" i="8"/>
  <c r="D15" i="8"/>
  <c r="R14" i="8"/>
  <c r="Q14" i="8"/>
  <c r="M14" i="8"/>
  <c r="K14" i="8"/>
  <c r="I14" i="8"/>
  <c r="H14" i="8"/>
  <c r="F14" i="8"/>
  <c r="D14" i="8"/>
  <c r="C14" i="8"/>
  <c r="R13" i="8"/>
  <c r="Q13" i="8"/>
  <c r="N13" i="8"/>
  <c r="M13" i="8"/>
  <c r="L13" i="8"/>
  <c r="K13" i="8"/>
  <c r="J13" i="8"/>
  <c r="I13" i="8"/>
  <c r="H13" i="8"/>
  <c r="G13" i="8"/>
  <c r="F13" i="8"/>
  <c r="E13" i="8"/>
  <c r="D13" i="8"/>
  <c r="R12" i="8"/>
  <c r="Q12" i="8"/>
  <c r="N12" i="8"/>
  <c r="M12" i="8"/>
  <c r="L12" i="8"/>
  <c r="K12" i="8"/>
  <c r="J12" i="8"/>
  <c r="I12" i="8"/>
  <c r="H12" i="8"/>
  <c r="G12" i="8"/>
  <c r="F12" i="8"/>
  <c r="E12" i="8"/>
  <c r="D12" i="8"/>
  <c r="R11" i="8"/>
  <c r="Q11" i="8"/>
  <c r="M11" i="8"/>
  <c r="K11" i="8"/>
  <c r="I11" i="8"/>
  <c r="H11" i="8"/>
  <c r="F11" i="8"/>
  <c r="D11" i="8"/>
  <c r="C11" i="8"/>
  <c r="R10" i="8"/>
  <c r="Q10" i="8"/>
  <c r="M10" i="8"/>
  <c r="K10" i="8"/>
  <c r="I10" i="8"/>
  <c r="H10" i="8"/>
  <c r="F10" i="8"/>
  <c r="D10" i="8"/>
  <c r="C10" i="8"/>
  <c r="R9" i="8"/>
  <c r="Q9" i="8"/>
  <c r="M9" i="8"/>
  <c r="K9" i="8"/>
  <c r="I9" i="8"/>
  <c r="H9" i="8"/>
  <c r="F9" i="8"/>
  <c r="D9" i="8"/>
  <c r="R8" i="8"/>
  <c r="Q8" i="8"/>
  <c r="N8" i="8"/>
  <c r="M8" i="8"/>
  <c r="L8" i="8"/>
  <c r="K8" i="8"/>
  <c r="J8" i="8"/>
  <c r="I8" i="8"/>
  <c r="H8" i="8"/>
  <c r="G8" i="8"/>
  <c r="F8" i="8"/>
  <c r="E8" i="8"/>
  <c r="D8" i="8"/>
  <c r="C8" i="8"/>
  <c r="R7" i="8"/>
  <c r="Q7" i="8"/>
  <c r="M7" i="8"/>
  <c r="K7" i="8"/>
  <c r="I7" i="8"/>
  <c r="H7" i="8"/>
  <c r="F7" i="8"/>
  <c r="D7" i="8"/>
  <c r="C7" i="8"/>
  <c r="R6" i="8"/>
  <c r="Q6" i="8"/>
  <c r="M6" i="8"/>
  <c r="K6" i="8"/>
  <c r="I6" i="8"/>
  <c r="H6" i="8"/>
  <c r="F6" i="8"/>
  <c r="D6" i="8"/>
  <c r="C6" i="8"/>
  <c r="R5" i="8"/>
  <c r="Q5" i="8"/>
  <c r="M5" i="8"/>
  <c r="K5" i="8"/>
  <c r="I5" i="8"/>
  <c r="H5" i="8"/>
  <c r="F5" i="8"/>
  <c r="D5" i="8"/>
  <c r="C5" i="8"/>
  <c r="R4" i="8"/>
  <c r="Q4" i="8"/>
  <c r="M4" i="8"/>
  <c r="K4" i="8"/>
  <c r="I4" i="8"/>
  <c r="H4" i="8"/>
  <c r="F4" i="8"/>
  <c r="D4" i="8"/>
  <c r="R35" i="7"/>
  <c r="S29" i="7"/>
  <c r="R37" i="7" s="1"/>
  <c r="S25" i="7"/>
  <c r="R25" i="7"/>
  <c r="Q25" i="7"/>
  <c r="M25" i="7"/>
  <c r="K25" i="7"/>
  <c r="I25" i="7"/>
  <c r="H25" i="7"/>
  <c r="F25" i="7"/>
  <c r="D25" i="7"/>
  <c r="R24" i="7"/>
  <c r="Q24" i="7"/>
  <c r="M24" i="7"/>
  <c r="K24" i="7"/>
  <c r="I24" i="7"/>
  <c r="H24" i="7"/>
  <c r="F24" i="7"/>
  <c r="D24" i="7"/>
  <c r="R23" i="7"/>
  <c r="Q23" i="7"/>
  <c r="M23" i="7"/>
  <c r="K23" i="7"/>
  <c r="I23" i="7"/>
  <c r="H23" i="7"/>
  <c r="F23" i="7"/>
  <c r="D23" i="7"/>
  <c r="R22" i="7"/>
  <c r="Q22" i="7"/>
  <c r="M22" i="7"/>
  <c r="K22" i="7"/>
  <c r="I22" i="7"/>
  <c r="H22" i="7"/>
  <c r="F22" i="7"/>
  <c r="D22" i="7"/>
  <c r="R21" i="7"/>
  <c r="Q21" i="7"/>
  <c r="M21" i="7"/>
  <c r="K21" i="7"/>
  <c r="I21" i="7"/>
  <c r="H21" i="7"/>
  <c r="F21" i="7"/>
  <c r="D21" i="7"/>
  <c r="R20" i="7"/>
  <c r="Q20" i="7"/>
  <c r="M20" i="7"/>
  <c r="K20" i="7"/>
  <c r="I20" i="7"/>
  <c r="H20" i="7"/>
  <c r="F20" i="7"/>
  <c r="D20" i="7"/>
  <c r="R19" i="7"/>
  <c r="Q19" i="7"/>
  <c r="M19" i="7"/>
  <c r="K19" i="7"/>
  <c r="I19" i="7"/>
  <c r="H19" i="7"/>
  <c r="F19" i="7"/>
  <c r="D19" i="7"/>
  <c r="R18" i="7"/>
  <c r="Q18" i="7"/>
  <c r="M18" i="7"/>
  <c r="K18" i="7"/>
  <c r="I18" i="7"/>
  <c r="H18" i="7"/>
  <c r="F18" i="7"/>
  <c r="D18" i="7"/>
  <c r="R17" i="7"/>
  <c r="Q17" i="7"/>
  <c r="M17" i="7"/>
  <c r="K17" i="7"/>
  <c r="I17" i="7"/>
  <c r="H17" i="7"/>
  <c r="F17" i="7"/>
  <c r="D17" i="7"/>
  <c r="R16" i="7"/>
  <c r="Q16" i="7"/>
  <c r="M16" i="7"/>
  <c r="L16" i="7"/>
  <c r="K16" i="7"/>
  <c r="I16" i="7"/>
  <c r="H16" i="7"/>
  <c r="F16" i="7"/>
  <c r="D16" i="7"/>
  <c r="R15" i="7"/>
  <c r="Q15" i="7"/>
  <c r="M15" i="7"/>
  <c r="K15" i="7"/>
  <c r="I15" i="7"/>
  <c r="H15" i="7"/>
  <c r="F15" i="7"/>
  <c r="D15" i="7"/>
  <c r="R14" i="7"/>
  <c r="Q14" i="7"/>
  <c r="M14" i="7"/>
  <c r="K14" i="7"/>
  <c r="I14" i="7"/>
  <c r="H14" i="7"/>
  <c r="F14" i="7"/>
  <c r="D14" i="7"/>
  <c r="C14" i="7"/>
  <c r="R13" i="7"/>
  <c r="Q13" i="7"/>
  <c r="N13" i="7"/>
  <c r="M13" i="7"/>
  <c r="L13" i="7"/>
  <c r="K13" i="7"/>
  <c r="J13" i="7"/>
  <c r="I13" i="7"/>
  <c r="H13" i="7"/>
  <c r="G13" i="7"/>
  <c r="F13" i="7"/>
  <c r="E13" i="7"/>
  <c r="D13" i="7"/>
  <c r="R12" i="7"/>
  <c r="Q12" i="7"/>
  <c r="N12" i="7"/>
  <c r="M12" i="7"/>
  <c r="L12" i="7"/>
  <c r="K12" i="7"/>
  <c r="J12" i="7"/>
  <c r="I12" i="7"/>
  <c r="H12" i="7"/>
  <c r="G12" i="7"/>
  <c r="F12" i="7"/>
  <c r="E12" i="7"/>
  <c r="S12" i="7" s="1"/>
  <c r="D12" i="7"/>
  <c r="R11" i="7"/>
  <c r="Q11" i="7"/>
  <c r="M11" i="7"/>
  <c r="K11" i="7"/>
  <c r="I11" i="7"/>
  <c r="H11" i="7"/>
  <c r="F11" i="7"/>
  <c r="D11" i="7"/>
  <c r="C11" i="7"/>
  <c r="R10" i="7"/>
  <c r="Q10" i="7"/>
  <c r="M10" i="7"/>
  <c r="K10" i="7"/>
  <c r="I10" i="7"/>
  <c r="H10" i="7"/>
  <c r="F10" i="7"/>
  <c r="D10" i="7"/>
  <c r="C10" i="7"/>
  <c r="R9" i="7"/>
  <c r="Q9" i="7"/>
  <c r="M9" i="7"/>
  <c r="K9" i="7"/>
  <c r="I9" i="7"/>
  <c r="H9" i="7"/>
  <c r="F9" i="7"/>
  <c r="D9" i="7"/>
  <c r="R8" i="7"/>
  <c r="Q8" i="7"/>
  <c r="N8" i="7"/>
  <c r="M8" i="7"/>
  <c r="L8" i="7"/>
  <c r="K8" i="7"/>
  <c r="J8" i="7"/>
  <c r="I8" i="7"/>
  <c r="H8" i="7"/>
  <c r="G8" i="7"/>
  <c r="F8" i="7"/>
  <c r="E8" i="7"/>
  <c r="D8" i="7"/>
  <c r="C8" i="7"/>
  <c r="R7" i="7"/>
  <c r="Q7" i="7"/>
  <c r="M7" i="7"/>
  <c r="K7" i="7"/>
  <c r="I7" i="7"/>
  <c r="H7" i="7"/>
  <c r="F7" i="7"/>
  <c r="D7" i="7"/>
  <c r="C7" i="7"/>
  <c r="R6" i="7"/>
  <c r="Q6" i="7"/>
  <c r="M6" i="7"/>
  <c r="K6" i="7"/>
  <c r="I6" i="7"/>
  <c r="H6" i="7"/>
  <c r="F6" i="7"/>
  <c r="D6" i="7"/>
  <c r="C6" i="7"/>
  <c r="R5" i="7"/>
  <c r="Q5" i="7"/>
  <c r="M5" i="7"/>
  <c r="K5" i="7"/>
  <c r="I5" i="7"/>
  <c r="H5" i="7"/>
  <c r="F5" i="7"/>
  <c r="D5" i="7"/>
  <c r="C5" i="7"/>
  <c r="R4" i="7"/>
  <c r="Q4" i="7"/>
  <c r="M4" i="7"/>
  <c r="K4" i="7"/>
  <c r="C4" i="7"/>
  <c r="I20" i="5"/>
  <c r="I19" i="5"/>
  <c r="I18" i="5"/>
  <c r="G18" i="5"/>
  <c r="F18" i="5"/>
  <c r="E18" i="5"/>
  <c r="D18" i="5"/>
  <c r="C18" i="5"/>
  <c r="H18" i="5" s="1"/>
  <c r="I17" i="5"/>
  <c r="I16" i="5"/>
  <c r="I15" i="5"/>
  <c r="I14" i="5"/>
  <c r="I13" i="5"/>
  <c r="I12" i="5"/>
  <c r="I11" i="5"/>
  <c r="I10" i="5"/>
  <c r="G10" i="5"/>
  <c r="F10" i="5"/>
  <c r="E10" i="5"/>
  <c r="D10" i="5"/>
  <c r="C10" i="5"/>
  <c r="H10" i="5" s="1"/>
  <c r="I9" i="5"/>
  <c r="G9" i="5"/>
  <c r="F9" i="5"/>
  <c r="E9" i="5"/>
  <c r="D9" i="5"/>
  <c r="C9" i="5"/>
  <c r="H9" i="5" s="1"/>
  <c r="I8" i="5"/>
  <c r="G8" i="5"/>
  <c r="F8" i="5"/>
  <c r="E8" i="5"/>
  <c r="D8" i="5"/>
  <c r="C8" i="5"/>
  <c r="H8" i="5" s="1"/>
  <c r="I7" i="5"/>
  <c r="I6" i="5"/>
  <c r="I5" i="5"/>
  <c r="I4" i="5"/>
  <c r="G4" i="5"/>
  <c r="F4" i="5"/>
  <c r="E4" i="5"/>
  <c r="D4" i="5"/>
  <c r="C4" i="5"/>
  <c r="I3" i="5"/>
  <c r="G3" i="5"/>
  <c r="F3" i="5"/>
  <c r="E3" i="5"/>
  <c r="D3" i="5"/>
  <c r="C3" i="5"/>
  <c r="I2" i="5"/>
  <c r="G79" i="1"/>
  <c r="N7" i="7" l="1"/>
  <c r="E19" i="7"/>
  <c r="G5" i="7"/>
  <c r="L16" i="8"/>
  <c r="E16" i="8"/>
  <c r="AM8" i="9"/>
  <c r="J23" i="8"/>
  <c r="AM20" i="9"/>
  <c r="AM26" i="9"/>
  <c r="AM32" i="9"/>
  <c r="AM43" i="9"/>
  <c r="N21" i="8"/>
  <c r="G24" i="7"/>
  <c r="AM67" i="9"/>
  <c r="N10" i="8"/>
  <c r="G10" i="7"/>
  <c r="J14" i="7"/>
  <c r="L25" i="7"/>
  <c r="AM79" i="9"/>
  <c r="J15" i="7"/>
  <c r="L15" i="8"/>
  <c r="AG4" i="10"/>
  <c r="M22" i="11"/>
  <c r="AG16" i="10"/>
  <c r="L22" i="7"/>
  <c r="E22" i="7"/>
  <c r="J17" i="7"/>
  <c r="AM42" i="9"/>
  <c r="N24" i="8"/>
  <c r="J18" i="7"/>
  <c r="E14" i="7"/>
  <c r="N10" i="7"/>
  <c r="J14" i="8"/>
  <c r="N25" i="7"/>
  <c r="AM78" i="9"/>
  <c r="N15" i="7"/>
  <c r="J9" i="8"/>
  <c r="AG15" i="10"/>
  <c r="P20" i="11"/>
  <c r="P21" i="11"/>
  <c r="L22" i="8"/>
  <c r="E22" i="8"/>
  <c r="J18" i="8"/>
  <c r="N14" i="8"/>
  <c r="J10" i="8"/>
  <c r="L10" i="8"/>
  <c r="N15" i="8"/>
  <c r="I11" i="11"/>
  <c r="P10" i="11"/>
  <c r="P23" i="11"/>
  <c r="E16" i="7"/>
  <c r="C4" i="8"/>
  <c r="S8" i="8"/>
  <c r="N9" i="8"/>
  <c r="I22" i="11"/>
  <c r="J25" i="8"/>
  <c r="P6" i="11"/>
  <c r="P13" i="11"/>
  <c r="P15" i="11"/>
  <c r="N21" i="7"/>
  <c r="G22" i="7"/>
  <c r="G4" i="8"/>
  <c r="N7" i="8"/>
  <c r="G22" i="8"/>
  <c r="AM7" i="9"/>
  <c r="AM31" i="9"/>
  <c r="E16" i="11"/>
  <c r="G22" i="11"/>
  <c r="O40" i="12"/>
  <c r="M8" i="11"/>
  <c r="J10" i="7"/>
  <c r="G16" i="7"/>
  <c r="N18" i="7"/>
  <c r="G19" i="7"/>
  <c r="S12" i="8"/>
  <c r="N18" i="8"/>
  <c r="G19" i="8"/>
  <c r="AM6" i="9"/>
  <c r="AM12" i="9"/>
  <c r="AM18" i="9"/>
  <c r="AM24" i="9"/>
  <c r="AM30" i="9"/>
  <c r="G11" i="7"/>
  <c r="AM47" i="9"/>
  <c r="AM59" i="9"/>
  <c r="AM83" i="9"/>
  <c r="G15" i="7"/>
  <c r="M4" i="11"/>
  <c r="AG8" i="10"/>
  <c r="M12" i="11"/>
  <c r="P44" i="12"/>
  <c r="R47" i="12" s="1"/>
  <c r="M16" i="11"/>
  <c r="L4" i="7"/>
  <c r="E5" i="7"/>
  <c r="L5" i="7"/>
  <c r="J7" i="7"/>
  <c r="J9" i="7"/>
  <c r="J24" i="7"/>
  <c r="S13" i="8"/>
  <c r="G16" i="8"/>
  <c r="AM5" i="9"/>
  <c r="AM23" i="9"/>
  <c r="AM29" i="9"/>
  <c r="AM46" i="9"/>
  <c r="AM58" i="9"/>
  <c r="AM70" i="9"/>
  <c r="AG7" i="10"/>
  <c r="I8" i="11"/>
  <c r="I16" i="11"/>
  <c r="D9" i="16"/>
  <c r="H3" i="16" s="1"/>
  <c r="H4" i="16" s="1"/>
  <c r="H5" i="16" s="1"/>
  <c r="H7" i="16" s="1"/>
  <c r="N14" i="7"/>
  <c r="J21" i="7"/>
  <c r="E5" i="8"/>
  <c r="L5" i="8"/>
  <c r="J7" i="8"/>
  <c r="J21" i="8"/>
  <c r="J24" i="8"/>
  <c r="N22" i="8"/>
  <c r="N20" i="8"/>
  <c r="AM22" i="9"/>
  <c r="AM28" i="9"/>
  <c r="AM39" i="9"/>
  <c r="AM51" i="9"/>
  <c r="AM63" i="9"/>
  <c r="L14" i="8"/>
  <c r="AM75" i="9"/>
  <c r="G9" i="8"/>
  <c r="I4" i="11"/>
  <c r="I12" i="11"/>
  <c r="AG12" i="10"/>
  <c r="S8" i="7"/>
  <c r="AM15" i="9"/>
  <c r="J20" i="8"/>
  <c r="AM21" i="9"/>
  <c r="AM38" i="9"/>
  <c r="AM50" i="9"/>
  <c r="AM62" i="9"/>
  <c r="AM74" i="9"/>
  <c r="AM86" i="9"/>
  <c r="K22" i="11"/>
  <c r="AG11" i="10"/>
  <c r="P5" i="11"/>
  <c r="P9" i="11"/>
  <c r="M11" i="11"/>
  <c r="P18" i="11"/>
  <c r="E44" i="12"/>
  <c r="D15" i="17"/>
  <c r="F14" i="17"/>
  <c r="F15" i="17" s="1"/>
  <c r="E14" i="17"/>
  <c r="E15" i="17" s="1"/>
  <c r="F20" i="5"/>
  <c r="F5" i="5"/>
  <c r="G7" i="5"/>
  <c r="C11" i="5"/>
  <c r="D13" i="5"/>
  <c r="F15" i="5"/>
  <c r="D17" i="5"/>
  <c r="E19" i="5"/>
  <c r="D2" i="5"/>
  <c r="D6" i="5"/>
  <c r="E12" i="5"/>
  <c r="G14" i="5"/>
  <c r="D16" i="5"/>
  <c r="J10" i="5"/>
  <c r="J18" i="5"/>
  <c r="J4" i="5"/>
  <c r="J11" i="8"/>
  <c r="J4" i="8"/>
  <c r="J22" i="7"/>
  <c r="J16" i="8"/>
  <c r="J5" i="8"/>
  <c r="J11" i="7"/>
  <c r="J4" i="7"/>
  <c r="J19" i="8"/>
  <c r="J16" i="7"/>
  <c r="J5" i="7"/>
  <c r="AM10" i="9"/>
  <c r="E23" i="8"/>
  <c r="E17" i="8"/>
  <c r="AM35" i="9"/>
  <c r="E20" i="8"/>
  <c r="E17" i="7"/>
  <c r="E4" i="7"/>
  <c r="E4" i="8"/>
  <c r="E11" i="7"/>
  <c r="L6" i="8"/>
  <c r="L11" i="8"/>
  <c r="L4" i="8"/>
  <c r="L23" i="7"/>
  <c r="L20" i="8"/>
  <c r="L6" i="7"/>
  <c r="L23" i="8"/>
  <c r="L17" i="7"/>
  <c r="E21" i="8"/>
  <c r="AM55" i="9"/>
  <c r="E24" i="8"/>
  <c r="E18" i="8"/>
  <c r="E24" i="7"/>
  <c r="S24" i="7" s="1"/>
  <c r="E21" i="7"/>
  <c r="L24" i="7"/>
  <c r="L21" i="7"/>
  <c r="L18" i="8"/>
  <c r="L21" i="8"/>
  <c r="E25" i="8"/>
  <c r="AM71" i="9"/>
  <c r="AM87" i="9"/>
  <c r="E9" i="8"/>
  <c r="L9" i="8"/>
  <c r="L9" i="7"/>
  <c r="E20" i="5"/>
  <c r="D19" i="5"/>
  <c r="G17" i="5"/>
  <c r="C17" i="5"/>
  <c r="G16" i="5"/>
  <c r="C16" i="5"/>
  <c r="H4" i="7"/>
  <c r="D4" i="7"/>
  <c r="D20" i="5"/>
  <c r="G19" i="5"/>
  <c r="C19" i="5"/>
  <c r="F17" i="5"/>
  <c r="F16" i="5"/>
  <c r="E15" i="5"/>
  <c r="D14" i="5"/>
  <c r="G13" i="5"/>
  <c r="C13" i="5"/>
  <c r="F12" i="5"/>
  <c r="E11" i="5"/>
  <c r="F7" i="5"/>
  <c r="E6" i="5"/>
  <c r="D5" i="5"/>
  <c r="E2" i="5"/>
  <c r="F6" i="5"/>
  <c r="D11" i="5"/>
  <c r="G12" i="5"/>
  <c r="C14" i="5"/>
  <c r="G15" i="5"/>
  <c r="E17" i="5"/>
  <c r="G20" i="5"/>
  <c r="C5" i="5"/>
  <c r="G6" i="5"/>
  <c r="D7" i="5"/>
  <c r="F11" i="5"/>
  <c r="C12" i="5"/>
  <c r="F13" i="5"/>
  <c r="E14" i="5"/>
  <c r="C15" i="5"/>
  <c r="G4" i="7"/>
  <c r="N6" i="7"/>
  <c r="S13" i="7"/>
  <c r="L14" i="7"/>
  <c r="L20" i="7"/>
  <c r="E23" i="7"/>
  <c r="L17" i="8"/>
  <c r="AM11" i="9"/>
  <c r="N17" i="8"/>
  <c r="N20" i="7"/>
  <c r="AM14" i="9"/>
  <c r="AM19" i="9"/>
  <c r="AM27" i="9"/>
  <c r="G11" i="11"/>
  <c r="G8" i="11"/>
  <c r="K8" i="11"/>
  <c r="E11" i="11"/>
  <c r="E9" i="16"/>
  <c r="G5" i="5"/>
  <c r="C7" i="5"/>
  <c r="J16" i="5"/>
  <c r="E13" i="5"/>
  <c r="E16" i="5"/>
  <c r="F19" i="5"/>
  <c r="F4" i="7"/>
  <c r="G7" i="7"/>
  <c r="E9" i="7"/>
  <c r="G17" i="7"/>
  <c r="L18" i="7"/>
  <c r="J19" i="7"/>
  <c r="S19" i="7" s="1"/>
  <c r="N19" i="7"/>
  <c r="E20" i="7"/>
  <c r="G21" i="7"/>
  <c r="E6" i="8"/>
  <c r="L7" i="8"/>
  <c r="J22" i="8"/>
  <c r="S22" i="8" s="1"/>
  <c r="N6" i="8"/>
  <c r="AM16" i="9"/>
  <c r="F2" i="5"/>
  <c r="C2" i="5"/>
  <c r="G2" i="5"/>
  <c r="E5" i="5"/>
  <c r="C6" i="5"/>
  <c r="E7" i="5"/>
  <c r="G11" i="5"/>
  <c r="D12" i="5"/>
  <c r="F14" i="5"/>
  <c r="D15" i="5"/>
  <c r="C20" i="5"/>
  <c r="E6" i="7"/>
  <c r="J6" i="7"/>
  <c r="L11" i="7"/>
  <c r="N17" i="7"/>
  <c r="E18" i="7"/>
  <c r="E25" i="7"/>
  <c r="E11" i="8"/>
  <c r="N23" i="8"/>
  <c r="L25" i="8"/>
  <c r="N16" i="8"/>
  <c r="S16" i="8" s="1"/>
  <c r="N5" i="8"/>
  <c r="N11" i="7"/>
  <c r="N4" i="7"/>
  <c r="N19" i="8"/>
  <c r="S19" i="8" s="1"/>
  <c r="N16" i="7"/>
  <c r="N5" i="7"/>
  <c r="AM4" i="9"/>
  <c r="AM9" i="9"/>
  <c r="J23" i="7"/>
  <c r="J17" i="8"/>
  <c r="J20" i="7"/>
  <c r="AM17" i="9"/>
  <c r="AM25" i="9"/>
  <c r="AM33" i="9"/>
  <c r="G20" i="7"/>
  <c r="G11" i="8"/>
  <c r="G6" i="8"/>
  <c r="G23" i="7"/>
  <c r="G6" i="7"/>
  <c r="AM54" i="9"/>
  <c r="E7" i="8"/>
  <c r="E7" i="7"/>
  <c r="L7" i="7"/>
  <c r="G18" i="7"/>
  <c r="AM66" i="9"/>
  <c r="E10" i="8"/>
  <c r="S10" i="8" s="1"/>
  <c r="E14" i="8"/>
  <c r="E10" i="7"/>
  <c r="L10" i="7"/>
  <c r="G14" i="7"/>
  <c r="S14" i="7" s="1"/>
  <c r="G25" i="7"/>
  <c r="AM82" i="9"/>
  <c r="E15" i="8"/>
  <c r="E15" i="7"/>
  <c r="L15" i="7"/>
  <c r="G9" i="7"/>
  <c r="E4" i="11"/>
  <c r="AG3" i="10"/>
  <c r="E19" i="11"/>
  <c r="E8" i="11"/>
  <c r="E22" i="11"/>
  <c r="P22" i="11" s="1"/>
  <c r="K19" i="11"/>
  <c r="K4" i="11"/>
  <c r="K11" i="11"/>
  <c r="K16" i="11"/>
  <c r="G12" i="11"/>
  <c r="AM36" i="9"/>
  <c r="AM40" i="9"/>
  <c r="AM44" i="9"/>
  <c r="AM48" i="9"/>
  <c r="AM52" i="9"/>
  <c r="G7" i="8"/>
  <c r="AM56" i="9"/>
  <c r="AM60" i="9"/>
  <c r="AM64" i="9"/>
  <c r="G14" i="8"/>
  <c r="G10" i="8"/>
  <c r="AM68" i="9"/>
  <c r="AM72" i="9"/>
  <c r="AM76" i="9"/>
  <c r="AM80" i="9"/>
  <c r="G15" i="8"/>
  <c r="AM84" i="9"/>
  <c r="AM88" i="9"/>
  <c r="G19" i="11"/>
  <c r="G4" i="11"/>
  <c r="AG5" i="10"/>
  <c r="AG9" i="10"/>
  <c r="E12" i="11"/>
  <c r="K12" i="11"/>
  <c r="AG13" i="10"/>
  <c r="AG17" i="10"/>
  <c r="P7" i="11"/>
  <c r="G16" i="11"/>
  <c r="P16" i="11" s="1"/>
  <c r="D12" i="16"/>
  <c r="R36" i="7"/>
  <c r="R38" i="7" s="1"/>
  <c r="S30" i="7"/>
  <c r="S31" i="7" s="1"/>
  <c r="S32" i="7" s="1"/>
  <c r="N11" i="8"/>
  <c r="N4" i="8"/>
  <c r="N22" i="7"/>
  <c r="S22" i="7" s="1"/>
  <c r="AM3" i="9"/>
  <c r="N23" i="7"/>
  <c r="AM13" i="9"/>
  <c r="J6" i="8"/>
  <c r="G20" i="8"/>
  <c r="G23" i="8"/>
  <c r="G17" i="8"/>
  <c r="AM37" i="9"/>
  <c r="AM41" i="9"/>
  <c r="AM45" i="9"/>
  <c r="AM49" i="9"/>
  <c r="AM53" i="9"/>
  <c r="G24" i="8"/>
  <c r="G18" i="8"/>
  <c r="G21" i="8"/>
  <c r="AM57" i="9"/>
  <c r="AM61" i="9"/>
  <c r="AM65" i="9"/>
  <c r="AM69" i="9"/>
  <c r="G25" i="8"/>
  <c r="AM73" i="9"/>
  <c r="AM77" i="9"/>
  <c r="AM81" i="9"/>
  <c r="AM85" i="9"/>
  <c r="AM89" i="9"/>
  <c r="AG6" i="10"/>
  <c r="AG10" i="10"/>
  <c r="AG14" i="10"/>
  <c r="AG18" i="10"/>
  <c r="P14" i="11"/>
  <c r="P24" i="11"/>
  <c r="I19" i="11"/>
  <c r="M19" i="11"/>
  <c r="D11" i="16"/>
  <c r="S9" i="7" l="1"/>
  <c r="S9" i="8"/>
  <c r="S5" i="8"/>
  <c r="S18" i="7"/>
  <c r="S21" i="7"/>
  <c r="S16" i="7"/>
  <c r="C15" i="17"/>
  <c r="H12" i="5"/>
  <c r="H6" i="5"/>
  <c r="H7" i="5"/>
  <c r="H15" i="5"/>
  <c r="H16" i="5"/>
  <c r="H11" i="5"/>
  <c r="P19" i="11"/>
  <c r="S14" i="8"/>
  <c r="S4" i="7"/>
  <c r="S2" i="7" s="1"/>
  <c r="S17" i="8"/>
  <c r="H13" i="5"/>
  <c r="S21" i="8"/>
  <c r="S17" i="7"/>
  <c r="S23" i="8"/>
  <c r="S20" i="7"/>
  <c r="H14" i="5"/>
  <c r="H17" i="5"/>
  <c r="S18" i="8"/>
  <c r="S11" i="7"/>
  <c r="S20" i="8"/>
  <c r="S15" i="7"/>
  <c r="S7" i="7"/>
  <c r="S6" i="7"/>
  <c r="P4" i="11"/>
  <c r="P30" i="11" s="1"/>
  <c r="S15" i="8"/>
  <c r="S7" i="8"/>
  <c r="S11" i="8"/>
  <c r="H20" i="5"/>
  <c r="S6" i="8"/>
  <c r="S23" i="7"/>
  <c r="S26" i="7" s="1"/>
  <c r="P12" i="11"/>
  <c r="P8" i="11"/>
  <c r="S10" i="7"/>
  <c r="P11" i="11"/>
  <c r="H5" i="5"/>
  <c r="H19" i="5"/>
  <c r="S25" i="8"/>
  <c r="S24" i="8"/>
  <c r="S4" i="8"/>
  <c r="S5" i="7"/>
</calcChain>
</file>

<file path=xl/sharedStrings.xml><?xml version="1.0" encoding="utf-8"?>
<sst xmlns="http://schemas.openxmlformats.org/spreadsheetml/2006/main" count="13677" uniqueCount="2438">
  <si>
    <t>Lp.</t>
  </si>
  <si>
    <t>Nr obiektu</t>
  </si>
  <si>
    <t>Nazwa obiektu</t>
  </si>
  <si>
    <t>Rodzaj obiektu</t>
  </si>
  <si>
    <t>Nr tablicy w dół rzeki</t>
  </si>
  <si>
    <t>Nr działki</t>
  </si>
  <si>
    <t>Właściciel gruntu</t>
  </si>
  <si>
    <t>Ciek</t>
  </si>
  <si>
    <t>Nr załącznika</t>
  </si>
  <si>
    <t>Nr załącznika/ Studium</t>
  </si>
  <si>
    <t>I weryfikacja-Nurt</t>
  </si>
  <si>
    <t>I weryfikacja-Między-wale</t>
  </si>
  <si>
    <t>I weryfikacja-Wał</t>
  </si>
  <si>
    <t>I weryfikacja-Poza wałem</t>
  </si>
  <si>
    <t>Weryfikacja ZMiUW-Nurt</t>
  </si>
  <si>
    <t>Weryfikacja ZMiUW-Między-wale</t>
  </si>
  <si>
    <t>Weryfikacja ZMiUW-Wał</t>
  </si>
  <si>
    <t>Weryfikacja ZMiUW-Poza wałem</t>
  </si>
  <si>
    <t>Kilometraż na tabliczce</t>
  </si>
  <si>
    <t>Liczba znaków</t>
  </si>
  <si>
    <t>Znak 1- opis</t>
  </si>
  <si>
    <t>Znak 1- wzór PTTK/znak topograficzny</t>
  </si>
  <si>
    <t>Znak 1- tekst do zamieszczenia</t>
  </si>
  <si>
    <t>Znak 1- dodatkowe oznakowanie</t>
  </si>
  <si>
    <t>Znak 2- opis</t>
  </si>
  <si>
    <t>Znak 2- wzór PTTK/znak topograficzny</t>
  </si>
  <si>
    <t>Znak 2- tekst do zamieszczenia</t>
  </si>
  <si>
    <t>Znak 2- dodatkowe oznakowanie</t>
  </si>
  <si>
    <t>Usytuowanie do pism</t>
  </si>
  <si>
    <t>Kilometraż</t>
  </si>
  <si>
    <t>Powiat</t>
  </si>
  <si>
    <t>Partner Lokalny</t>
  </si>
  <si>
    <t>Operat wodnorawny</t>
  </si>
  <si>
    <t>Nr decyzji</t>
  </si>
  <si>
    <t>Data wydania</t>
  </si>
  <si>
    <t>Termin wazności</t>
  </si>
  <si>
    <t>Operat Milicz</t>
  </si>
  <si>
    <t>Operat Trzebnica</t>
  </si>
  <si>
    <t>Operat UMWD</t>
  </si>
  <si>
    <t>Zgłoszenie Ostrów</t>
  </si>
  <si>
    <t>Zgłoszenie I Milicz</t>
  </si>
  <si>
    <t>Zgłoszenie II Milicz</t>
  </si>
  <si>
    <t>Zgłoszenie III Milicz</t>
  </si>
  <si>
    <t>Zgłoszenie IV Milicz</t>
  </si>
  <si>
    <t>Zgłoszenie I Trzebnica</t>
  </si>
  <si>
    <t>Zgłoszenie II Trzebnica</t>
  </si>
  <si>
    <t>Zgłoszenie III Trzebnica</t>
  </si>
  <si>
    <t>Zgłoszenie IV Trzebnica</t>
  </si>
  <si>
    <t>Zwolnienie RZGW</t>
  </si>
  <si>
    <t>Zwolnienie UMWD</t>
  </si>
  <si>
    <t>Opinia hydrogeologiczna</t>
  </si>
  <si>
    <t>Pozwolenie budowane</t>
  </si>
  <si>
    <t>UWAGI</t>
  </si>
  <si>
    <t>Rzeczywisty koszt jednostkowy</t>
  </si>
  <si>
    <t>Kosze na śmieci- liczba</t>
  </si>
  <si>
    <t>Kosze na śmieci- lokalizacja</t>
  </si>
  <si>
    <t>Opis zniszczeń/ubytków</t>
  </si>
  <si>
    <t>Liczba zdjęć</t>
  </si>
  <si>
    <t>Indeks zdjęć</t>
  </si>
  <si>
    <t>Inwentaryzacja 2020</t>
  </si>
  <si>
    <t>Tablica informacyjna z kilometrażem i bliskością miejsca dobijania przy moście we Wróblińcu</t>
  </si>
  <si>
    <t>tablica informacyjna z oznakowaniem</t>
  </si>
  <si>
    <t>255/1 obręb 0018 Bartniki (arkusz nr 1), gmina Milicz – obszar wiejski, powiat milicki, woj. dolnośląskie</t>
  </si>
  <si>
    <t>UMWD
SP</t>
  </si>
  <si>
    <t>Barycz</t>
  </si>
  <si>
    <t>Informacja o miejscu dobijania na prawym brzegu Baryczy</t>
  </si>
  <si>
    <t>miejsce dobijania</t>
  </si>
  <si>
    <t>Wróbliniec
130 m</t>
  </si>
  <si>
    <t>nd</t>
  </si>
  <si>
    <t>Obiekt usytuowany na wale</t>
  </si>
  <si>
    <t>km 109+157 rzeki Barycz</t>
  </si>
  <si>
    <t>milicki</t>
  </si>
  <si>
    <t>Gmina Milicz</t>
  </si>
  <si>
    <t>+</t>
  </si>
  <si>
    <t>brak</t>
  </si>
  <si>
    <t>10.1</t>
  </si>
  <si>
    <t>Miejsce dobijania przed jazem Wróbliniec, taras</t>
  </si>
  <si>
    <t>pomost mały</t>
  </si>
  <si>
    <t>275 obręb 0018 Bartniki (arkusz nr 2), gmina Milicz – obszar wiejski, powiat milicki, woj. dolnośląskie</t>
  </si>
  <si>
    <t>Obiekt usytuowany w nurcie i międzywalu</t>
  </si>
  <si>
    <t>km 109+032 rzeki Barycz</t>
  </si>
  <si>
    <t>DOW-W-I.7322.33.2015.UU</t>
  </si>
  <si>
    <t>Tablica o miejscu dobijania i jazie Wróbliniec</t>
  </si>
  <si>
    <t>Informacja o miejscu dobijania na prawym brzegu rzeki przed Jazem Wróbliniec</t>
  </si>
  <si>
    <t>Wróbliniec</t>
  </si>
  <si>
    <t>Informacja o Jazie Wróbliniec</t>
  </si>
  <si>
    <t>próg do przepłynięcia po rozpoznaniu</t>
  </si>
  <si>
    <t>Jaz Wróbliniec</t>
  </si>
  <si>
    <t>km 109+038 rzeki Barycz</t>
  </si>
  <si>
    <t>Miejsce wodowania we Wróblińcu, tablica informacyjna o wodowaniu</t>
  </si>
  <si>
    <t>7</t>
  </si>
  <si>
    <t>Informacja o miejscu wodowania na prawym brzegu Baryczy</t>
  </si>
  <si>
    <t>miejsce wodowania</t>
  </si>
  <si>
    <t>Obiekt usytuowany na brzegu rzeki</t>
  </si>
  <si>
    <t>km 108+980 rzeki Barycz</t>
  </si>
  <si>
    <t>kosz na śmieci do likwidacji, do wodowania przydałby się pomost i schody, niemożliwy dojazd bezpośrednio do miejsca wodowania, może od strony pola lub całkowite przeniesienie miejsca wodowania w miejsce startego znaku (7.) - jeśli tu miałby być początek szlaku. Lepiej chyba zostawić przy jazie.</t>
  </si>
  <si>
    <t>11.1</t>
  </si>
  <si>
    <t>Tablica z mapą obszaru przy jazie Wróbliniec nr 11.1</t>
  </si>
  <si>
    <t>tablica z mapą obszaru</t>
  </si>
  <si>
    <t>km 108+978 rzeki Barycz</t>
  </si>
  <si>
    <t>tablica z mapą +</t>
  </si>
  <si>
    <t>kosz na śmieci do likwidacji</t>
  </si>
  <si>
    <t>Miejsce dobijania przy jazie Potasznia, taras</t>
  </si>
  <si>
    <t>263 obręb 0022 Gądkowice (arkusz nr 4), gmina Milicz – obszar wiejski, powiat milicki, woj. dolnośląskie</t>
  </si>
  <si>
    <t>Obiekt usytuowany w nurcie</t>
  </si>
  <si>
    <t>km 105+638 rzeki Barycz</t>
  </si>
  <si>
    <t>OŚ.6341.12.2015</t>
  </si>
  <si>
    <t>stroma skarpa wału utrudnia wyjście na ląd, przydałyby się schody</t>
  </si>
  <si>
    <t>Tablica informacyjna o Jazie Potasznia i miejscu dobijania</t>
  </si>
  <si>
    <t>Informacja o miejscu dobijania na lewym brzegu Baryczy</t>
  </si>
  <si>
    <t>Potasznia</t>
  </si>
  <si>
    <t>Informacja o Jazie Potasznia</t>
  </si>
  <si>
    <t>próg ewentualnie do przepłynięcia po rozpoznaniu</t>
  </si>
  <si>
    <t>Jaz Potasznia</t>
  </si>
  <si>
    <t>km 105+639 rzeki Barycz</t>
  </si>
  <si>
    <t>Tablica informacyjna- ujście Czarnej Wody w Potaszni</t>
  </si>
  <si>
    <t>Informacja o doływie Czarnej Wody</t>
  </si>
  <si>
    <t>nazwa dopływu</t>
  </si>
  <si>
    <t>rz. Czarna Woda</t>
  </si>
  <si>
    <t>km 104+094 rzeki Barycz</t>
  </si>
  <si>
    <t>-</t>
  </si>
  <si>
    <t>nie odnleziono w terenie</t>
  </si>
  <si>
    <t>Miejsce wodowania przy moście Potasznia-Gądkowice, pomost stały</t>
  </si>
  <si>
    <t>pomost duży</t>
  </si>
  <si>
    <t>262 obręb 0022 Gądkowice (arkusz nr 3), gmina Milicz – obszar wiejski, powiat milicki, woj. dolnośląskie</t>
  </si>
  <si>
    <t>km 103+056 rzeki Barycz</t>
  </si>
  <si>
    <t>brak bezpiecznego miejsca do wyładunku kajaków, przydałby się parking i WC</t>
  </si>
  <si>
    <t>Tablica o miejscu wodowania przy moście Potasznia- Gądkowice, kierująca do Hubertówki przy moście Potasznia- Gądkowice</t>
  </si>
  <si>
    <t>Most Potasznia- Gądkowice</t>
  </si>
  <si>
    <t>km 103+060 rzeki Barycz</t>
  </si>
  <si>
    <t>tablica z oznakowaniem +</t>
  </si>
  <si>
    <t>ewentualnie likwidacja kosza</t>
  </si>
  <si>
    <t>37.1</t>
  </si>
  <si>
    <t>Tablica z mapą obszaru przy moście Potasznia- Gądkowice</t>
  </si>
  <si>
    <t>km 103+052 rzeki Barycz</t>
  </si>
  <si>
    <t>tablica z mapą ++</t>
  </si>
  <si>
    <t>Tablica informacyjna  o kolejce wąskotorowej</t>
  </si>
  <si>
    <t>9.1</t>
  </si>
  <si>
    <t>Informacja o przyczółkach kolejki wąskotorowej</t>
  </si>
  <si>
    <t>zabytek techniki (czerwone słoneczko)</t>
  </si>
  <si>
    <t>Przyczółki kolejki wąskotorowej</t>
  </si>
  <si>
    <t>km 102+438 rzeki Barycz</t>
  </si>
  <si>
    <t>Miejsce dobijania, kładka przed Jazem Gądkowice</t>
  </si>
  <si>
    <t>261 obręb 0022 Gądkowice (arkusz nr 3), gmina Milicz – obszar wiejski, powiat milicki, woj. dolnośląskie</t>
  </si>
  <si>
    <t>km 101+876 rzeki Barycz</t>
  </si>
  <si>
    <t>Deska x 1 szt 163x11,5x5cm, deska x 1 szt 147x11,5x4</t>
  </si>
  <si>
    <t>Tablica informacyjna o Jazie Gądkowice i miejscu dobijania</t>
  </si>
  <si>
    <t>Informacja o miejscu dobijania na prawym brzegu rzeki Barycz</t>
  </si>
  <si>
    <t>Gądkowice</t>
  </si>
  <si>
    <t>Informacja o jazie Gądkowice</t>
  </si>
  <si>
    <t>Jaz Gądkowice</t>
  </si>
  <si>
    <t>km 101+883 rzeki Barycz</t>
  </si>
  <si>
    <t>brak znaku dobijanie, który błędnie jest zainstalowany za jazem w miejscu wodowania</t>
  </si>
  <si>
    <t>Tablica informacyjna o miejscu wodowania za Jazem Gądkowice</t>
  </si>
  <si>
    <t>km 101+849 rzeki Barycz</t>
  </si>
  <si>
    <t>Miejsce dobijania przed Jazem Bolko, pomost mały (taras)</t>
  </si>
  <si>
    <t>266/2 obręb 0009 Nowy Zamek (arkusz nr 7), gmina Milicz – obszar wiejski, powiat milicki, woj. dolnośląskie</t>
  </si>
  <si>
    <t>km 97+380 rzeki Barycz</t>
  </si>
  <si>
    <t>nie można ocenić stanu pomostu – pod wodą.</t>
  </si>
  <si>
    <t>Tablica informacyjna o Jazie Bolko i miejscu dobijania</t>
  </si>
  <si>
    <t>Jaz Bolko (Biała Tama)</t>
  </si>
  <si>
    <t>Informacja o Jazie Bolko</t>
  </si>
  <si>
    <t>próg nie do przepłynięcia</t>
  </si>
  <si>
    <t>Obiekt usytuowany w międzywalu</t>
  </si>
  <si>
    <t>km 97+386 rzeki Barycz</t>
  </si>
  <si>
    <t>Miejsce wodowania za Jazem Bolko, pomost duży</t>
  </si>
  <si>
    <t>Obiekt usytuowany w nurcie, międzywalu i na wale</t>
  </si>
  <si>
    <t>km 97+295 rzeki Barycz</t>
  </si>
  <si>
    <t>1x deska 80x11,5x5 cm</t>
  </si>
  <si>
    <t>Tablica informacyjna o miejscu wodowania za Jazem Bolko</t>
  </si>
  <si>
    <t>km 97+304 rzeki Barycz</t>
  </si>
  <si>
    <t>przydałoby się miejsce odpoczynku przy Jazie Bolko</t>
  </si>
  <si>
    <t>Tablica informacyjna o ujściu Polskiej Wody</t>
  </si>
  <si>
    <t>Informacja o Ujściu Polskiej Wody</t>
  </si>
  <si>
    <t>rz. Polska Woda</t>
  </si>
  <si>
    <t>km 97+300 rzeki Barycz</t>
  </si>
  <si>
    <t>zarośnięta krzakami, brak dostępu</t>
  </si>
  <si>
    <t>39.1</t>
  </si>
  <si>
    <t>Tablica z mapą obszaru za Jazem Bolko</t>
  </si>
  <si>
    <t>Tablica informacyjna kierująca na Grodzisko Lelików</t>
  </si>
  <si>
    <t>Przekierowanie na Grodzisko Lelików</t>
  </si>
  <si>
    <t>grodzisko (czarne słoneczko)</t>
  </si>
  <si>
    <t>Grodzisko Lelików
300 m</t>
  </si>
  <si>
    <t>strzałka w prawo</t>
  </si>
  <si>
    <t>przechylony słup</t>
  </si>
  <si>
    <t>Pomost za mostem Nowe Grodzisko</t>
  </si>
  <si>
    <t>266/1 obręb 0009 Nowy Zamek (arkusz nr 2), gmina Milicz – obszar wiejski, powiat milicki, woj. dolnośląskie</t>
  </si>
  <si>
    <t>km 95+012 rzeki Barycz</t>
  </si>
  <si>
    <t>1xdeska 163x11,5x5,5 cm</t>
  </si>
  <si>
    <t>Schody (27.)</t>
  </si>
  <si>
    <t>Tablica o miejscu wodowania za mostem Nowe Grodzisko</t>
  </si>
  <si>
    <t>Nowe Grodzisko</t>
  </si>
  <si>
    <t>Miejsce dobijania na moście</t>
  </si>
  <si>
    <t>Informacja o miejscu dobijania- tabliczka do przytwierdzenia na mości Nowe Grodzisko od strony wschodniej</t>
  </si>
  <si>
    <t>km 95+014 rzeki Barycz</t>
  </si>
  <si>
    <t>Tablica informacyjna kierującana ścieżkę przyrodniczą</t>
  </si>
  <si>
    <t>Informacja o ścieżce przyrodniczej "W krainie ptaków"</t>
  </si>
  <si>
    <t>walory krajoznawcze</t>
  </si>
  <si>
    <t>Ścieżka przyrodnicza "W krainie ptaków"</t>
  </si>
  <si>
    <t>strzałka w lewo</t>
  </si>
  <si>
    <t>Przekierowanie do miejsca odpoczynku</t>
  </si>
  <si>
    <t>wiata turystyczna</t>
  </si>
  <si>
    <t>wygięta tablica</t>
  </si>
  <si>
    <t>dodatkowo na tym słupie jest jeszcze tablica przekierowująca do wiaty turystycznej, także wygieta</t>
  </si>
  <si>
    <t>Tablica z mapą obszaru przy moście Nowe Grodzisko</t>
  </si>
  <si>
    <t>km 95+010 rzeki Barycz</t>
  </si>
  <si>
    <t>tablica z mapą  ++</t>
  </si>
  <si>
    <t>3 x deska 110x13x3</t>
  </si>
  <si>
    <t>Tablica informacyjna o ujściu Prądni</t>
  </si>
  <si>
    <t>474 obręb 0017 Wszewilki (arkusz nr 2), gmina Milicz – obszar wiejski, powiat milicki, woj. dolnośląskie</t>
  </si>
  <si>
    <t>SP</t>
  </si>
  <si>
    <t>Informacja o ujściu Prądni, strzałka w lewo</t>
  </si>
  <si>
    <t>Prądnia</t>
  </si>
  <si>
    <t>km 91+238 rzeki Barycz</t>
  </si>
  <si>
    <t>nie odnaleziono w terenie</t>
  </si>
  <si>
    <t>Miejsce dobijania przed Jazem Sławoszowice, pomost mały (taras)</t>
  </si>
  <si>
    <t>348 obręb 0013 Sławoszowice (arkusz nr 1), gmina Milicz – obszar wiejski, powiat milicki, woj. dolnośląskie</t>
  </si>
  <si>
    <t>km 89+753 rzeki Barycz</t>
  </si>
  <si>
    <t>pomost w miejscu budowanej elektrowni, tymczasowy pomost (33.), zagrodzone dojście, będzie wydłużona przenioska kajaków, przydałby się parking, wc, większe kosze na śmieci, droga dojazdowa do remontu, remont stanicy wędkarskiej, pole biwakowe</t>
  </si>
  <si>
    <t>Tablica o miejscu dobijania przed Jazem Sławoszowice i o Jazie Sławoszowice</t>
  </si>
  <si>
    <t>Informacja o miejscu dobijania na prawym brzegu Młynówki Milickiej</t>
  </si>
  <si>
    <t>Sławoszowice</t>
  </si>
  <si>
    <t>Informacja o Jazie Sławoszowice</t>
  </si>
  <si>
    <t>Jaz Sławoszowice</t>
  </si>
  <si>
    <t>km 89+750 rzeki Barycz</t>
  </si>
  <si>
    <t>znak w miejscu budowanej eletrowni</t>
  </si>
  <si>
    <t>Tablica informująca o ujściu Młynówki Milickiej</t>
  </si>
  <si>
    <t>Informacja o źródle Młynówki Milickiej, strzałka w lewo, wzdłuż dopływu</t>
  </si>
  <si>
    <t>Kanał Młynówka Milicka</t>
  </si>
  <si>
    <t>km 89+748 rzeki Barycz</t>
  </si>
  <si>
    <t>Miejsce wodowania za Jazem Sławoszowice, pomost duży</t>
  </si>
  <si>
    <t>km 89+686 rzeki Barycz</t>
  </si>
  <si>
    <t>Tablica informacyjna o miejscu wodowania za Jazem Sławoszowice</t>
  </si>
  <si>
    <t>Informacja o miejscu wodowania na lewym brzegu Baryczy</t>
  </si>
  <si>
    <t>Obiekt usytuowany poza wałem</t>
  </si>
  <si>
    <t>km 89+694 rzeki Barycz</t>
  </si>
  <si>
    <t>uszkodzony kosz na śmieci</t>
  </si>
  <si>
    <t>41.1</t>
  </si>
  <si>
    <t>Tablica z mapą obszaru przed Jazem Sławoszowice</t>
  </si>
  <si>
    <t>km 89+738 rzeki Barycz</t>
  </si>
  <si>
    <t>tablica z mapą przeniesiona w nowe miejsce ze względu na budowę elektrowni</t>
  </si>
  <si>
    <t>Tablica informacyjna - uwaga kamienie przy moście kolejowym</t>
  </si>
  <si>
    <t>340/1 obręb 0013 Sławoszowice (arkusz nr 1), gmina Milicz – obszar wiejski, powiat milicki, woj. dolnośląskie</t>
  </si>
  <si>
    <t>Informacja o kamieniach</t>
  </si>
  <si>
    <t>niebezpieczeństwo</t>
  </si>
  <si>
    <t>Kamienie</t>
  </si>
  <si>
    <t>km 89+102 rzeki Barycz</t>
  </si>
  <si>
    <t>19.1</t>
  </si>
  <si>
    <t>Miejsce wodowania przy moście na Krotoszyńskiej, pomost stały</t>
  </si>
  <si>
    <t>25/2 obręb 0001 Milicz-Miasto (arkusz nr 30), gmina Milicz Miasto, powiat milicki, woj. dolnośląskie</t>
  </si>
  <si>
    <t>km 87+798 rzeki Barycz</t>
  </si>
  <si>
    <t>Tablica o miejscu wodowania przy moście na Krotoszyńskiej</t>
  </si>
  <si>
    <t>Milicz</t>
  </si>
  <si>
    <t>Informacja o wiacie turystycznej</t>
  </si>
  <si>
    <t>miejsce odpoczynku, WC</t>
  </si>
  <si>
    <t>25 m</t>
  </si>
  <si>
    <t>km 87+805 rzeki Barycz</t>
  </si>
  <si>
    <t>jest jeszcze tabliczka przekierowująca do wiaty turystycznej i KOM. Wiata (46.), ławki, stojaki rowerowe i kosze na śmieci (47.)</t>
  </si>
  <si>
    <t>Tablica ostrzegawcza o kamieniach i informująca o Grodzisku Chmielnik</t>
  </si>
  <si>
    <t>Przekierowanie do Grodziska Chmielnik</t>
  </si>
  <si>
    <t>Grodzisko Chmielnik
500 m</t>
  </si>
  <si>
    <t>niebespieczeństwo</t>
  </si>
  <si>
    <t>km 87+831 rzeki Barycz</t>
  </si>
  <si>
    <t>słup przechylony, uszkodzona tablica o miejscu wodowania</t>
  </si>
  <si>
    <t>powinien być znak informujący o miejscu dobijania</t>
  </si>
  <si>
    <t>Tablica z mapą obszaru przy moście na Krotoszyńskiej</t>
  </si>
  <si>
    <t>km 87+803 rzeki Barycz</t>
  </si>
  <si>
    <t>Technikum Leśne w Miliczu, tablica o walorach przyrodniczych i Pałacu Maltzanów</t>
  </si>
  <si>
    <t>Informacja o Zespole Pałacowo-Parkowym w Miliczu</t>
  </si>
  <si>
    <t>Zespół Pałacowo-Parkowy w Miliczu
Pałac Maltzanów
Ruiny zamku</t>
  </si>
  <si>
    <t>km 87+250 rzeki Barycz</t>
  </si>
  <si>
    <t>tablica z oznakowaniem  -</t>
  </si>
  <si>
    <t>uszkodzony daszek na znaku, zniszczony kosz na śmieci</t>
  </si>
  <si>
    <t>Tablica ostrzegawcza pale przy moście na ul. Sułowskiej</t>
  </si>
  <si>
    <t>18.1</t>
  </si>
  <si>
    <t>Ostrzeżenie o palach</t>
  </si>
  <si>
    <t>pale</t>
  </si>
  <si>
    <t>km 85+780 rzeki Barycz</t>
  </si>
  <si>
    <t>Ostoja Konika Polskiego- taras</t>
  </si>
  <si>
    <t>km 84+925 rzeki Barycz</t>
  </si>
  <si>
    <t>1xdeska140x11,5x5</t>
  </si>
  <si>
    <t>Tablica informacyjna o miejscu dobijania i bliskości WC</t>
  </si>
  <si>
    <t>Ostoja Konika Polskiego</t>
  </si>
  <si>
    <t>Informacja o ofercie Ostoi (domki letniskowe, smażalnia ryb)</t>
  </si>
  <si>
    <t>Restauracja, miejsca noclegowe, miejsce odpoczynku</t>
  </si>
  <si>
    <t>300 m</t>
  </si>
  <si>
    <t>km 84+931 rzeki Barycz</t>
  </si>
  <si>
    <t>uszkodzona tabliczka z km</t>
  </si>
  <si>
    <t>brak info o wc, jest info o noclegach wi restauracji</t>
  </si>
  <si>
    <t>21.1</t>
  </si>
  <si>
    <t>Tablica z mapą obszaru na Ostoi Konika Polskiego</t>
  </si>
  <si>
    <t>km 84+927 rzeki Barycz</t>
  </si>
  <si>
    <t>Tablica informacyjna o ujściu Młynówki</t>
  </si>
  <si>
    <t>Informacja o ujściu Młynówki Milickiej; strzałka w lewo, wzdłuż dopływu</t>
  </si>
  <si>
    <t>Młynówka Milicka</t>
  </si>
  <si>
    <t>km 84+929 rzeki Barycz</t>
  </si>
  <si>
    <t>Miejsce wodowania Grodzisko-Kaszowo, pomost stały</t>
  </si>
  <si>
    <t>300/1 obręb 0006 Kaszowo (arkusz nr 2), gmina Milicz – obszar wiejski, powiat milicki, woj. dolnośląskie</t>
  </si>
  <si>
    <t>Obiekt usytuowany w nurcie, na brzegu rzeki</t>
  </si>
  <si>
    <t>km 80+875 rzeki Barycz</t>
  </si>
  <si>
    <t>uszkodzone, zerwane schody łączące pomost z lądem</t>
  </si>
  <si>
    <t>pomost pod wodą</t>
  </si>
  <si>
    <t>Tablica informacyjna o miejscu dobijania i przekierowanie na wiatę</t>
  </si>
  <si>
    <t>Grodzisko Kaszowo</t>
  </si>
  <si>
    <t>Informacja o miejscu odpoczynku</t>
  </si>
  <si>
    <t>Wiata Lasów Państwowych Nadleśnictwo Milicz
200 m</t>
  </si>
  <si>
    <t>km 80+879 rzeki Barycz</t>
  </si>
  <si>
    <t>Przydałoby się więcej wykosić przy przystani, większe kosze przy wiacie i może wc</t>
  </si>
  <si>
    <t>22.1</t>
  </si>
  <si>
    <t>Tablica z mapą obszaru przy Grodzisku Kaszowo</t>
  </si>
  <si>
    <t>km 80+877 rzeki Barycz</t>
  </si>
  <si>
    <t>Tama Sułów – miejsce dobijania, pomost stały</t>
  </si>
  <si>
    <t>7/15 obręb 0034 Sułów (arkusz nr 2), gmina Milicz Miasto, powiat milicki, woj. dolnośląskie</t>
  </si>
  <si>
    <t>km 77+679 rzeki Barycz</t>
  </si>
  <si>
    <t>Tablica ostrzegawcza o Tamie Sułów i elektrowni</t>
  </si>
  <si>
    <t>Informacja o Jazie Sułów</t>
  </si>
  <si>
    <t>Jaz Sułów</t>
  </si>
  <si>
    <t>Informacja o elektrowni wodnej</t>
  </si>
  <si>
    <t>elektrownia wodna</t>
  </si>
  <si>
    <t>km 77+685 rzeki Barycz</t>
  </si>
  <si>
    <t>tablica z oznakowaniem -</t>
  </si>
  <si>
    <t>przechylony słup, uszkodzony znak km</t>
  </si>
  <si>
    <t>Zarośnięty przez krzaki, nie było kosza, jest na znaku wodowania na młynówce,</t>
  </si>
  <si>
    <t>Tablica informacyjna o miejscu dobijania przed Tamą Sułów i ujściu Młynówki Sułowsko- Radziądzkiej</t>
  </si>
  <si>
    <t>Informacja o miejscu dobijania przez Jazem Sułów</t>
  </si>
  <si>
    <t>Sułów</t>
  </si>
  <si>
    <t>Informacja o ujściu Młynówki Sułowsko Radziądzkiej</t>
  </si>
  <si>
    <t>Kanał Młynówka ułowsko- Radziądzka</t>
  </si>
  <si>
    <t>km 77+683 rzeki Barycz</t>
  </si>
  <si>
    <t>zarośnięta przez krzaki, tabliczka o ujściu Młynówki na znaku o miejscu wodowania na Młynówce</t>
  </si>
  <si>
    <t>45.1</t>
  </si>
  <si>
    <t>Tablica z mapą obszaru przy Tamie Sułów</t>
  </si>
  <si>
    <t>Wodowanie na Młynówce Sułowsko- Radziądzkiej, taras</t>
  </si>
  <si>
    <t>638/3 obręb 0038 Sułów (arkusz nr 6), gmina Milicz Miasto, powiat milicki, woj. dolnośląskie</t>
  </si>
  <si>
    <t>kanał Młynówka Sułowsko- Radziądzka</t>
  </si>
  <si>
    <t>Obiekt usytuowany w nurcie i na skarpie rzeki</t>
  </si>
  <si>
    <t>km 25+755 kanału Młynówki Sułowsko Radziądzkiej</t>
  </si>
  <si>
    <t>Tablica informacyjna o wodowaniu na Młynówce Sułowsko- Radziądzkiej</t>
  </si>
  <si>
    <t>Informacja o miejscu wodowania na prawym brzegu Młynówski Sulowsko Radziądzkiej</t>
  </si>
  <si>
    <t>tu jest kosz i tabliczka informująca o ujściu Młynówki. Dalej na Młynówce jest jaz brak znaku i pomostów przy dobijaniu (67.) i wodowaniu (68.) Przy młynie w Sułowie potrzebny znak i pomost wodowanie (69.). Tu często zaczynają się spływy.</t>
  </si>
  <si>
    <t>Tablica informacyjna o miejscu wodowania za Tamą Sułów</t>
  </si>
  <si>
    <t>638/4 obręb 0038 Sułów (arkusz nr 6), gmina Milicz Miasto, powiat milicki, woj. dolnośląskie</t>
  </si>
  <si>
    <t>Informacja o miejscu wodowania za Jazem Sułów na prawym brzegu Baryczy</t>
  </si>
  <si>
    <t>Obiekt usytuowany na skarpie rzeki</t>
  </si>
  <si>
    <t>km 77+590 rzeki Barycz</t>
  </si>
  <si>
    <t>przydałby się pomost do wodowania</t>
  </si>
  <si>
    <t>64.1</t>
  </si>
  <si>
    <t>Tablica informacyjna Rezerwat Stawy Milickie Kompleks Ruda Sułowska</t>
  </si>
  <si>
    <t>49/2 obręb 0035 Ruda Sułowska (arkusz nr 3), gmina Milicz Miasto, powiat milicki, woj. dolnośląskie</t>
  </si>
  <si>
    <t>Informacja o Rezerwacie Stawy Milickie Kompleks Ruda Sułowska</t>
  </si>
  <si>
    <t>Rezerwat Stawy Milickie Kompleks Ruda Sułowska</t>
  </si>
  <si>
    <t>Obiekt usytuowany naskarpie rzeki</t>
  </si>
  <si>
    <t>km 20+150 kanału Młynówki Sułowsko Radziądzkiej</t>
  </si>
  <si>
    <t>Miejsce wodowania przy Stawie Żabieniec Mały (Stawy Milickie), pomost</t>
  </si>
  <si>
    <t>Obiekt usytuowany na w nurcie i na skarpie rzeki</t>
  </si>
  <si>
    <t>km 19+830 kanału Młynówki Sułowsko Radziądzkiej</t>
  </si>
  <si>
    <t>Znak informacyjny wodowanie przy Żabieńcu Małym</t>
  </si>
  <si>
    <t>Informacja o miejscu wodowania na lewym brzegu Kanału Młynówka Sułowsko- Radziądzka</t>
  </si>
  <si>
    <t>Ruda Sułowska</t>
  </si>
  <si>
    <t>km 19+825 kanału Młynówki Sułowsko Radziądzkiej</t>
  </si>
  <si>
    <t>66.1</t>
  </si>
  <si>
    <t>Tablica z mapą obszaru przy Żabieńcu Małym</t>
  </si>
  <si>
    <t>km 19+827 kanału Młynówki Sułowsko Radziądzkiej</t>
  </si>
  <si>
    <t>Most przy Żabieńcu Małym (Stawy Milickie)</t>
  </si>
  <si>
    <t>most</t>
  </si>
  <si>
    <t>km 19+810 kanału Młynówki Sułowsko Radziądzkiej</t>
  </si>
  <si>
    <t>niezrealizowany</t>
  </si>
  <si>
    <t>Miejsce dobijania przed Jazem Ruda Sułowska (Stawy Milickie), pomost stały</t>
  </si>
  <si>
    <t>49/3 obręb 0035 Ruda Sułowska (arkusz nr 4), gmina Milicz Miasto, powiat milicki, woj. dolnośląskie</t>
  </si>
  <si>
    <t>km 19+406 kanału Młynówki Sułowsko Radziądzkiej</t>
  </si>
  <si>
    <t>2 x deska 160x11,5x4</t>
  </si>
  <si>
    <t>niebezpieczna dziura pomiędzy pomostem, a lądem</t>
  </si>
  <si>
    <t>Tablica informacyjna o Jazie w Rudzie Sułowskiej i miejscu dobijania</t>
  </si>
  <si>
    <t>Informacja o miejscu dobijania na lewym brzegu Kanału Młynówka Sułowsko- Radziądzka</t>
  </si>
  <si>
    <t>Informacja o Jazie Ruda Sułowska</t>
  </si>
  <si>
    <t>Jaz Ruda Sułowska</t>
  </si>
  <si>
    <t>km 19+412 kanału Młynówki Sułowsko Radziądzkiej</t>
  </si>
  <si>
    <t>przydałaby się obudowa wc, parking, ławki, miejsce postoju dla wypożyczalni kajaków</t>
  </si>
  <si>
    <t>Miejsce wodowania w Rudzie Sułowskiej, pomost</t>
  </si>
  <si>
    <t>Obiekt usytuowany na brzegu rzeki i w nurcie</t>
  </si>
  <si>
    <t>km 19+298 kanału Młynówki Sułowsko Radziądzkiej</t>
  </si>
  <si>
    <t>Tablica informacyjna o miejscu wodowania za jazem w Rudzie Sułowskiej</t>
  </si>
  <si>
    <t>km 19+302 kanału Młynówki Sułowsko Radziądzkiej</t>
  </si>
  <si>
    <t>odcinek rzeki całkowicie zarośnięty, nie do przepłynięcia</t>
  </si>
  <si>
    <t>73.1</t>
  </si>
  <si>
    <t>Tablica z mapą obszaru za jazem w Rudzie Sułowskiej</t>
  </si>
  <si>
    <t>km 19+304 kanału Młynówki Sułowsko Radziądzkiej</t>
  </si>
  <si>
    <t>stoi przed jazem przy miejscu dobijania</t>
  </si>
  <si>
    <t>Tablica informacyjna o miejscu dobijania i miejscu pomiarowym w Łąkach</t>
  </si>
  <si>
    <t>194 obręb 0027 Łąki (arkusz nr 1), gmina Milicz – obszar wiejski, powiat milicki, woj. dolnośląskie</t>
  </si>
  <si>
    <t>Łąki</t>
  </si>
  <si>
    <t>Informacja o miejscu pomiarowym</t>
  </si>
  <si>
    <t>wodowskaz</t>
  </si>
  <si>
    <t>km 74+725 rzeki Barycz</t>
  </si>
  <si>
    <t>zasłonięty przez gałęzie</t>
  </si>
  <si>
    <t>Obudowa toalety przenośnej</t>
  </si>
  <si>
    <t>7 x deska 184x12x2,5 są na miejscu</t>
  </si>
  <si>
    <t>Przystań kajakowa</t>
  </si>
  <si>
    <t>Pomost stały - miejsce wodowania przy moście Ruda Żmigrodzka</t>
  </si>
  <si>
    <t>471 obręb 0021 Osiek (arkusz nr 1),
 gmina Żmigród - obszar wiejski, powiat trzebnicki, 
woj. dolnośląskie</t>
  </si>
  <si>
    <t>DZMiUW
UMWD
SP</t>
  </si>
  <si>
    <t>Obiekt usytuowany 
w nurcie, międzywale</t>
  </si>
  <si>
    <t>km 65+341 rzeki Barycz</t>
  </si>
  <si>
    <t>trzebnicki</t>
  </si>
  <si>
    <t>Gmina Żmigród</t>
  </si>
  <si>
    <t>1 x deska163x11,5x5 cm</t>
  </si>
  <si>
    <t>kilka desek w pomoście do dokręcenia, kilkanaście wygiętych, ale mogą być</t>
  </si>
  <si>
    <t>Tablica informacyjna o miejscu wodowania i kierująca do Łowiska Rudy- miejsce odpoczynku</t>
  </si>
  <si>
    <t>Informacja o miejscu wodowania na prawym brzegu rzeki Barycz</t>
  </si>
  <si>
    <t>Ruda Żmigrodzka</t>
  </si>
  <si>
    <t>Przekierowanie na łowisko karpiowe Rudy i miejsce odpoczynku</t>
  </si>
  <si>
    <t>Łowisko Karpiowe Rudy
1 km
Wiata turystyczna 900 m</t>
  </si>
  <si>
    <t>km 65+342 rzeki Barycz</t>
  </si>
  <si>
    <t>brak tablicy miejsce dobijania/wodowania, do usunięcia tablica o łowisku Rudy</t>
  </si>
  <si>
    <t>49.1</t>
  </si>
  <si>
    <t>Tablica z mapą obszaru przy moście Ruda Żmigrodzka</t>
  </si>
  <si>
    <t>km 65+344 rzeki Barycz</t>
  </si>
  <si>
    <t>tablica z oznakowaniem ++</t>
  </si>
  <si>
    <t>Taras - miejsce dobijania przed jazem Niezgoda</t>
  </si>
  <si>
    <t>211 obręb 0017 Książęca Wieś (arkusz nr 1), gmina Żmigród - obszar wiejski, powiat trzebnicki, woj. dolnośląskie</t>
  </si>
  <si>
    <t>Obiekt usytuowany 
w nurcie</t>
  </si>
  <si>
    <t>km 70+425 rzeki Barycz</t>
  </si>
  <si>
    <t>OŚRiL.6341.10.2015</t>
  </si>
  <si>
    <t>brak informacji w decyzji</t>
  </si>
  <si>
    <t>schody do remontu, przynajmniej 14 x deska 100x20x4</t>
  </si>
  <si>
    <t>Tablica informacyjna o ujściu Kanału Doprowadzalnik Stawów Jamnickich</t>
  </si>
  <si>
    <t>23.1</t>
  </si>
  <si>
    <t>Informacja o ujściu Kanału Dprowadzalnik Stawów Jamnickich, strzałka w lewo</t>
  </si>
  <si>
    <t>Kanał Doprowadzalnik Stawów Jamnickich</t>
  </si>
  <si>
    <t>km 70+417 rzeki Barycz</t>
  </si>
  <si>
    <t>powinna być jeszcze tablica Rów Paszkowy (76.)</t>
  </si>
  <si>
    <t>Tablica informacyjna o miejscu dobijania i Jazie Niezgoda</t>
  </si>
  <si>
    <t>Niezgoda</t>
  </si>
  <si>
    <t>Informacja o Jazie Niezgoda</t>
  </si>
  <si>
    <t>Jaz Niezgoda</t>
  </si>
  <si>
    <t>km 70+435 rzeki Barycz</t>
  </si>
  <si>
    <t>Tablica o miejscu wodowania przy Jazie Niezgoda</t>
  </si>
  <si>
    <t>Informacja o miejscu wodowania za Jazem Niezgoda</t>
  </si>
  <si>
    <t>km 70+385 rzeki Barycz</t>
  </si>
  <si>
    <t>zasłonięta przez gałęzie, może pomost do wodowania za jazem?</t>
  </si>
  <si>
    <t>48.1</t>
  </si>
  <si>
    <t>Tablica z mapą obszaru przy jazie Niezgoda</t>
  </si>
  <si>
    <t>km 70+377 rzeki Barycz</t>
  </si>
  <si>
    <t>Taras - dobijanie przy moście Radziądz- Ruda Żmigrodzka</t>
  </si>
  <si>
    <t>37/1 obręb 0026 Ruda Żmigrodzka (arkusz nr 1), gmina Żmigród - obszar wiejski, powiat trzebnicki, woj. dolnośląskie</t>
  </si>
  <si>
    <t>kanał Ługa</t>
  </si>
  <si>
    <t>km 0+910 kanału Ługa</t>
  </si>
  <si>
    <t>likwidacja</t>
  </si>
  <si>
    <t>Tablica informacyjna z mapą obszaru przy moście Radziądz- Ruda Żmigrodzka</t>
  </si>
  <si>
    <t>km 0+907 kanału Ługa</t>
  </si>
  <si>
    <t>Tablica informacyjna o miejscu dobijania</t>
  </si>
  <si>
    <t>Informacja o miejscu dobijania na prawym brzegu Kanału Ługa</t>
  </si>
  <si>
    <t>Informacja o braku możliwości płynięcia dalej Kanałem Ługa</t>
  </si>
  <si>
    <t>miejsce nie do przepłynięcia</t>
  </si>
  <si>
    <t>Kanał Ługa
odcinek okresowo nie do przepłynięcia</t>
  </si>
  <si>
    <t>Obiekt usytuowany p na brzegu rzeki</t>
  </si>
  <si>
    <t>Tablica informacyjna kierująca do Rudego i do miejsca wodowania w Rudzie Żmigrodzkiej na Barycz (ok. 700 m)</t>
  </si>
  <si>
    <t>Przekierowanie na łowisko karpiowe Rudy i wiatę turystyczną</t>
  </si>
  <si>
    <t>Łowisko Karpiowe Rudy
Wiata turystyczna 
500 m</t>
  </si>
  <si>
    <t>km 0+920 kanału Ługa</t>
  </si>
  <si>
    <t>Taras - miejsce dobijania przy Jazie Biedaczka</t>
  </si>
  <si>
    <t>Obiekt usytuowany w nurcie i lewym międzywalu</t>
  </si>
  <si>
    <t>km 63+101 rzeki Barycz</t>
  </si>
  <si>
    <t>Tablica informacyjna o miejscu dobijania i Jazie Biedaczka/Jaz Osiek</t>
  </si>
  <si>
    <t>Informacja o miejscu dobijania na lewym brzegu rzeki Barycz</t>
  </si>
  <si>
    <t>Biedaczka</t>
  </si>
  <si>
    <t>Informacja o Jazie Biedaczka</t>
  </si>
  <si>
    <t>próg ewentualnie do przełynięcia po rozpoznaniu</t>
  </si>
  <si>
    <t>Jaz Biedaczka</t>
  </si>
  <si>
    <t>Obiekt usytuowany 
w międzywalu lewym</t>
  </si>
  <si>
    <t>km 63+109 rzeki Barycz</t>
  </si>
  <si>
    <t>Tablica o miejscu wodowania przy starym moście w Żmigrodzie</t>
  </si>
  <si>
    <t>1 obręb 0001 Żmigród (arkusz nr 2), gmina Żmigród miasto, powiat trzebnicki, woj. dolnośląskie</t>
  </si>
  <si>
    <t>DZMiUW
SP</t>
  </si>
  <si>
    <t>Informacja o miejscu wodowania na lewym brzegu rzeki Barycz</t>
  </si>
  <si>
    <t>Żmigród</t>
  </si>
  <si>
    <t>km 57+633 rzeki Barycz</t>
  </si>
  <si>
    <t>Tablica z mapą obszaru przy starym moście w Żmigrodzie</t>
  </si>
  <si>
    <t>km 57+636 rzeki Barycz</t>
  </si>
  <si>
    <t>Pomost przy Starym Moście w Żmigrodzie- infrastruktura istniejąca przed realizacją projektu</t>
  </si>
  <si>
    <t>zdewastowany, cały do wymiany</t>
  </si>
  <si>
    <t>Tablica o miejscu dobijania przy Zespole Pałacowo- Parkowym w Żmigrodzie</t>
  </si>
  <si>
    <t>1 obręb 0001 Żmigród (arkusz nr 41), gmina Żmigród miasto, powiat trzebnicki, woj. dolnośląskie</t>
  </si>
  <si>
    <t>Przekierowanie do Zespołu Pałacowo- Parkowego w Żmigrodzie</t>
  </si>
  <si>
    <t>Zespół Pałacowo- Parkowy w Żmigrodzie</t>
  </si>
  <si>
    <t>km 58+340 rzeki Barycz</t>
  </si>
  <si>
    <t>uszkodzona tabliczka km</t>
  </si>
  <si>
    <t>Likwidacja, cały punkt nie pottrzebny, zdewastowany, a kanał zarośniety, lepiej utrzymac jedno miejsce przy moście, gdzie jest dojazd i parking</t>
  </si>
  <si>
    <t>28.1</t>
  </si>
  <si>
    <t>1 obręb 0001 Żmigród (arkusz nr 42), gmina Żmigród miasto, powiat trzebnicki, woj. dolnośląskie</t>
  </si>
  <si>
    <t>km 58+712 rzeki Barycz</t>
  </si>
  <si>
    <t>Pomost przy Zespole Pałacowo- Parkowym w Żmigrodzie- infrastruktura istniejąca przed realizacją projektu</t>
  </si>
  <si>
    <t>zmurszały</t>
  </si>
  <si>
    <t>28.2</t>
  </si>
  <si>
    <t>Tablica informacyjna z mapą obszaru przy Zespole Pałacowo- Parkowym w Żmigrodzie</t>
  </si>
  <si>
    <t>km 58+710 rzeki Barycz</t>
  </si>
  <si>
    <t>tablica z mapą</t>
  </si>
  <si>
    <t>Tablica informacyjna Rezerwat Olszyny Niezgodzkie</t>
  </si>
  <si>
    <t>271 obręb 0032 Niezgoda (arkusz nr 1), gmina Żmigród - obszar wiejski, powiat trzebnicki, woj. dolnośląskie</t>
  </si>
  <si>
    <t>32.1</t>
  </si>
  <si>
    <t>Informacja o Rezerwacie Olszyny Niezgodzkie</t>
  </si>
  <si>
    <t>Rezerwat Przyrody Olszyny Niezgodzkie</t>
  </si>
  <si>
    <t>km 4+290 kanału Ługa</t>
  </si>
  <si>
    <t>Tablica informacyjna źródło Ługi</t>
  </si>
  <si>
    <t>334 obręb 0032 Niezgoda (arkusz nr 1), gmina Żmigród - obszar wiejski, powiat trzebnicki, woj. dolnośląskie</t>
  </si>
  <si>
    <t>Informacja o źródle Kanału Ługa, strzałka w lewo</t>
  </si>
  <si>
    <t>Kanał Ługa</t>
  </si>
  <si>
    <t>km 14+100 kanału Młynówka Sułowsko- Radziądzka</t>
  </si>
  <si>
    <t>nieczytelne ustawienie wprowadzające w błąd Ługa/Młynówka, przydałby się znak Ługa</t>
  </si>
  <si>
    <t>Tablica informacyjna o ujściu Ługi</t>
  </si>
  <si>
    <t>Informacja o ujściu Kanału Ługa, strzałka w prawo</t>
  </si>
  <si>
    <t>Obiekt usytuowany 
w międzywalu prawym</t>
  </si>
  <si>
    <t>km 64+900 rzeki Barycz</t>
  </si>
  <si>
    <t>80.1</t>
  </si>
  <si>
    <t>Tablica informacyjna: ostrzeżenie o Jazie Żmigródek i wskazanie miejsca dobijania przed Jazem Żmigródek</t>
  </si>
  <si>
    <t>Informacja o miejscu dobijania na lewym przegu rzeki Barycz</t>
  </si>
  <si>
    <t>Żmigródek</t>
  </si>
  <si>
    <t>Informacja o Jazie Żmigródek</t>
  </si>
  <si>
    <t>Jaz Żmigródek</t>
  </si>
  <si>
    <t>km 57+380 rzeki Barycz</t>
  </si>
  <si>
    <t>zarośnięty przez trzciny, likwidacja kosza na śmieci</t>
  </si>
  <si>
    <t>80.2</t>
  </si>
  <si>
    <t>Tablica informacyjna o miejscu wodowania za Jazem Żmigródek</t>
  </si>
  <si>
    <t>2 obręb 0001 Żmigród (arkusz nr 1), gmina Żmigród miasto, powiat trzebnicki, woj. dolnośląskie</t>
  </si>
  <si>
    <t>Informacja o miejscu wodowania</t>
  </si>
  <si>
    <t>km 57+335 rzeki Barycz</t>
  </si>
  <si>
    <t>81.1</t>
  </si>
  <si>
    <t>Tablica informacyjna: ostrzeżenie o Jazie Bychowo i wskazanie miejsca dobijania</t>
  </si>
  <si>
    <t>644 obręb 0004 Żmigród (arkusz nr 1), gmina Żmigród miasto, powiat trzebnicki, woj. dolnośląskie</t>
  </si>
  <si>
    <t>Informacja o miejscu dobijania na prawym przegu rzeki Barycz</t>
  </si>
  <si>
    <t>Bychowo</t>
  </si>
  <si>
    <t>Informacja o Jazie Bychowo</t>
  </si>
  <si>
    <t>Jaz Bychowo</t>
  </si>
  <si>
    <t>km 53+738 rzeki Barycz</t>
  </si>
  <si>
    <t>przechylony słup, uszkodzony kosz naśmieci</t>
  </si>
  <si>
    <t>likwidacja kosza na śmieci</t>
  </si>
  <si>
    <t>81.2</t>
  </si>
  <si>
    <t>Tablica informacyjna: wskazanie miejsca dobijania za Jazem Bychowo</t>
  </si>
  <si>
    <t>km 53+685 rzeki Barycz</t>
  </si>
  <si>
    <t>82.1</t>
  </si>
  <si>
    <t>Tablica informacyjna: ostrzeżenie o Jazie Kędzie i wskazanie miejsca dobijania</t>
  </si>
  <si>
    <t>318/1 obręb 0014 Żmigród (arkusz nr 1), gmina Żmigród miasto, powiat trzebnicki, woj. dolnośląskie</t>
  </si>
  <si>
    <t>Kędzie</t>
  </si>
  <si>
    <t>Informacja o Jazie Kędzie</t>
  </si>
  <si>
    <t>Jaz Kędzie</t>
  </si>
  <si>
    <t>km 50+017 rzeki Barycz</t>
  </si>
  <si>
    <t>brak tablicy o jazie i miejscu dobijania</t>
  </si>
  <si>
    <t>Likwidacja kosza na śmieci</t>
  </si>
  <si>
    <t>82.2</t>
  </si>
  <si>
    <t>Tablica informacyjna: wskazanie miejsca wodowania</t>
  </si>
  <si>
    <t>km 49+917 rzeki Barycz</t>
  </si>
  <si>
    <t>82.3</t>
  </si>
  <si>
    <t>Tablica z mapą obszaru przy Jazie Kędzie</t>
  </si>
  <si>
    <t>km 49+922 rzeki Barycz</t>
  </si>
  <si>
    <r>
      <t>1.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</si>
  <si>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3.1</t>
  </si>
  <si>
    <t>Tablica przekierowująca na szlak z ul. Krotoszyńskiej</t>
  </si>
  <si>
    <t>948 obręb 0001 Odolanów, gmina Odolanów, powiat ostrowski, woj. wielkopolskie</t>
  </si>
  <si>
    <t>Przekierowanie z ul. Krotoszyńskiej w Odolanowie na szlak kajakowy</t>
  </si>
  <si>
    <t>Szlak Kajakowy Doliny Baryczy</t>
  </si>
  <si>
    <t>brak obwałowania, obiekt usytuowany na brzegu rzeki</t>
  </si>
  <si>
    <t>km 119+045 rzeki Barycz</t>
  </si>
  <si>
    <t>ostrowski</t>
  </si>
  <si>
    <t>Gmina Odolanów</t>
  </si>
  <si>
    <t>likwidacja szlaku na odcinku Odolanów – Wróbliniec</t>
  </si>
  <si>
    <r>
      <t>2.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</si>
  <si>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informująca o miejscu wodowania przy moście w Odolanowie</t>
  </si>
  <si>
    <t>Odolanów</t>
  </si>
  <si>
    <t>km 118+990 rzeki Barycz</t>
  </si>
  <si>
    <t>tu jest kosz na śmieci, a nie 109.</t>
  </si>
  <si>
    <t>Pomost w Odolanowie- infrastruktura istniejąca przed realizacją projektu</t>
  </si>
  <si>
    <t>jest mapa i parking</t>
  </si>
  <si>
    <r>
      <t>3.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</si>
  <si>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ostrzegawcza o jazie Odolanów</t>
  </si>
  <si>
    <t>1421 obręb 0001 Boników, gmina Odolanów, powiat ostrowski, woj. wielkopolskie</t>
  </si>
  <si>
    <t>Ostrzeżenie o jazie Odolanów</t>
  </si>
  <si>
    <t>Jaz Odolanów</t>
  </si>
  <si>
    <t>km 117+150 rzeki Barycz</t>
  </si>
  <si>
    <t>przechylony znak</t>
  </si>
  <si>
    <r>
      <t>4.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</si>
  <si>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kierująca na szlak Krzyży Brylińskiego</t>
  </si>
  <si>
    <t>774 obręb 0008 Raczyce, gmina Odolanów, powiat ostrowski, woj. wielkopolskie</t>
  </si>
  <si>
    <t>Przekierowanie na szlak krzyży Pawła Brylińskiego</t>
  </si>
  <si>
    <t>Szlak krzyży Pawła Brylińskiego</t>
  </si>
  <si>
    <t>km 115+610 rzeki Barycz</t>
  </si>
  <si>
    <r>
      <t>5.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</si>
  <si>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z kilometrażem przy moście w Uciechowie</t>
  </si>
  <si>
    <t>785 obręb 0012 Uciechów, gmina Odolanów, powiat ostrowski, woj. wielkopolskie</t>
  </si>
  <si>
    <t>znak szlaku z kilomemetrażem mierzonym w górę rzeki</t>
  </si>
  <si>
    <t>112 km</t>
  </si>
  <si>
    <t>km 112+450 rzeki Barycz</t>
  </si>
  <si>
    <t>255/1 obręb 0018 Bartniki, gmina Milicz – obszar wiejski, powiat milicki, woj. dolnośląskie</t>
  </si>
  <si>
    <t>275 obręb 0018 Bartniki, gmina Milicz – obszar wiejski, powiat milicki, woj. dolnośląskie</t>
  </si>
  <si>
    <t>263 obręb 0022 Gądkowice, gmina Milicz – obszar wiejski, powiat milicki, woj. dolnośląskie</t>
  </si>
  <si>
    <t>262 obręb 0022 Gądkowice, gmina Milicz – obszar wiejski, powiat milicki, woj. dolnośląskie</t>
  </si>
  <si>
    <t>261 obręb 0022 Gądkowice, gmina Milicz – obszar wiejski, powiat milicki, woj. dolnośląskie</t>
  </si>
  <si>
    <t>266/2 obręb 0009 Nowy Zamek, gmina Milicz – obszar wiejski, powiat milicki, woj. dolnośląskie</t>
  </si>
  <si>
    <t>266/1 obręb 0009 Nowy Zamek, gmina Milicz – obszar wiejski, powiat milicki, woj. dolnośląskie</t>
  </si>
  <si>
    <t>348 obręb 0013 Sławoszowice, gmina Milicz – obszar wiejski, powiat milicki, woj. dolnośląskie</t>
  </si>
  <si>
    <t>340/1 obręb 0013 Sławoszowice, gmina Milicz – obszar wiejski, powiat milicki, woj. dolnośląskie</t>
  </si>
  <si>
    <t>25/2 obręb 0001 Milicz-Miasto, gmina Milicz Miasto, powiat milicki, woj. dolnośląskie</t>
  </si>
  <si>
    <t>300/1 obręb 0006 Kaszowo, gmina Milicz – obszar wiejski, powiat milicki, woj. dolnośląskie</t>
  </si>
  <si>
    <t>7/15 obręb 0034 Pracze, gmina Milicz Miasto, powiat milicki, woj. dolnośląskie</t>
  </si>
  <si>
    <t>638/3 obręb 0038 Sułów, gmina Milicz Miasto, powiat milicki, woj. dolnośląskie</t>
  </si>
  <si>
    <t>638/4 obręb 0038 Sułów, gmina Milicz Miasto, powiat milicki, woj. dolnośląskie</t>
  </si>
  <si>
    <t>194 obręb 0027 Łąki, gmina Milicz – obszar wiejski, powiat milicki, woj. dolnośląskie</t>
  </si>
  <si>
    <t>471 obręb 0021 Osiek (arkusz nr 1), gmina Żmigród - obszar wiejski, powiat trzebnicki, woj. dolnośląskie</t>
  </si>
  <si>
    <t>211 obręb 0017 Książęca Wieś, gmina Żmigród - obszar wiejski, powiat trzebnicki, woj. dolnośląskie</t>
  </si>
  <si>
    <t>37/1 obręb 0026 Ruda Żmigrodzka, gmina Żmigród - obszar wiejski, powiat trzebnicki, woj. dolnośląskie</t>
  </si>
  <si>
    <t>2 obręb 0001 Żmigród, gmina Żmigród miasto, powiat trzebnicki, woj. dolnośląskie</t>
  </si>
  <si>
    <t>644 obręb 0004 Żmigród, gmina Żmigród miasto, powiat trzebnicki, woj. dolnośląskie</t>
  </si>
  <si>
    <t>318/1 obręb 0014 Żmigród, gmina Żmigród miasto, powiat trzebnicki, woj. dolnośląskie</t>
  </si>
  <si>
    <t>471 obręb 0021 Osiek, gmina Żmigród - obszar wiejski, powiat trzebnicki, woj. dolnośląskie</t>
  </si>
  <si>
    <t>1 obręb 0001 Żmigród, gmina Żmigród miasto, powiat trzebnicki, woj. dolnośląskie</t>
  </si>
  <si>
    <t>271 obręb 0032 Niezgoda, gmina Żmigród - obszar wiejski, powiat trzebnicki, woj. dolnośląskie</t>
  </si>
  <si>
    <t>334 obręb 0032 Niezgoda, gmina Żmigród - obszar wiejski, powiat trzebnicki, woj. dolnośląskie</t>
  </si>
  <si>
    <t>Wykaz punktów</t>
  </si>
  <si>
    <t>Co już można?</t>
  </si>
  <si>
    <t>Liczba punktó do wniosku</t>
  </si>
  <si>
    <t>Liczba wszytskich punktów</t>
  </si>
  <si>
    <t>Podsumowanie dla grupy uzgodnień</t>
  </si>
  <si>
    <t>Operat I UMWD</t>
  </si>
  <si>
    <t>tak</t>
  </si>
  <si>
    <t>Operat II UMWD</t>
  </si>
  <si>
    <t>Operat I Trzebnica</t>
  </si>
  <si>
    <t>Operat II Trzebnica</t>
  </si>
  <si>
    <t>Operat I Milicz</t>
  </si>
  <si>
    <t>Operat II Milicz</t>
  </si>
  <si>
    <t>Punkty w pow ostrowskim nie wymagają operatu (5 pkt)</t>
  </si>
  <si>
    <t>Pozwolenie budowane Milicz</t>
  </si>
  <si>
    <t>Umorzenie RZGW</t>
  </si>
  <si>
    <t>14 obiektów leży w międzywalu i poza nim</t>
  </si>
  <si>
    <t>UMWD wymaga opinii hydrogeologicznej tylko dla Baryczy</t>
  </si>
  <si>
    <t>Pozycjonowanie infrastruktury Szlaku Kajakowego Doliny Baryczy (etap I)</t>
  </si>
  <si>
    <t>Nr w BaseCamp/na załączniku graficznym</t>
  </si>
  <si>
    <t>Opis w Base Camp/ na załączniku graficznym</t>
  </si>
  <si>
    <t>Rodzaj infrastruktury</t>
  </si>
  <si>
    <t>Szerokość geograficzna</t>
  </si>
  <si>
    <t>Długość geograficzna</t>
  </si>
  <si>
    <t>Most przy Żabieńcu Małym  (Stawy Milickie)</t>
  </si>
  <si>
    <t>51.513099018484354</t>
  </si>
  <si>
    <t>17.113556005060673</t>
  </si>
  <si>
    <t>51.552827982231975</t>
  </si>
  <si>
    <t>17.360219992697239</t>
  </si>
  <si>
    <t>51.534267012029886</t>
  </si>
  <si>
    <t>17.27309899404645</t>
  </si>
  <si>
    <t>Miejsce wodowania- Grodzisko Kaszowo, pomost stały</t>
  </si>
  <si>
    <t>51.503409370779991</t>
  </si>
  <si>
    <t>17.215352458879352</t>
  </si>
  <si>
    <t>Miejsce wodowania przy moście Potasznia- Gądkowice, pomost stały</t>
  </si>
  <si>
    <t>51.55322696082294</t>
  </si>
  <si>
    <t>17.468360960483551</t>
  </si>
  <si>
    <t>Miejsce wodowania za jazem Bolko, pomost stały</t>
  </si>
  <si>
    <t>51.555974967777729</t>
  </si>
  <si>
    <t>17.39234397187829</t>
  </si>
  <si>
    <t>Miejsce wodowania, pomost za Jazem Sławoszowice</t>
  </si>
  <si>
    <t>51.53678703121841</t>
  </si>
  <si>
    <t>17.299067974090576</t>
  </si>
  <si>
    <t>Tama Sułów- miejsce dobijania, pomost stały</t>
  </si>
  <si>
    <t>51.490561002865434</t>
  </si>
  <si>
    <t>17.180244019255042</t>
  </si>
  <si>
    <t>Miejsce wodowania przy moście Ruda Żmigrodzka pomost stały</t>
  </si>
  <si>
    <t>51.48155003786087</t>
  </si>
  <si>
    <t>17.02281704172492</t>
  </si>
  <si>
    <t>Miejsce wodowania przy Stawie Żabieniec Mały(Stawy Milickie)</t>
  </si>
  <si>
    <t>51.513295993208885</t>
  </si>
  <si>
    <t>17.113776030018926</t>
  </si>
  <si>
    <t>Miejsce dobijania przed jazem Ruda  Sułowska (Stawy Milickie), pomost stały</t>
  </si>
  <si>
    <t>51.511190040037036</t>
  </si>
  <si>
    <t>17.109724972397089</t>
  </si>
  <si>
    <t>Miejsce  wodowania w Rudzie Sułowskiej (Stawy Milickie)</t>
  </si>
  <si>
    <t>51.511492040008307</t>
  </si>
  <si>
    <t>17.108491994440556</t>
  </si>
  <si>
    <t>51.543408986181021</t>
  </si>
  <si>
    <t>17.54725000821054</t>
  </si>
  <si>
    <t>51.546818995848298</t>
  </si>
  <si>
    <t>17.501191031187773</t>
  </si>
  <si>
    <t>51.558258030563593</t>
  </si>
  <si>
    <t>17.454910017549992</t>
  </si>
  <si>
    <t>Ostoja Konika  Polskiego</t>
  </si>
  <si>
    <t>51.521547976881266</t>
  </si>
  <si>
    <t>17.243931982666254</t>
  </si>
  <si>
    <t>Miejsce dobijania przy Jazie Biedaczka, taras</t>
  </si>
  <si>
    <t>51.482206005603075</t>
  </si>
  <si>
    <t>16.990381004288793</t>
  </si>
  <si>
    <t>Miejsce dobijania przed Jazem Sławoszowice, taras</t>
  </si>
  <si>
    <t>51.536773033440113</t>
  </si>
  <si>
    <t>17.299840031191707</t>
  </si>
  <si>
    <t>Miejsce dobijania przed Jazem Bolko, taras</t>
  </si>
  <si>
    <t>51.55601897276938</t>
  </si>
  <si>
    <t>17.393635036423802</t>
  </si>
  <si>
    <t>Miejsce dobijania przed jazem Niezgoda, taras</t>
  </si>
  <si>
    <t>51.486579012125731</t>
  </si>
  <si>
    <t>17.091732965782285</t>
  </si>
  <si>
    <t>Wodowanie na Młynówce Sułowsko- Radziądzkiej</t>
  </si>
  <si>
    <t>51.490405015647411</t>
  </si>
  <si>
    <t>17.179776979610324</t>
  </si>
  <si>
    <t>Dobijanie przy moście Radziądz- Ruda Żmigrodzka</t>
  </si>
  <si>
    <t>51.489883996546268</t>
  </si>
  <si>
    <t>17.021921016275883</t>
  </si>
  <si>
    <t>Tablica z mapą obszaru przy jazie Wróbliniec</t>
  </si>
  <si>
    <t>51.543313013389707</t>
  </si>
  <si>
    <t>17.546775005757809</t>
  </si>
  <si>
    <t>Tablica z mapą obszaru przy mości Nowe Grodzisko</t>
  </si>
  <si>
    <t>51.552877016365528</t>
  </si>
  <si>
    <t>17.360268021002412</t>
  </si>
  <si>
    <t>Tablica z mapą obszrau przy mości na Krotoszyńskiej</t>
  </si>
  <si>
    <t>51.534266676753759</t>
  </si>
  <si>
    <t>17.273028334602714</t>
  </si>
  <si>
    <t>51.521592987701297</t>
  </si>
  <si>
    <t>17.243839027360082</t>
  </si>
  <si>
    <t>51.503396965563297</t>
  </si>
  <si>
    <t>17.21536997705698</t>
  </si>
  <si>
    <t>Tablica z mapą obszaru przy starym moście w Żmigrodzie</t>
  </si>
  <si>
    <t>51.482594003900886</t>
  </si>
  <si>
    <t>16.91399403847754</t>
  </si>
  <si>
    <t>Tablica informacyjna z mapą obszaru przy Zesole Pałacowo- Parkowym w Żmigrodzie</t>
  </si>
  <si>
    <t>51.481728153303266</t>
  </si>
  <si>
    <t>16.925554443150759</t>
  </si>
  <si>
    <t>51.553274737671018</t>
  </si>
  <si>
    <t>17.468359870836139</t>
  </si>
  <si>
    <t>51.556003969162703</t>
  </si>
  <si>
    <t>17.392301978543401</t>
  </si>
  <si>
    <t>Tablica z mapą obszaru za Jazem Sławoszowice</t>
  </si>
  <si>
    <t>51.536770099774003</t>
  </si>
  <si>
    <t>17.299063112586737</t>
  </si>
  <si>
    <t>51.490562008693814</t>
  </si>
  <si>
    <t>17.180205965414643</t>
  </si>
  <si>
    <t>Tablica z mapą obszaru przy Jazie Niezgoda</t>
  </si>
  <si>
    <t>51.486441968008876</t>
  </si>
  <si>
    <t>17.090851021930575</t>
  </si>
  <si>
    <t>51.481599994003773</t>
  </si>
  <si>
    <t>17.022886024788022</t>
  </si>
  <si>
    <t>63.1</t>
  </si>
  <si>
    <t>Tablica z mapą obszaru w miejscu wodowania na Młynówce Sułowsko- Radziądzkiej</t>
  </si>
  <si>
    <t>51.490392023697495</t>
  </si>
  <si>
    <t>17.179816961288452</t>
  </si>
  <si>
    <t>51.513302028179169</t>
  </si>
  <si>
    <t>17.113788016140461</t>
  </si>
  <si>
    <t>51.511489022523165</t>
  </si>
  <si>
    <t>17.108472967520356</t>
  </si>
  <si>
    <t>51.489925989881158</t>
  </si>
  <si>
    <t>17.02189696021378</t>
  </si>
  <si>
    <t>51.510733980685472</t>
  </si>
  <si>
    <t>16.820470690727234</t>
  </si>
  <si>
    <t>Tablica o miejscu dobijania i jazie Wróbliniec</t>
  </si>
  <si>
    <t>tablica z oznakowaniem</t>
  </si>
  <si>
    <t>51.543432958424091</t>
  </si>
  <si>
    <t>17.547305999323726</t>
  </si>
  <si>
    <t>51.543317958712578</t>
  </si>
  <si>
    <t>17.546801995486021</t>
  </si>
  <si>
    <t>51.546915974467993</t>
  </si>
  <si>
    <t>17.501202011480927</t>
  </si>
  <si>
    <t>Tablica kierująca do Hubertówki" przy moście Potasznia- Gądkowice"</t>
  </si>
  <si>
    <t>51.553317988291383</t>
  </si>
  <si>
    <t>17.468342017382383</t>
  </si>
  <si>
    <t>Tablica informacyjna o Jazie Gądkowice i miejscu dobijania</t>
  </si>
  <si>
    <t>51.558268005028367</t>
  </si>
  <si>
    <t>17.454923009499907</t>
  </si>
  <si>
    <t>Tablica o wodowaniu za jazem Gądkowice</t>
  </si>
  <si>
    <t>51.558377975597978</t>
  </si>
  <si>
    <t>17.454639030620456</t>
  </si>
  <si>
    <t>51.556080663576722</t>
  </si>
  <si>
    <t>17.461212370544672</t>
  </si>
  <si>
    <t>51.550291031599045</t>
  </si>
  <si>
    <t>17.482526041567326</t>
  </si>
  <si>
    <t>Tablica informacyjna kierująca do WC i na ścieżkę przyrodniczą</t>
  </si>
  <si>
    <t>51.552872993052006</t>
  </si>
  <si>
    <t>17.360225021839142</t>
  </si>
  <si>
    <t>51.552869975566864</t>
  </si>
  <si>
    <t>17.36024396494031</t>
  </si>
  <si>
    <t>Tablica ostrzegawcza o kamieniach i informująca o Grodzisku Chmielnik</t>
  </si>
  <si>
    <t>51.534530958160758</t>
  </si>
  <si>
    <t>17.2734210267663</t>
  </si>
  <si>
    <t>51.534269023686647</t>
  </si>
  <si>
    <t>17.273059012368321</t>
  </si>
  <si>
    <t>Tablica informująca o miejscu wodowania przy moście w Odolanowie</t>
  </si>
  <si>
    <t>51.575402207672596</t>
  </si>
  <si>
    <t>17.669660747051239</t>
  </si>
  <si>
    <t>Technikum Leśne w Miliczu- tablica o walorach przyrodniczych i Pałacu Maltzanów</t>
  </si>
  <si>
    <t>51.532060978934169</t>
  </si>
  <si>
    <t>17.266233041882515</t>
  </si>
  <si>
    <t>51.521594999358058</t>
  </si>
  <si>
    <t>17.243796028196812</t>
  </si>
  <si>
    <t>Tablica z infrmacją o ujściu Młynówki</t>
  </si>
  <si>
    <t>51.521591981872916</t>
  </si>
  <si>
    <t>17.243875991553068</t>
  </si>
  <si>
    <t>Tablica informacyjna o miejscu dobijania i przekierowanie na wiatę</t>
  </si>
  <si>
    <t>51.50346402078867</t>
  </si>
  <si>
    <t>17.215554965659976</t>
  </si>
  <si>
    <t>Tablica o miejscu wodowania przy starym moście w Żmigrodzie</t>
  </si>
  <si>
    <t>51.482528960332274</t>
  </si>
  <si>
    <t>17.016783999279141</t>
  </si>
  <si>
    <t>Tablica informacyjna o miejscu dobijania i Jazie Biedaczka</t>
  </si>
  <si>
    <t>51.482229977846146</t>
  </si>
  <si>
    <t>16.990431966260076</t>
  </si>
  <si>
    <t>Tablica o miejscu dobijania przy Zesole Pałacowo- Parkowym w Żmigrodzie</t>
  </si>
  <si>
    <t>51.482101147994399</t>
  </si>
  <si>
    <t>16.923097036778927</t>
  </si>
  <si>
    <t>51.481767883524299</t>
  </si>
  <si>
    <t>16.925655361264944</t>
  </si>
  <si>
    <t>Tablica informacyjna o miejscu dobijania i miejscu pomiarowym w Łąkach</t>
  </si>
  <si>
    <t>51.493123015388846</t>
  </si>
  <si>
    <t>17.146332012489438</t>
  </si>
  <si>
    <t>Tablica przekierowująca na szlak z ul. Krotoszyńskiej</t>
  </si>
  <si>
    <t>51.576259005814791</t>
  </si>
  <si>
    <t>17.672103988006711</t>
  </si>
  <si>
    <t>51.52879698202014</t>
  </si>
  <si>
    <t>17.247279966250062</t>
  </si>
  <si>
    <t>51.543763037770987</t>
  </si>
  <si>
    <t>17.3135120049119</t>
  </si>
  <si>
    <t>51.53678803704679</t>
  </si>
  <si>
    <t>17.299856962636113</t>
  </si>
  <si>
    <t>51.555823003873229</t>
  </si>
  <si>
    <t>17.392108021304011</t>
  </si>
  <si>
    <t>Tablica informacyjna  kierująca na Grodzisko Lelików</t>
  </si>
  <si>
    <t>51.558587020263076</t>
  </si>
  <si>
    <t>17.441153973340988</t>
  </si>
  <si>
    <t>Tablica o miejscu wodowania przy mości Potasznia- Gądkowice</t>
  </si>
  <si>
    <t>51.553289154544473</t>
  </si>
  <si>
    <t>17.46834235265851</t>
  </si>
  <si>
    <t>51.556015033274889</t>
  </si>
  <si>
    <t>17.393707036972046</t>
  </si>
  <si>
    <t>51.556033976376057</t>
  </si>
  <si>
    <t>17.392360987141728</t>
  </si>
  <si>
    <t>Tablica kierująca na szlak  Krzyży Brylińskiego</t>
  </si>
  <si>
    <t>51.56465501524508</t>
  </si>
  <si>
    <t>17.630559336394072</t>
  </si>
  <si>
    <t>51.536803040653467</t>
  </si>
  <si>
    <t>17.299116002395749</t>
  </si>
  <si>
    <t>51.536762975156307</t>
  </si>
  <si>
    <t>17.299838019534945</t>
  </si>
  <si>
    <t>Tablica informacyjna- uwaga kamienie przy moście kolejowym</t>
  </si>
  <si>
    <t>51.535922018811107</t>
  </si>
  <si>
    <t>17.290425980463624</t>
  </si>
  <si>
    <t>51.49059402756393</t>
  </si>
  <si>
    <t>17.180329011753201</t>
  </si>
  <si>
    <t>Tablica o miejscu owodwania za Tamą Sułów</t>
  </si>
  <si>
    <t>51.489852983504534</t>
  </si>
  <si>
    <t>17.179864989593625</t>
  </si>
  <si>
    <t>Tablica ostrzegwacza o Tamie Sułów i elektrowni</t>
  </si>
  <si>
    <t>17.180309984833002</t>
  </si>
  <si>
    <t>Tablica informacyjna o miejscu dobijania i Jazie Niezgoda</t>
  </si>
  <si>
    <t>51.48659803904593</t>
  </si>
  <si>
    <t>17.091751992702484</t>
  </si>
  <si>
    <t>Tablica informacyjna o ujściu Krępicy</t>
  </si>
  <si>
    <t>51.486617987975478</t>
  </si>
  <si>
    <t>17.092865025624633</t>
  </si>
  <si>
    <t>Tablica informacyjna o miejscu wodowania i kierująca do Łowiska Rudy"- miejsce odpoczynku"</t>
  </si>
  <si>
    <t>51.48159303702414</t>
  </si>
  <si>
    <t>17.022870015352964</t>
  </si>
  <si>
    <t>51.565399998798966</t>
  </si>
  <si>
    <t>17.651344025507569</t>
  </si>
  <si>
    <t>Tablica z kilometrażem przy moście w Uciechowie</t>
  </si>
  <si>
    <t>51.557781016454101</t>
  </si>
  <si>
    <t>17.58757702074945</t>
  </si>
  <si>
    <t>51.490421025082469</t>
  </si>
  <si>
    <t>17.179835988208652</t>
  </si>
  <si>
    <t>Tablica informacyjna Rezerwat Stawy Milickie Kompleks Rda Sułowska</t>
  </si>
  <si>
    <t>51.514658890664577</t>
  </si>
  <si>
    <t>17.121906643733382</t>
  </si>
  <si>
    <t>Znak infomacyjny o kieruku szlaku kajakowego</t>
  </si>
  <si>
    <t>51.515984991565347</t>
  </si>
  <si>
    <t>17.115842001512647</t>
  </si>
  <si>
    <t>51.513305967673659</t>
  </si>
  <si>
    <t>17.113793967291713</t>
  </si>
  <si>
    <t>Tablica informacyjna o Jazie w Rudzie Sułowskiej i miejscu dobijania</t>
  </si>
  <si>
    <t>51.51117998175323</t>
  </si>
  <si>
    <t>17.109727989882231</t>
  </si>
  <si>
    <t>51.511496985331178</t>
  </si>
  <si>
    <t>17.108527030795813</t>
  </si>
  <si>
    <t>51.514858799055219</t>
  </si>
  <si>
    <t>17.049648268148303</t>
  </si>
  <si>
    <t>51.512388316914439</t>
  </si>
  <si>
    <t>17.043099403381348</t>
  </si>
  <si>
    <t>Tablica informacyjna kirująca do Rudego i do miejsca wodowania w Rudzie Żmigrodzkiej na Barycz(przenoska ok. 700 m)</t>
  </si>
  <si>
    <t>51.489945016801357</t>
  </si>
  <si>
    <t>17.02193702571094</t>
  </si>
  <si>
    <t>Tablica informacyjna o miejscu dobijania i końcu szlaku</t>
  </si>
  <si>
    <t>51.489937976002693</t>
  </si>
  <si>
    <t>17.021917998790741</t>
  </si>
  <si>
    <t>Tablica informacyjna: ostrzeżenie o Jazie Żmigródek i wskazanie miejsca dobijania za Jazem Żmigródek</t>
  </si>
  <si>
    <t>51.482124533504248</t>
  </si>
  <si>
    <t>16.910077929496765</t>
  </si>
  <si>
    <t>Tablica informacyjna: wskazanie miejsca wodowanie za Jazem Żmigródek</t>
  </si>
  <si>
    <t>51.482051024213433</t>
  </si>
  <si>
    <t>16.909316182136536</t>
  </si>
  <si>
    <t>51.494757486507297</t>
  </si>
  <si>
    <t>16.867033839225769</t>
  </si>
  <si>
    <t>Tablica informacyjna: wskazanie miejsca dobijania za Jazem Bychowo11</t>
  </si>
  <si>
    <t>51.495081027969718</t>
  </si>
  <si>
    <t>16.866411985829473</t>
  </si>
  <si>
    <t>51.510850908234715</t>
  </si>
  <si>
    <t>16.82094544172287</t>
  </si>
  <si>
    <t>Tablica informacyjna: wksaznie miejsca wodowania</t>
  </si>
  <si>
    <t>51.510715624317527</t>
  </si>
  <si>
    <t>16.820430541411042</t>
  </si>
  <si>
    <t>Tablica informacyjna z kilometrażem i bliskością miejsca dobijania przy moście we Wróblińcu</t>
  </si>
  <si>
    <t>51.543519040569663</t>
  </si>
  <si>
    <t>17.54924800246954</t>
  </si>
  <si>
    <t>WC</t>
  </si>
  <si>
    <t>Toaleta/ wychodek typu "sławojka" z szambem przy moście Nowe Grodzisko</t>
  </si>
  <si>
    <t>51.552433026954532</t>
  </si>
  <si>
    <t>17.360693989321589</t>
  </si>
  <si>
    <t>Podsumowanie ilościowe infrastruktury na Szlaku Kajakowym Doliny Baryczy wg różnych kryteriów</t>
  </si>
  <si>
    <t>Limit środków</t>
  </si>
  <si>
    <t>Pomost duży</t>
  </si>
  <si>
    <t>Pomost mały</t>
  </si>
  <si>
    <t>Tablica informacyjna z oznakowaniem</t>
  </si>
  <si>
    <t>Znaki informacyjne na tablicach z oznakowaniem</t>
  </si>
  <si>
    <t>Tablica z mapą obszaru</t>
  </si>
  <si>
    <t>Most</t>
  </si>
  <si>
    <t>Pozostaje z limitu</t>
  </si>
  <si>
    <t>Kryterium</t>
  </si>
  <si>
    <t>Wyszczególnienie</t>
  </si>
  <si>
    <t>Długość [km]</t>
  </si>
  <si>
    <t>Liczba</t>
  </si>
  <si>
    <t>Koszt [zł]</t>
  </si>
  <si>
    <t>Liczba jazów</t>
  </si>
  <si>
    <t>Liczba mostów</t>
  </si>
  <si>
    <t>Łączny koszt [zł]</t>
  </si>
  <si>
    <t>Cały szlak</t>
  </si>
  <si>
    <t>Odcinek</t>
  </si>
  <si>
    <t>Odolanów- Wróbliniec</t>
  </si>
  <si>
    <t>Wróbliniec - Sułów</t>
  </si>
  <si>
    <t>Sułów- Żmigród</t>
  </si>
  <si>
    <t>Grabownica- Prądnia</t>
  </si>
  <si>
    <t>Żmigród- Kędzie</t>
  </si>
  <si>
    <t>Sułów- Ruda Żmigrodzka</t>
  </si>
  <si>
    <t>Grabownica</t>
  </si>
  <si>
    <t>Młynówka Sułowsko- Radziądzka</t>
  </si>
  <si>
    <t>Ługa</t>
  </si>
  <si>
    <t>Gmina</t>
  </si>
  <si>
    <t>Starostwo Powiatowe w Ostrowie Wielkopolskim</t>
  </si>
  <si>
    <t>Starostwo Powiatowe w Miliczu</t>
  </si>
  <si>
    <t>Starostwo Powiatowe w Trzebnicy</t>
  </si>
  <si>
    <t>Partner</t>
  </si>
  <si>
    <t>Stawy Milickie SA</t>
  </si>
  <si>
    <t>wartość netto z kosztorysu SM (brutto 200 240,31 + 129 766,18)</t>
  </si>
  <si>
    <t>Pozostałóść z limitu na pozostałą ifrastrukturę Stawów Milickich SA</t>
  </si>
  <si>
    <t>PLAN</t>
  </si>
  <si>
    <t>infra</t>
  </si>
  <si>
    <t>Inwentaryzacja i planowane prace na Szlaku Kajakowym Doliny Baryczy (etap I)</t>
  </si>
  <si>
    <t>Oznaczenie w Base Camp</t>
  </si>
  <si>
    <t>Nr działki geoportal</t>
  </si>
  <si>
    <t>Pełny nr działki</t>
  </si>
  <si>
    <t>Punkt na szlaku</t>
  </si>
  <si>
    <t>Opis</t>
  </si>
  <si>
    <t>Proponowane prace</t>
  </si>
  <si>
    <t>Rodzaj oznakowania na szlaku kajakowy (wg. Numeracji z instrukcji PTTK)</t>
  </si>
  <si>
    <t>Dopływ/Źródło</t>
  </si>
  <si>
    <t>Jaz</t>
  </si>
  <si>
    <t>Wysakość piętrzenia jazu [m]</t>
  </si>
  <si>
    <t>Wodowanie</t>
  </si>
  <si>
    <t>Dobijanie</t>
  </si>
  <si>
    <t>Atrakcja</t>
  </si>
  <si>
    <t>Brzeg cieku na posadowienie infrastruktury [L-ewy; P-prawy]</t>
  </si>
  <si>
    <t>Długość cieku na odcinku [km]</t>
  </si>
  <si>
    <t>Miejscowość</t>
  </si>
  <si>
    <t>Pomost duży [liczba sztuk]</t>
  </si>
  <si>
    <t>Pomost duży koszt jednostkowy [zł]</t>
  </si>
  <si>
    <t>Pomost duży koszt łączny [zł]</t>
  </si>
  <si>
    <t>Pomost pływający (B) [liczba sztuk]</t>
  </si>
  <si>
    <t>Pomost pływający koszt jednostkowy [zł]</t>
  </si>
  <si>
    <t>Pomost pływający koszt łączny [zł]</t>
  </si>
  <si>
    <t>Pomost mały [liczba sztuk]</t>
  </si>
  <si>
    <t>Pomost mały koszt jednostkowy [zł]</t>
  </si>
  <si>
    <t>Pomost mały koszt łączny [zł]</t>
  </si>
  <si>
    <t>Tablica informacyjna [liczba sztuk]</t>
  </si>
  <si>
    <t>Tablica informacyjna koszt jednostkowy [zł]</t>
  </si>
  <si>
    <t>Tablica informacyjna koszt łączny [zł]</t>
  </si>
  <si>
    <t>Tablica z mapą obszaru [liczba sztuk]</t>
  </si>
  <si>
    <t>Tablica z mapą obszaru koszt jednostkowy [zł]</t>
  </si>
  <si>
    <t>Tablica z mapą obszaru koszt łączny [zł]</t>
  </si>
  <si>
    <t>Liczba znaków iformacyjnych</t>
  </si>
  <si>
    <t>Łączny kosz t[zł]</t>
  </si>
  <si>
    <t>Nr załącznika graficznego</t>
  </si>
  <si>
    <t>Jednostka ewidencyjna</t>
  </si>
  <si>
    <t>Obręb ewidencyjny</t>
  </si>
  <si>
    <t>Arkusz mapy</t>
  </si>
  <si>
    <t>Właściciel terenu</t>
  </si>
  <si>
    <t>Nr księgi wieczystej</t>
  </si>
  <si>
    <t>Właściwy  Zarząd Melioracji</t>
  </si>
  <si>
    <t>Własciwy starosta</t>
  </si>
  <si>
    <t>RDOŚ (Zarządzenie nr 13 z 2013-05-28)</t>
  </si>
  <si>
    <t>Uwagi</t>
  </si>
  <si>
    <t>3</t>
  </si>
  <si>
    <t>301703_4.0001.948</t>
  </si>
  <si>
    <t>Most w Odolanowie</t>
  </si>
  <si>
    <t>konieczne przekierowanie z mostu na trasie Milicz- Odolanów do miejsca wodowania</t>
  </si>
  <si>
    <t>P</t>
  </si>
  <si>
    <t>0001 ODOLANÓW</t>
  </si>
  <si>
    <t>b.d.</t>
  </si>
  <si>
    <t>SKARB PAŃSTWA-MARSZAŁEK WOJEWÓDZTWA WIELKOPOLSKIEGO
61-713 Poznań, Al.Niepodległości 18</t>
  </si>
  <si>
    <t>Wielkopolski Zarząd Melioracji
i Urządzeń Wodnych w Poznaniu Rejonowy Oddział w Ostrowie Wlkp.</t>
  </si>
  <si>
    <t>948 obręb 0001 Odolanów, gmina Odolanów, powiat ostrowski, woj. Wielkopolskie</t>
  </si>
  <si>
    <t>Przekierowanie na szlak kajakowy z mostu w Odolanowie na ul. Krotoszyńskiej</t>
  </si>
  <si>
    <t>tablica ze znakiem o szlaku kajakowym i bliskości miejsca wodowania z podaniem odległości i kierunku, informacja o parkingu</t>
  </si>
  <si>
    <t>2</t>
  </si>
  <si>
    <t>Miejsce wodowania w Odolanowie</t>
  </si>
  <si>
    <t>tablica   informacyjna - miejsce wodowania</t>
  </si>
  <si>
    <t>tablica informacyjna na szlaku kajakowym- miejsce wodowania</t>
  </si>
  <si>
    <t>2.1</t>
  </si>
  <si>
    <t>tablica informacyjna sfinansowana w ramach PORYBY- niezbędny wkład do tablicy</t>
  </si>
  <si>
    <t>5</t>
  </si>
  <si>
    <t>301703_5.0001.AR_1.1417</t>
  </si>
  <si>
    <t>1421 Obręb 0001 Boników, gmina Odolanów, powiat ostrowski, woj. Wielkopolskie</t>
  </si>
  <si>
    <t>Jaz w Odolanowie</t>
  </si>
  <si>
    <t>tablica informacyjna jaz</t>
  </si>
  <si>
    <t>Kasperczyk Ryszard
63-430 Odolanów, Krotoszyńska 48A
Kasperczyk Justyna Maria
63-430 Odolanów, Krotoszyńska 48 A</t>
  </si>
  <si>
    <t>KZ1W/00033753/1</t>
  </si>
  <si>
    <t>4</t>
  </si>
  <si>
    <t>301703_5.0008.AR_2.773</t>
  </si>
  <si>
    <t>774 obręb 0008 Raczyce, gmina Odolanów, powiat ostrowski, woj. Wielkopolskie</t>
  </si>
  <si>
    <t>Most w Raczycach</t>
  </si>
  <si>
    <t>przekierowanie z informacją o Krzyżu Pawła Brylińśkiego (przekierowanie)</t>
  </si>
  <si>
    <t>Raczyce</t>
  </si>
  <si>
    <t>0008 RACZYCE</t>
  </si>
  <si>
    <t>skarb państwa</t>
  </si>
  <si>
    <t>RACZYCE WYKAZ 400</t>
  </si>
  <si>
    <t>6</t>
  </si>
  <si>
    <t>301703_5.0012.AR_2.785</t>
  </si>
  <si>
    <t>Most w Uciechowie</t>
  </si>
  <si>
    <t>tablica z kilometrażem</t>
  </si>
  <si>
    <t>Uciechów</t>
  </si>
  <si>
    <t>0012 UCIECHÓW</t>
  </si>
  <si>
    <t>KZ1W/00067856/0</t>
  </si>
  <si>
    <t>6.1</t>
  </si>
  <si>
    <t>Jaz Raczyce- Uciechów</t>
  </si>
  <si>
    <t>Drewniany most w Uciechowie</t>
  </si>
  <si>
    <t>SKARB PAŃSTWA - MARSZAŁEK WOJEWÓDZTWA WIELKOPOLSKIEGO 61-713 Poznań, Al. Niepodległości 18</t>
  </si>
  <si>
    <t>7.1</t>
  </si>
  <si>
    <t>Jaz Uciechów</t>
  </si>
  <si>
    <t>bardzo niski, do przepłynięcia bez wysiadania z kajaku lub mała przenoska</t>
  </si>
  <si>
    <t>9</t>
  </si>
  <si>
    <t>021303_5.0018.255/1</t>
  </si>
  <si>
    <t>255/1 obręb 0018 Bartniki, gmina Milicz – obszar wiejski, powiat milicki, woj. Dolnośląskie</t>
  </si>
  <si>
    <t>Most we Wróblińcu</t>
  </si>
  <si>
    <t>tablica informacyjna (kilometraż, bliskość miejsca dobijania)</t>
  </si>
  <si>
    <t>Dolnośląski Zarząd Melioracji i Urządzeń Wodnych we Wrocławiu Inspektorat w Miliczu</t>
  </si>
  <si>
    <t>10</t>
  </si>
  <si>
    <t>021303_5.0018.275</t>
  </si>
  <si>
    <t>275 obręb 0018 Bartniki, gmina Milicz – obszar wiejski, powiat milicki, woj. Dolnośląskie</t>
  </si>
  <si>
    <t>Jaz we Wróblińcu</t>
  </si>
  <si>
    <t>Miejsce dobijania przed jazem Wróbliniec</t>
  </si>
  <si>
    <t>tablica informacyjna Jaz (okresowo), przenoska 200-300 m; taras do dobijania</t>
  </si>
  <si>
    <t>11</t>
  </si>
  <si>
    <t>Miejsce wodowania we Wróblińcu</t>
  </si>
  <si>
    <t>tablica informacyjna miejsce wodowania</t>
  </si>
  <si>
    <t>tablica informacyjna</t>
  </si>
  <si>
    <t>12</t>
  </si>
  <si>
    <t>021303_5.0022.263</t>
  </si>
  <si>
    <t>263 obręb 0022 Gądkowice, gmina Milicz – obszar wiejski, powiat milicki, woj. Dolnośląskie</t>
  </si>
  <si>
    <t>Jaz w Potaszni</t>
  </si>
  <si>
    <t>tablica informacyjna jaz (okresowo) i miejsce dobijana, taras do dobijania, tablica o wodowaniu</t>
  </si>
  <si>
    <t>88,76,78</t>
  </si>
  <si>
    <t>L</t>
  </si>
  <si>
    <t>16</t>
  </si>
  <si>
    <t>Ujście Czarnej Wody</t>
  </si>
  <si>
    <t>tablica informacyjna dopływ</t>
  </si>
  <si>
    <t>13</t>
  </si>
  <si>
    <t>021303_5.0022.262</t>
  </si>
  <si>
    <t>262 obręb 0022 Gądkowice, gmina Milicz – obszar wiejski, powiat milicki, woj. Dolnośląskie</t>
  </si>
  <si>
    <t>Most Potasznia - Gądkowice</t>
  </si>
  <si>
    <t>przekierowanie do "Hubertówki"</t>
  </si>
  <si>
    <t>37</t>
  </si>
  <si>
    <t>Miejsce wodowania przy moście Potasznia Gądkowice</t>
  </si>
  <si>
    <t>pomost, tablica informacyjna o miejscu wodowania</t>
  </si>
  <si>
    <t>15</t>
  </si>
  <si>
    <t>przyczółki mostu kolejki wąskotorowej</t>
  </si>
  <si>
    <t>tablica informacyjna o kolejce wąskotorowej</t>
  </si>
  <si>
    <t>Lelików</t>
  </si>
  <si>
    <t>14</t>
  </si>
  <si>
    <t>021303_5.0022.261</t>
  </si>
  <si>
    <t>261 obręb 0022 Gądkowice, gmina Milicz – obszar wiejski, powiat milicki, woj. Dolnośląskie</t>
  </si>
  <si>
    <t>Jaz w Gądkowicach</t>
  </si>
  <si>
    <t>tablica informacyjna jaz (okresowo) i miejsce dobijania, taras do dobijania</t>
  </si>
  <si>
    <t>35</t>
  </si>
  <si>
    <t>Grodzisko Lelików</t>
  </si>
  <si>
    <t>36</t>
  </si>
  <si>
    <t>dojazd do grodziska niebieskim szlakiem rowerowym (archeologicznym)</t>
  </si>
  <si>
    <t>tablica informacyjna kierująca do Grodziska Lelików</t>
  </si>
  <si>
    <t>8</t>
  </si>
  <si>
    <t>Most na Baryczy w Lelikowie</t>
  </si>
  <si>
    <t>38</t>
  </si>
  <si>
    <t>021303_5.0009.266/2</t>
  </si>
  <si>
    <t>266/2 obręb 0009 Nowy Zamek, gmina Milicz – obszar wiejski, powiat milicki, woj. Dolnośląskie</t>
  </si>
  <si>
    <t>Miejsce wysiadania przed jazem Bolko</t>
  </si>
  <si>
    <t>tablica informacyjna o miejscu wysiadania i jazie Bolko; taras do wysiadania</t>
  </si>
  <si>
    <t>Smielice</t>
  </si>
  <si>
    <t>17</t>
  </si>
  <si>
    <t>Smielice jaz Bolko (Biała Tama)</t>
  </si>
  <si>
    <t>39</t>
  </si>
  <si>
    <t>Miejsce wodowania za jazem Bolko</t>
  </si>
  <si>
    <t>tablica informacyjna o dopływie i miejscu wodowania; pomost</t>
  </si>
  <si>
    <t>34</t>
  </si>
  <si>
    <t>Ujście Polskiej Wody</t>
  </si>
  <si>
    <t>tablica informacyjna o dopływie;</t>
  </si>
  <si>
    <t>18</t>
  </si>
  <si>
    <t>021303_5.0009.266/1</t>
  </si>
  <si>
    <t>266/1 obręb 0009 Nowy Zamek, gmina Milicz – obszar wiejski, powiat milicki, woj. Dolnośląskie</t>
  </si>
  <si>
    <t>Most Nowe Grodzisko</t>
  </si>
  <si>
    <t>tablica o miejscu wodowania/dobijania,pomost, tablica przekierowująca do WC i informująca o ścieżce przyrodniczej, duża tablica z mapą obszaru</t>
  </si>
  <si>
    <t>72,81,75</t>
  </si>
  <si>
    <t>021303_5.0009.280</t>
  </si>
  <si>
    <t>Most Nowe Grodzisko - WC</t>
  </si>
  <si>
    <t>toaleta przy końcu ścieżki pieszej i rowerowej (liczona jako duża tablica , koszt 2 500,00 zł)</t>
  </si>
  <si>
    <t>32</t>
  </si>
  <si>
    <t>021303_5.0017.AR_2.474</t>
  </si>
  <si>
    <t>474 obręb 0017 Wszewilki, gmina Milicz – obszar wiejski, powiat milicki, woj. Dolnośląskie</t>
  </si>
  <si>
    <t>Ujście Prądni</t>
  </si>
  <si>
    <t>tablica informacyjna o dopływie</t>
  </si>
  <si>
    <t>33</t>
  </si>
  <si>
    <t>021303_5.0013.348</t>
  </si>
  <si>
    <t>348 obręb 0013 Sławoszowice, gmina Milicz – obszar wiejski, powiat milicki, woj. Dolnośląskie</t>
  </si>
  <si>
    <t>Miejsce dobijania przed jazem Sławoszowice</t>
  </si>
  <si>
    <t>Miejsce dobijania powinno zostac posadowione już na Młynówce Milickiej- łatwe przejście do miejsca wodowania, łagodny brzeg</t>
  </si>
  <si>
    <t>tablica informacyjna o jazie i miejscu dobijania; taras do wysiadania</t>
  </si>
  <si>
    <t>87,78,80</t>
  </si>
  <si>
    <t>40</t>
  </si>
  <si>
    <t>41</t>
  </si>
  <si>
    <t>Miejsce wodowania przy jazie Sławoszowice</t>
  </si>
  <si>
    <t>tablica informacyjna miejsce wodowania; pomost</t>
  </si>
  <si>
    <t>42</t>
  </si>
  <si>
    <t>Źródło Młynówki Milickiej</t>
  </si>
  <si>
    <t>tablica informacyjna o dopływie i miejscu wodowania</t>
  </si>
  <si>
    <t>43</t>
  </si>
  <si>
    <t>021303_4.0001.AR_30.25</t>
  </si>
  <si>
    <t>340/1 obręb 0013 Sławoszowice, gmina Milicz – obszar wiejski, powiat milicki, woj. Dolnośląskie</t>
  </si>
  <si>
    <t>Most kolejowy w Sławoszowicach</t>
  </si>
  <si>
    <t>tablica ostrzegawcza o kamieniach</t>
  </si>
  <si>
    <t>44</t>
  </si>
  <si>
    <t>Grodzisko Chmielnik</t>
  </si>
  <si>
    <t>19</t>
  </si>
  <si>
    <t>25/2 obręb 0001 Milicz-Miasto, gmina Milicz Miasto, powiat milicki, woj. Dolnośląskie</t>
  </si>
  <si>
    <t>Most w Miliczu na Krotoszyńskiej</t>
  </si>
  <si>
    <t>tablica ostrzegawcza o kamieniach, tablica informacyjna o Grodzisku Chmielnik</t>
  </si>
  <si>
    <t>Miejsce wodowania przy moście na Krotoszyńskiej</t>
  </si>
  <si>
    <t>tablica o miejscu wodowania, tablica z mapą obszaru, pomost</t>
  </si>
  <si>
    <t>20</t>
  </si>
  <si>
    <t>Technikum Leśne</t>
  </si>
  <si>
    <t>tablica informacyjna o walorach krajoznawczych (park milicki, Pałac Matzanów)</t>
  </si>
  <si>
    <t>31</t>
  </si>
  <si>
    <t>Most w Miliczu na Sułowskiej</t>
  </si>
  <si>
    <t>tablica ostrzegawcza pale i bliskości WC na Ostoi, ujście Młynówki</t>
  </si>
  <si>
    <t>21</t>
  </si>
  <si>
    <t>tablica informacyjna o miejscu wodowania i WC w pobliżu, taras, tablica z mapą obszaru, informacja o ujściu Młynówki</t>
  </si>
  <si>
    <t>76,72,80</t>
  </si>
  <si>
    <t>22</t>
  </si>
  <si>
    <t>021303_5.0006.300/1</t>
  </si>
  <si>
    <t>300/1 obręb 0006 Kaszowo, gmina Milicz – obszar wiejski, powiat milicki, woj. Dolnośląskie</t>
  </si>
  <si>
    <t>remont pomostu+ tablica informacyjna na szlaku+ przekierowanie do miejsca odpoczynku i na grodzisko</t>
  </si>
  <si>
    <t>Kaszowo</t>
  </si>
  <si>
    <t>45</t>
  </si>
  <si>
    <t>021303_5.0034.7/11</t>
  </si>
  <si>
    <t>638/4 obręb 0038 Sułów, gmina Milicz Miasto, powiat milicki, woj. Dolnośląskie</t>
  </si>
  <si>
    <t>Tama Sułów- miejsce dobijania</t>
  </si>
  <si>
    <t>tablica informacyjna: jaz, ujście rzeki, miejsce dobijania, elektrownia; pomost</t>
  </si>
  <si>
    <t>87,80,90,77</t>
  </si>
  <si>
    <t>7/15 obręb 0034 Sułów, gmina Milicz Miasto, powiat milicki, woj. Dolnośląskie; 7/15 obręb 0034 Sułów, gmina Milicz Miasto, powiat milicki, woj. Dolnośląskie</t>
  </si>
  <si>
    <t>46</t>
  </si>
  <si>
    <t>Źródło Sułowsko- Radziądzkiej Młynówki (Młynóki Sułowsko- Radziądzkiej)</t>
  </si>
  <si>
    <t>30</t>
  </si>
  <si>
    <t>Tama w Sułowie</t>
  </si>
  <si>
    <t>Sułow</t>
  </si>
  <si>
    <t>29</t>
  </si>
  <si>
    <t>021303_5.0027.194</t>
  </si>
  <si>
    <t>194 obręb 0027 Łąki, gmina Milicz – obszar wiejski, powiat milicki, woj. Dolnośląskie</t>
  </si>
  <si>
    <t>Drewniany most w Łąkach</t>
  </si>
  <si>
    <t>tablica informacyjna o miejscu dobijania i miejscu pomiarowym</t>
  </si>
  <si>
    <t>47</t>
  </si>
  <si>
    <t>022006_5.0017.211</t>
  </si>
  <si>
    <t>211 obręb 0017 Książęca Wieś, gmina Żmigród - obszar wiejski, powiat trzebnicki, woj. Dolnośląskie</t>
  </si>
  <si>
    <t>Miejsce dobijania przed jazem Niezgoda</t>
  </si>
  <si>
    <t>tablica informacyjna: jaz, miejsce dobijania, ujście Krępicy; taras do dobijania</t>
  </si>
  <si>
    <t>88,80,77</t>
  </si>
  <si>
    <t>Dolnośląski Zarząd Melioracji i Urządzeń Wodnych we Wrocławiu Inspektorat w Trzebnicy</t>
  </si>
  <si>
    <t>48</t>
  </si>
  <si>
    <t>Miejsce wodowania przy jazie Niezgoda</t>
  </si>
  <si>
    <t>pomost zbędny, wodowanie na plaży, tablica informacyjna o miejscu wodowania</t>
  </si>
  <si>
    <t>25</t>
  </si>
  <si>
    <t>022006_5.0021.471</t>
  </si>
  <si>
    <t>Most Ruda Żmigrodzka</t>
  </si>
  <si>
    <t>49</t>
  </si>
  <si>
    <t>471 obręb 0021 Osiek,
 gmina Żmigród - obszar wiejski, powiat trzebnicki, 
woj. dolnośląskie</t>
  </si>
  <si>
    <t>Miejsce wodowania przy moście Ruda Żmigrodzka</t>
  </si>
  <si>
    <t>miejsce wodowania również dla sób płynących Ługą do Rudy Żmigrodzkiej, z przenoską z Rudy do mostu o długości 700 m</t>
  </si>
  <si>
    <t>tablica informacyjna o miejscu wodowania ; pomost; tablica z mapą obszaru</t>
  </si>
  <si>
    <t>26</t>
  </si>
  <si>
    <t>471 obręb 0021 Osiek, gmina Żmigród - obszar wiejski, powiat trzebnicki, woj. Dolnośląskie</t>
  </si>
  <si>
    <t>Ujście ługi</t>
  </si>
  <si>
    <t>tablica informacyjna o ujściu Ługi</t>
  </si>
  <si>
    <t>27</t>
  </si>
  <si>
    <t>022006_5.0021.423</t>
  </si>
  <si>
    <t>Jaz Biadaczka</t>
  </si>
  <si>
    <t>tablica informacyjna jaz (okresowo); taras do wysiadania</t>
  </si>
  <si>
    <t>Osiek</t>
  </si>
  <si>
    <t>28</t>
  </si>
  <si>
    <t>022006_4.0001.AR_2.1</t>
  </si>
  <si>
    <t>1 obręb 0001 Żmigród (arkusz nr 41), gmina Żmigród miasto, powiat trzebnicki, woj. Dolnośląskie</t>
  </si>
  <si>
    <t>Dobijanie i przenoska do Zespołu Pałacowo- Parkowego w Żmigrodzie, pomost, tablica informacyjna</t>
  </si>
  <si>
    <t>tablica informacyjna z mapą obszaru, tablica o wodowaniu i przekierowanie do Zespołu; istnieje pomost wybudowany w ramach RPO</t>
  </si>
  <si>
    <t>81,78,78</t>
  </si>
  <si>
    <t>23</t>
  </si>
  <si>
    <t>1 obręb 0001 Żmigród, gmina Żmigród miasto, powiat trzebnicki, woj. Dolnośląskie</t>
  </si>
  <si>
    <t>Stary most przy pałacu w Żmigrodzie</t>
  </si>
  <si>
    <t>tablica informacyjna o miejscu dobijania/ wodowania, tablica kierująca do kompleksu pałacowego, most został wyremontowany w ramach RPO</t>
  </si>
  <si>
    <t>63</t>
  </si>
  <si>
    <t>021303_5.0038.638/2</t>
  </si>
  <si>
    <t>638/3 obręb 0038 Sułów, gmina Milicz Miasto, powiat milicki, woj. Dolnośląskie</t>
  </si>
  <si>
    <t>Wodowanie na Młynówce</t>
  </si>
  <si>
    <t>tablica o wodowaniu, taras</t>
  </si>
  <si>
    <t>Tablica z mapą obszaru- rezerwa</t>
  </si>
  <si>
    <t>64</t>
  </si>
  <si>
    <t>Most na Młynówce Sułowsko- Radziądzkiej (przed Rudą Sułowską)</t>
  </si>
  <si>
    <t>021303_5.0035.49/2</t>
  </si>
  <si>
    <t>49/2 obręb 0035 Ruda Sułowska, gmina Milicz Miasto, powiat milicki, woj. Dolnośląskie</t>
  </si>
  <si>
    <t>Tablica informująca o walorach przyrodniczych</t>
  </si>
  <si>
    <t>65</t>
  </si>
  <si>
    <t>Rozwidlenie Młynówki Sułowsko- Radziądzkiej</t>
  </si>
  <si>
    <t>(Rezerwa)Znak informacyjny o kierunku szlaku kajakowego</t>
  </si>
  <si>
    <t>74?</t>
  </si>
  <si>
    <t>66</t>
  </si>
  <si>
    <t>Miejsce wodowania przy Stawie Żabieniec Mały</t>
  </si>
  <si>
    <t>pomost, znak o wodowaniu/dobijaniu</t>
  </si>
  <si>
    <t>67</t>
  </si>
  <si>
    <t>Most przy Żabieńcu Małym</t>
  </si>
  <si>
    <t>budowa mostu</t>
  </si>
  <si>
    <t>L/P</t>
  </si>
  <si>
    <t>68</t>
  </si>
  <si>
    <t>Miejsce do zawracania przy Żabieńcu Małym</t>
  </si>
  <si>
    <t>zasypana część Stawu</t>
  </si>
  <si>
    <t>69</t>
  </si>
  <si>
    <t>Parking Ruda Sułowska</t>
  </si>
  <si>
    <t>działka Stawy Milickie SA</t>
  </si>
  <si>
    <t>70</t>
  </si>
  <si>
    <t>Most w Rudzie Sułowskiej</t>
  </si>
  <si>
    <t>71</t>
  </si>
  <si>
    <t>021303_5.0035.49/3</t>
  </si>
  <si>
    <t>49/3 obręb 0035 Ruda Sułowska, gmina Milicz Miasto, powiat milicki, woj. Dolnośląskie</t>
  </si>
  <si>
    <t>Miejsce dobijania przed Jazem Ruda Sułowska (Stary Młyn)</t>
  </si>
  <si>
    <t>pomost, tablica informacyjna jaz</t>
  </si>
  <si>
    <t>72</t>
  </si>
  <si>
    <t>73</t>
  </si>
  <si>
    <t>Miejsc wodowania za Jazem Ruda Sułowska</t>
  </si>
  <si>
    <t>pomost, tablica informacyjna</t>
  </si>
  <si>
    <t>74</t>
  </si>
  <si>
    <t>022006_5.0032.334</t>
  </si>
  <si>
    <t>334 obręb 0032 Niezgoda, gmina Żmigród - obszar wiejski, powiat trzebnicki, woj. Dolnośląskie</t>
  </si>
  <si>
    <t>Tablica o źródle Ługi i kierunku Młynówki S-R</t>
  </si>
  <si>
    <t>75</t>
  </si>
  <si>
    <t>Źródło Ługi</t>
  </si>
  <si>
    <t>76</t>
  </si>
  <si>
    <t>Most Niegoda</t>
  </si>
  <si>
    <t>77</t>
  </si>
  <si>
    <t>022006_5.0032.271</t>
  </si>
  <si>
    <t>271 obręb 0032 Niezgoda, gmina Żmigród - obszar wiejski, powiat trzebnicki, woj. Dolnośląskie</t>
  </si>
  <si>
    <t>Tablica informacyjna Olszyny Niezgodzkie</t>
  </si>
  <si>
    <t>tablica o walorach przyrodniczych</t>
  </si>
  <si>
    <t>78</t>
  </si>
  <si>
    <t>Most Hucisko (przez Rudą Żmigrodzką)</t>
  </si>
  <si>
    <t>79</t>
  </si>
  <si>
    <t>022006_5.0026.37/1</t>
  </si>
  <si>
    <t>37/1 obręb 0026 Ruda Żmigrodzka, gmina Żmigród - obszar wiejski, powiat trzebnicki, woj. Dolnośląskie</t>
  </si>
  <si>
    <t>Most Radziądz- Ruda Żmigrodzka</t>
  </si>
  <si>
    <t>zakończenie szlaku i przenoska ok. 700 m do mostu w Rudzie Żmigrodzkiej i owodowania na Baryczy</t>
  </si>
  <si>
    <t>Taras do wysiadania, tablica informacyjna o dobijaniu , schamt sytuacyjny; tablica informacyjna z mapą obszaru, przekierowanie na Łowisko "Rudy"</t>
  </si>
  <si>
    <t>77,74,72</t>
  </si>
  <si>
    <t>80</t>
  </si>
  <si>
    <t>Jaz zwykle otwarty ewentualna przenoska lewą stroną</t>
  </si>
  <si>
    <t>Tablica informacyjna o miejscu dobijania i bliskości jazu, tablica informacyjna o miejscu wodowania</t>
  </si>
  <si>
    <t>88,78,76</t>
  </si>
  <si>
    <t>81</t>
  </si>
  <si>
    <t>1 obręb 0001 Żmigród (arkusz nr 42), gmina Żmigród miasto, powiat trzebnicki, woj. Dolnośląskie; 2 obręb 0001 Żmigród, gmina Żmigród miasto, powiat trzebnicki, woj. Dolnośląskie</t>
  </si>
  <si>
    <t>Jaz Bychowo/8 tam</t>
  </si>
  <si>
    <t>88,78,75</t>
  </si>
  <si>
    <t>82</t>
  </si>
  <si>
    <t>318/1 obręb 0014 Żmigród, gmina Żmigród miasto, powiat trzebnicki, woj. Dolnośląskie</t>
  </si>
  <si>
    <t>Jaz zwykle otwarty ewentualna przenoska prawą stroną</t>
  </si>
  <si>
    <t>Tablica informacyjna o miejscu dobijania i bliskości jazu, tablica informacyjna o miejscu wodowania; tablica z mapą obszaru</t>
  </si>
  <si>
    <t>88,77,76</t>
  </si>
  <si>
    <t>Inwentaryzacja i planowane prace na Szlaku Kajakowym Doliny Baryczy (etap II)</t>
  </si>
  <si>
    <t>Dopływ</t>
  </si>
  <si>
    <t>Pomost stały (A) [liczba sztuk]</t>
  </si>
  <si>
    <t>Pomost stały koszt jednostkowy [zł]</t>
  </si>
  <si>
    <t>Pomost stały koszt łączny [zł]</t>
  </si>
  <si>
    <t>taras [lizba sztuk]</t>
  </si>
  <si>
    <t>taras koszt jednostkowy [zł]</t>
  </si>
  <si>
    <t>taras koszt łączny [zł]</t>
  </si>
  <si>
    <t>Tablica na szlaku (TM) [liczba sztuk]</t>
  </si>
  <si>
    <t>Tablica na szlaku koszt jednostkowy [zł]</t>
  </si>
  <si>
    <t>Tablica na szlaku koszt łączny [zł]</t>
  </si>
  <si>
    <t>Tablica informacyjna (TIP) [liczba sztuk]</t>
  </si>
  <si>
    <t>Tablica inormacyjna koszt jednostkowy [zł]</t>
  </si>
  <si>
    <t>50</t>
  </si>
  <si>
    <t>Most w Kotlarce</t>
  </si>
  <si>
    <t>Kotlarka</t>
  </si>
  <si>
    <t>51</t>
  </si>
  <si>
    <t>Ostzreżenie przed jazem w Kotlarce</t>
  </si>
  <si>
    <t>tablica informacyjna; taras do wysiadania</t>
  </si>
  <si>
    <t>52</t>
  </si>
  <si>
    <t>Jaz Kotlarka</t>
  </si>
  <si>
    <t>53</t>
  </si>
  <si>
    <t>Miejsce wodowania za jazem Kotlarka</t>
  </si>
  <si>
    <t>53.1</t>
  </si>
  <si>
    <t>54</t>
  </si>
  <si>
    <t>Znak informacyjny o rzece Prądnia</t>
  </si>
  <si>
    <t>Młodzianów</t>
  </si>
  <si>
    <t>55</t>
  </si>
  <si>
    <t>Miejsce dobijania na Prądni przed jazem Grabownica</t>
  </si>
  <si>
    <t>tablica informacyjna jaz i miejsce dobijania (taras); tablica informacyjna o Jazie Grabownica; wieży obserwacynej</t>
  </si>
  <si>
    <t>56</t>
  </si>
  <si>
    <t>Jaz Grabownica</t>
  </si>
  <si>
    <t>57</t>
  </si>
  <si>
    <t>Wodowanie za jazem Grabownica</t>
  </si>
  <si>
    <t>tablica informacyjna wodowanie, pomost</t>
  </si>
  <si>
    <t>57.1</t>
  </si>
  <si>
    <t>58</t>
  </si>
  <si>
    <t>Ujście Strugi Czatkowickiej</t>
  </si>
  <si>
    <t>59</t>
  </si>
  <si>
    <t>Jaz Ruda Milicka i most</t>
  </si>
  <si>
    <t>Ruda Milicka</t>
  </si>
  <si>
    <t>60</t>
  </si>
  <si>
    <t>Miejsce wodowania za jazem Ruda Milicka</t>
  </si>
  <si>
    <t>tablica o wodowaniu i pomost</t>
  </si>
  <si>
    <t>60.1</t>
  </si>
  <si>
    <t>61</t>
  </si>
  <si>
    <t>Parking Ruda Milcka</t>
  </si>
  <si>
    <t>tablica o dobijaniu, tablica informacyjna o ścieżce przyrodniczej</t>
  </si>
  <si>
    <t>62</t>
  </si>
  <si>
    <t>Znak informacyjny o rzece Barycz</t>
  </si>
  <si>
    <t>tablica informacyjna o ujściu Prani do Baryczy</t>
  </si>
  <si>
    <t>Podsumowanie kosztów Szlaku Kajakowego Doliny Baryczy wg różnych kryteriów (etap II)</t>
  </si>
  <si>
    <t>Pomost niepływający</t>
  </si>
  <si>
    <t>Taras</t>
  </si>
  <si>
    <t>Tablica z oznakowaniem</t>
  </si>
  <si>
    <t>Tablica informacyjna</t>
  </si>
  <si>
    <t>Sułów-  Ruda Żmigrodzka</t>
  </si>
  <si>
    <t>Zidentyfikowano również potrzeby:</t>
  </si>
  <si>
    <t>Szacowany koszt:</t>
  </si>
  <si>
    <t>2 x WC przy wieży obserwacyjnej Grabownica</t>
  </si>
  <si>
    <t>parking przy wieży obserwacyjnej Grabownica</t>
  </si>
  <si>
    <t>parkin w Rudzie Milickiej</t>
  </si>
  <si>
    <t>RAZEM</t>
  </si>
  <si>
    <t>Woda Góry Las Sp. z o.o.
ul. Strzelecka 13
61-845 Poznań
mail: sklep@wgl.pl
telefon:  61 653 86 43
Mateusz Niedbała
mateusz@wgl.pl
604 994 211</t>
  </si>
  <si>
    <t>Oferta cenowa z dn. 2014-09-30</t>
  </si>
  <si>
    <t>INWENTARYZACJA SZLAKU KAJAKOWEGO W DOLINIE BARYCZY</t>
  </si>
  <si>
    <t>Oznaczenie w BaseCamp</t>
  </si>
  <si>
    <t>Cała nazwa punktu w BaseCamp</t>
  </si>
  <si>
    <t>Współrzędne</t>
  </si>
  <si>
    <t>Infrastruktura obecna</t>
  </si>
  <si>
    <t>Proponowane prace/infrastruktura</t>
  </si>
  <si>
    <t>TM</t>
  </si>
  <si>
    <t>TIP</t>
  </si>
  <si>
    <t>PA</t>
  </si>
  <si>
    <t>PB</t>
  </si>
  <si>
    <t>JAZ</t>
  </si>
  <si>
    <t>POMOST [R- remont, N-nowy]</t>
  </si>
  <si>
    <t>Tablica informacyjna na szlaku [R-remont, N- nowa]</t>
  </si>
  <si>
    <t>Tablica informująca o atrakcjach [R- remont, N- nowa]</t>
  </si>
  <si>
    <t>fotografia</t>
  </si>
  <si>
    <t>1</t>
  </si>
  <si>
    <t>002</t>
  </si>
  <si>
    <t>002. Miejsce wodowania w Odolanowie</t>
  </si>
  <si>
    <t>N51° 34.524' E17° 40.183'</t>
  </si>
  <si>
    <t>Miejsce wodowania</t>
  </si>
  <si>
    <t>wymiana logo/ remont pomostu</t>
  </si>
  <si>
    <t>R</t>
  </si>
  <si>
    <t>pomost stawiała gm. Odolanów, dobry dojazd do miejsca wodowania</t>
  </si>
  <si>
    <t>fot. 1,2</t>
  </si>
  <si>
    <t>003</t>
  </si>
  <si>
    <t>003. Most w Odolanowie</t>
  </si>
  <si>
    <t>N51° 34.576' E17° 40.323'</t>
  </si>
  <si>
    <t>most w Odolanowie</t>
  </si>
  <si>
    <t>N</t>
  </si>
  <si>
    <t>fot. 3</t>
  </si>
  <si>
    <t>005</t>
  </si>
  <si>
    <t>005. Jaz w Odolanowie</t>
  </si>
  <si>
    <t>N51° 33.927' E17° 39.048'</t>
  </si>
  <si>
    <t>jaz w Odolanowie</t>
  </si>
  <si>
    <t>tablica informacyjna JAZ</t>
  </si>
  <si>
    <t>fot.4</t>
  </si>
  <si>
    <t>004</t>
  </si>
  <si>
    <t>004. Most w Raczycach</t>
  </si>
  <si>
    <t>N51° 33.880' E17° 37.823'</t>
  </si>
  <si>
    <t>most w Raczycach</t>
  </si>
  <si>
    <t>fot.5</t>
  </si>
  <si>
    <t>006</t>
  </si>
  <si>
    <t>006. Most w Uciechowie</t>
  </si>
  <si>
    <t>N51° 33.466' E17° 35.243'</t>
  </si>
  <si>
    <t>most w Uciechowie</t>
  </si>
  <si>
    <t>punkt na szlaku</t>
  </si>
  <si>
    <t>fot.6</t>
  </si>
  <si>
    <t>007</t>
  </si>
  <si>
    <t>007. Most drewniany w Uciechowie</t>
  </si>
  <si>
    <t>N51° 33.415' E17° 34.693'</t>
  </si>
  <si>
    <t>most drewniany w Uciechowie</t>
  </si>
  <si>
    <t>fot.6a</t>
  </si>
  <si>
    <t>009</t>
  </si>
  <si>
    <t>009. Most we Wróblińcu</t>
  </si>
  <si>
    <t>N51° 32.615' E17° 32.935'</t>
  </si>
  <si>
    <t>most we Wróblińcu</t>
  </si>
  <si>
    <t>fot. 7,8</t>
  </si>
  <si>
    <t>010</t>
  </si>
  <si>
    <t>010. Jaz we Wróblińcu</t>
  </si>
  <si>
    <t>N51° 32.605' E17° 32.837'</t>
  </si>
  <si>
    <t>jaz we Wróblińcu</t>
  </si>
  <si>
    <t>wymiana logo</t>
  </si>
  <si>
    <t>fot. 9</t>
  </si>
  <si>
    <t>011</t>
  </si>
  <si>
    <t>011. Miejsce wodowania we Wróblińcu</t>
  </si>
  <si>
    <t>N51° 32.575' E17° 32.643'</t>
  </si>
  <si>
    <t>do miejsca wodowania trzeba przejechać przez prywatną łąkę , można zastanowić się nad innym miejscem startu, np. przy moście</t>
  </si>
  <si>
    <t>fot.10</t>
  </si>
  <si>
    <t>012</t>
  </si>
  <si>
    <t>012. Jaz w Potaszni</t>
  </si>
  <si>
    <t>N51° 32.811' E17° 30.055'</t>
  </si>
  <si>
    <t>jaz w Potaszni</t>
  </si>
  <si>
    <t>tablica informacyjna jAZ</t>
  </si>
  <si>
    <t>wymiana logo, przestawić bliżej jazu</t>
  </si>
  <si>
    <t>fot.11</t>
  </si>
  <si>
    <t>016</t>
  </si>
  <si>
    <t>016. Ujście Czarnej Wody w Potaszni</t>
  </si>
  <si>
    <t>N51° 33.024' E17° 28.927'</t>
  </si>
  <si>
    <t>ujście Czarnej Wody</t>
  </si>
  <si>
    <t>tablica informacyjna - ujście rzeki</t>
  </si>
  <si>
    <t>fot.12</t>
  </si>
  <si>
    <t>013</t>
  </si>
  <si>
    <t>013. Most Potasznia- Gądkowice</t>
  </si>
  <si>
    <t>N51° 33.194' E17° 28.109'</t>
  </si>
  <si>
    <t>most Potasznia- Gądkowice</t>
  </si>
  <si>
    <t>tablica informacyjna - miejsce wodowania</t>
  </si>
  <si>
    <t>wymiana logo, remont pomostu</t>
  </si>
  <si>
    <t>pomost stawiało starostwo, nadleśnictwo lub gmina, celowe wydaje się utwardzenie i poszerzenie pobocza w celu bezpiecznego  wodowania grup.</t>
  </si>
  <si>
    <t>fot.13, 13a 14,15</t>
  </si>
  <si>
    <t>014</t>
  </si>
  <si>
    <t>014. Jaz w Gądkowicach</t>
  </si>
  <si>
    <t>N51° 33.498' E17° 27.276'</t>
  </si>
  <si>
    <t>fot.16</t>
  </si>
  <si>
    <t>015</t>
  </si>
  <si>
    <t>015. Gądkowice- przyczółki mostu kolejki wąskotorowej</t>
  </si>
  <si>
    <t>N51° 33.378' E17° 27.670'</t>
  </si>
  <si>
    <t>jaz w Gądkowicach</t>
  </si>
  <si>
    <t>fot.17</t>
  </si>
  <si>
    <t>008</t>
  </si>
  <si>
    <t>008. Most na Baryczy w Lelikowie</t>
  </si>
  <si>
    <t>N51° 33.413' E17° 34.691'</t>
  </si>
  <si>
    <t>most na Baryczy</t>
  </si>
  <si>
    <t>tablica informacyjna -Grodzisko Lelików</t>
  </si>
  <si>
    <t>możliwość noclegu u p. Rajkiewicza</t>
  </si>
  <si>
    <t>fot.18</t>
  </si>
  <si>
    <t>017</t>
  </si>
  <si>
    <t>017. Smielice- Jaz Bolko</t>
  </si>
  <si>
    <t>N51° 33.360' E17° 23.557'</t>
  </si>
  <si>
    <t>jaz Bolko</t>
  </si>
  <si>
    <t>tablice informacyjne- miejsce wodowania, ujście rzeki</t>
  </si>
  <si>
    <t>wymiana logo, konieczna druga tablica- miejsce wysiadania, remont pomostu, tablica informacyjna o jazie Bolko</t>
  </si>
  <si>
    <t>fot.19,20,21,22</t>
  </si>
  <si>
    <t>018</t>
  </si>
  <si>
    <t>018. Most Nowe Grodzisko</t>
  </si>
  <si>
    <t>N51° 33.181' E17° 21.607'</t>
  </si>
  <si>
    <t>most Nowe Grodzisko</t>
  </si>
  <si>
    <t>tablica Nowe Grodzisko + tablica przekierowująca na ścieżkę przyrodniczą+ kładka/pomost do wysiadania</t>
  </si>
  <si>
    <t>fot. 23 , 24</t>
  </si>
  <si>
    <t>032</t>
  </si>
  <si>
    <t>032. Ujście Prądni (Brandy)</t>
  </si>
  <si>
    <t>N51° 32.611' E17° 18.822'</t>
  </si>
  <si>
    <t>ujście rzeki Prądni</t>
  </si>
  <si>
    <t>tablica informacyjna- ujscie rzeki</t>
  </si>
  <si>
    <t>fot.24a</t>
  </si>
  <si>
    <t>033</t>
  </si>
  <si>
    <t>033. Jaz Sławoszowice</t>
  </si>
  <si>
    <t>jaz Sławoszowice</t>
  </si>
  <si>
    <t>tablice- informująca o jazie, o miejscu wodowania i o odpływie Młynówki Milickiej, pomost</t>
  </si>
  <si>
    <t>fot.25, 26, 27</t>
  </si>
  <si>
    <t>019</t>
  </si>
  <si>
    <t>019. Most na Krotoszyńskiej w Miliczu</t>
  </si>
  <si>
    <t>N51° 32.045' E17° 16.380'</t>
  </si>
  <si>
    <t>most na Krotoszyńskiej</t>
  </si>
  <si>
    <t>tablica ostrzegająca o kamieniach w dnie</t>
  </si>
  <si>
    <t>fot.28</t>
  </si>
  <si>
    <t>020</t>
  </si>
  <si>
    <t>020. Technikum Leśne w Miliczu</t>
  </si>
  <si>
    <t>N51° 32.044' E17° 16.380'</t>
  </si>
  <si>
    <t>pomost</t>
  </si>
  <si>
    <t>tablica informacyjna- miejsce wodowania, + tablica przekierowująca o zabytkach (pałac, zamek)+ remont pomostu</t>
  </si>
  <si>
    <t>dobry dojazd do miejsca wodowania</t>
  </si>
  <si>
    <t>fot. 29,30,31</t>
  </si>
  <si>
    <t>031</t>
  </si>
  <si>
    <t>031. Milicz- most na Sułowskiej</t>
  </si>
  <si>
    <t>N51° 31.728' E17° 14.821'</t>
  </si>
  <si>
    <t>most na Sułowskiej</t>
  </si>
  <si>
    <t>tablica inforacyjna - pale</t>
  </si>
  <si>
    <t>021</t>
  </si>
  <si>
    <t>021. Ostoja Konika Polskiego</t>
  </si>
  <si>
    <t>N51° 31.286' E17° 14.653'</t>
  </si>
  <si>
    <t>tablica informacyjna+ pomost+ przekierowanie na Ostoje</t>
  </si>
  <si>
    <t>fot.32,33</t>
  </si>
  <si>
    <t>24</t>
  </si>
  <si>
    <t>022</t>
  </si>
  <si>
    <t>022. Kaszowo- Grodzisko</t>
  </si>
  <si>
    <t>N51° 30.207' E17° 12.947'</t>
  </si>
  <si>
    <t>Grodzisko</t>
  </si>
  <si>
    <t>pomost budowało nadleśnictwo Milicz</t>
  </si>
  <si>
    <t>fot. 34,35,36</t>
  </si>
  <si>
    <t>030</t>
  </si>
  <si>
    <t>030. Tama w Sułowie</t>
  </si>
  <si>
    <t>N51° 29.414' E17° 10.813'</t>
  </si>
  <si>
    <t>tama w Sułowie</t>
  </si>
  <si>
    <t>3 tablice- jaz, elektrownia, ujście rzeki</t>
  </si>
  <si>
    <t>wymiana logo, budowa pomostu</t>
  </si>
  <si>
    <t>możliwość noclegu, bar</t>
  </si>
  <si>
    <t>fot,37,38,39,40</t>
  </si>
  <si>
    <t>029</t>
  </si>
  <si>
    <t>029. Łąki- drewniany most na Baryczy</t>
  </si>
  <si>
    <t>N51° 29.595' E17° 08.785'</t>
  </si>
  <si>
    <t>drewniany most na Baryczy</t>
  </si>
  <si>
    <t>mozliwość noclegu- namioty, kwatery</t>
  </si>
  <si>
    <t>fot.41,42</t>
  </si>
  <si>
    <t>028</t>
  </si>
  <si>
    <t>028. Jaz Niezgoda</t>
  </si>
  <si>
    <t>N51° 29.187' E17° 05.494'</t>
  </si>
  <si>
    <t>jaz Niezgoda/tama Geringa</t>
  </si>
  <si>
    <t>kładka+ tablice informacyjne- jaz, ujscie rzeki, miejsce wodowania</t>
  </si>
  <si>
    <t>tablice informacyjne na szlaku do wymiany,</t>
  </si>
  <si>
    <t>osoba prywatna/nielegal</t>
  </si>
  <si>
    <t>fot. 43,44,45,46</t>
  </si>
  <si>
    <t>025</t>
  </si>
  <si>
    <t>025. Most w Rudzie Żmigrodzkiej</t>
  </si>
  <si>
    <t>N51° 28.877' E17° 01.346'</t>
  </si>
  <si>
    <t>tablica informacyjna+ tablica przekierowująca na Rudego (łowsiko karpiowe), pomost</t>
  </si>
  <si>
    <t>fot. 47,48</t>
  </si>
  <si>
    <t>026</t>
  </si>
  <si>
    <t>026. Ruda Żmigrodzka- ujście Ługi</t>
  </si>
  <si>
    <t>N51° 28.939' E17° 00.977'</t>
  </si>
  <si>
    <t>ujście Ługi</t>
  </si>
  <si>
    <t>fot.49</t>
  </si>
  <si>
    <t>027</t>
  </si>
  <si>
    <t>027. Jaz Osiek</t>
  </si>
  <si>
    <t>N51° 28.966' E16° 59.405'</t>
  </si>
  <si>
    <t>jaz Osiek</t>
  </si>
  <si>
    <t>tablica informacyjna- jaz</t>
  </si>
  <si>
    <t>fot.50</t>
  </si>
  <si>
    <t>023</t>
  </si>
  <si>
    <t>023. Żmigród- most przy Pałacu</t>
  </si>
  <si>
    <t>N51° 28.956' E16° 54.837'</t>
  </si>
  <si>
    <t>most przy pałacu</t>
  </si>
  <si>
    <t>tablica informacyjna na szlaku+ tablica rzekierowująca do kompleksu pałacowego</t>
  </si>
  <si>
    <t>pomost postawiła gm. Żmigród/ zaytać o przekop do stawów parkowych</t>
  </si>
  <si>
    <t>fot.51</t>
  </si>
  <si>
    <t>Zestawienie infrastrutury na odcinku poza Milickim Szlakiem Kajakowym wg inwentaryzacji Hanny Jankowskiej</t>
  </si>
  <si>
    <t>Zestawienie infrastrutury na Milickim Szlakiem Kajakowym wg zestawienia z gm. Milicz</t>
  </si>
  <si>
    <t>Rodzaj infrastrktury</t>
  </si>
  <si>
    <t>Specyfikacja</t>
  </si>
  <si>
    <t>Remont</t>
  </si>
  <si>
    <t>KOSZT remontu</t>
  </si>
  <si>
    <t>Nowy element</t>
  </si>
  <si>
    <t>KOSZT nowych elementów</t>
  </si>
  <si>
    <t>KOSZT całkowity</t>
  </si>
  <si>
    <t>UWAGI OFERENTA</t>
  </si>
  <si>
    <t>KOSZT</t>
  </si>
  <si>
    <t>Pomost</t>
  </si>
  <si>
    <t>pomost najprostszy, remont zgodnie z dokumentacją fotograficzną; ma umożiwiąć wodowanie i zejście do kajaku; wykonany z drewna sosnowego lub świerkowego</t>
  </si>
  <si>
    <t>pomost najprostszy; ma umożiwiąć wodowanie i zejście do kajaku; wykonany z drewna dębowego</t>
  </si>
  <si>
    <t>Tablica informacyj a na szlaku</t>
  </si>
  <si>
    <t>konstrucja sosnowa lub świerkowa na dwóch nogach z daszkiem, plecami i kotwami, nadruk jednostronny; złożona z dwóch paneli: górny przedstawia znak informacyjny lub ostrzegawczy, zas dolny to tabliczka znamionowa przedstawiająca logo szlaku, obszaru lub operatora oraz kolejny nr znaku na szlaku</t>
  </si>
  <si>
    <t>konstrucja dębowa na dwóch nogach z daszkiem, plecami i kotwami, nadruk jednostronny; złożona z dwóch paneli: górny przedstawia znak informacyjny lub ostrzegawczy, zas dolny to tabliczka znamionowa przedstawiająca logo szlaku, obszaru lub operatora oraz kolejny nr znaku na szlaku</t>
  </si>
  <si>
    <t>Tablica informująca o atrakcjach</t>
  </si>
  <si>
    <t>konstrukcja sosnowa lub  świerkowa; tablica informacyjna zgodna z Katalogiem Małej Infrastruktury dla Doliny Baryczy, nadruk dwustronny, wymiar powierzchni drukowanej 110x150x2 strony; na dwóch nogach, z daszkiem i kotwami</t>
  </si>
  <si>
    <t>konstrukcja dębowa; tablica informacyjna zgodna z Katalogiem Małej Infrastruktury dla Doliny Baryczy, nadruk dwustronny, wymiar powierzchni drukowanej 110x150x2 strony; na dwóch nogach, z daszkiem i kotwami</t>
  </si>
  <si>
    <t>Tabliczki kilometrowe</t>
  </si>
  <si>
    <t>tabliczki kilometrażowe</t>
  </si>
  <si>
    <t>ŁĄCZNY KOSZT</t>
  </si>
  <si>
    <t>Młynówka Duża</t>
  </si>
  <si>
    <t>Młynówka- Ługa</t>
  </si>
  <si>
    <r>
      <t>Tbela nr 1- Lokalizacja projektowanych elementów infrstruktury- POWIAT</t>
    </r>
    <r>
      <rPr>
        <b/>
        <sz val="14"/>
        <color rgb="FF000000"/>
        <rFont val="Calibri"/>
        <family val="2"/>
        <charset val="238"/>
      </rPr>
      <t>MILICKI</t>
    </r>
  </si>
  <si>
    <t>Nurt</t>
  </si>
  <si>
    <t>Między-wale</t>
  </si>
  <si>
    <t>Wał</t>
  </si>
  <si>
    <t>Poza wałem</t>
  </si>
  <si>
    <t>Nr załącznika/ Operat</t>
  </si>
  <si>
    <t>264 obręb 0022 Gądkowice, gmina Milicz – obszar wiejski, powiat milicki, woj. Dolnośląskie</t>
  </si>
  <si>
    <t>Tablica o miejscu wodowania przy moście Potasznia- Gądkowice</t>
  </si>
  <si>
    <t>Tablica kierująca do Hubertówki przy moście Potasznia- Gądkowice</t>
  </si>
  <si>
    <t>265 obręb 0022 Gądkowice, gmina Milicz – obszar wiejski, powiat milicki, woj. Dolnośląskie</t>
  </si>
  <si>
    <t>wał "płaski"</t>
  </si>
  <si>
    <t>Miejsce wodowania za Jazem Bolko, pomost stały</t>
  </si>
  <si>
    <t>Miejsce dobijania przed Jazem Sławoszowice- taras</t>
  </si>
  <si>
    <t>349 obręb 0013 Sławoszowice, gmina Milicz – obszar wiejski, powiat milicki, woj. Dolnośląskie</t>
  </si>
  <si>
    <t>350 obręb 0013 Sławoszowice, gmina Milicz – obszar wiejski, powiat milicki, woj. Dolnośląskie</t>
  </si>
  <si>
    <t>351 obręb 0013 Sławoszowice, gmina Milicz – obszar wiejski, powiat milicki, woj. Dolnośląskie</t>
  </si>
  <si>
    <t>352 obręb 0013 Sławoszowice, gmina Milicz – obszar wiejski, powiat milicki, woj. Dolnośląskie</t>
  </si>
  <si>
    <t>353 obręb 0013 Sławoszowice, gmina Milicz – obszar wiejski, powiat milicki, woj. Dolnośląskie</t>
  </si>
  <si>
    <t>7/15 obręb 0034 Sułów, gmina Milicz Miasto, powiat milicki, woj. Dolnośląskie</t>
  </si>
  <si>
    <t>brak międzywala</t>
  </si>
  <si>
    <t>brak międzywala, teren płaski</t>
  </si>
  <si>
    <r>
      <t>Tbaela nr 1- Lokalizacja projektowanych obiektów względem wałów- POWIAT</t>
    </r>
    <r>
      <rPr>
        <b/>
        <sz val="14"/>
        <color rgb="FF000000"/>
        <rFont val="Calibri"/>
        <family val="2"/>
        <charset val="238"/>
      </rPr>
      <t>TRZEBNICKI</t>
    </r>
  </si>
  <si>
    <t>472 obręb 0021 Osiek,
 gmina Żmigród - obszar wiejski, powiat trzebnicki, 
woj. dolnośląskie</t>
  </si>
  <si>
    <t>473 obręb 0021 Osiek,
 gmina Żmigród - obszar wiejski, powiat trzebnicki, 
woj. dolnośląskie</t>
  </si>
  <si>
    <t>1 obręb 0001 Żmigród (arkusz nr 42), gmina Żmigród miasto, powiat trzebnicki, woj. Dolnośląskie</t>
  </si>
  <si>
    <t>2 obręb 0001 Żmigród, gmina Żmigród miasto, powiat trzebnicki, woj. Dolnośląskie</t>
  </si>
  <si>
    <t>644 obręb 0004 Żmigród, gmina Żmigród miasto, powiat trzebnicki, woj. Dolnośląskie</t>
  </si>
  <si>
    <t>Wniosek o dofinansowanie: Tworzenie i zarządzanie sieciowymi produktami turystycznymi na obszarach zależnych od rybactwa na przykładzie Szlaku Kajakowego Doliny Baryczy</t>
  </si>
  <si>
    <t>Zadanie</t>
  </si>
  <si>
    <t>Nazwa</t>
  </si>
  <si>
    <t>Koszty składowe</t>
  </si>
  <si>
    <t>W tym VAT</t>
  </si>
  <si>
    <t>Limit</t>
  </si>
  <si>
    <t>1.1</t>
  </si>
  <si>
    <t>Spotkania robocze</t>
  </si>
  <si>
    <t>Serwis kawowy i wyżywienie: 45,00 zł/osoba x 6 osób = 270 zł x 2 spotkania = łącznie 540 zł 
Zwrot kosztów dojazdu wg stawki 0,8358 zł x  224 km x 2 wyjazdy = 374,44 zł</t>
  </si>
  <si>
    <t>Razem KAJAK</t>
  </si>
  <si>
    <t>1.2</t>
  </si>
  <si>
    <t>Konferencja partnerów</t>
  </si>
  <si>
    <t>Serwis kawowy i wyżywienie: 45,00 zł/osoba x 50 osób = 2 250,00 zł
Koszty wynajęcia kajaków (35,00 zł/1 kajak x 25 kajaków+ koszty transportu 500,00 zł): 1 375,00 zł
Koszt sesji zdjęciowej: 700,00 zł</t>
  </si>
  <si>
    <t>Budowa infrastruktury na terenie Doliny Baryczy</t>
  </si>
  <si>
    <t>Zakres obejmuje budowę:
- pomostów dużych, 8 szt.
- pomostów małych, 10 szt.
- tablic z mapą obszaru, 18 szt.
- tablic z oznakowaniem szlaku kajakowego, 62 szt.
- toalety, 1 szt. 
283 465,00 zł
Projekt graficzny mapy i regulaminu 2 214,00 zł</t>
  </si>
  <si>
    <t>Pozostaje po odjęciu 18 0000</t>
  </si>
  <si>
    <t>2.2</t>
  </si>
  <si>
    <t>Budowa infrastruktury w m. Ruda Sułowska</t>
  </si>
  <si>
    <t>Zakres obejmuje budowę:
- pomostów dużych, 8 szt.
- mostu, 1 szt.</t>
  </si>
  <si>
    <t>2.3</t>
  </si>
  <si>
    <t>Koncepcja architektoniczna infrastruktury na szlaku kajakowym</t>
  </si>
  <si>
    <t>Zadanie obejmuje sporządzenie koncepcji obiektów infrastruktury architektonicznej nawiązujących do Katalogu Infrastruktury Architektonicznej dla Doliny Baryczy 
1.Koncepcja POMOST KAJAKOWY STAŁY DUŻY
2.Koncepcja POMOST KAJAKOWY STAŁY MAŁY
3.Koncepcja TABLICA Z OZNAKOWANIEM NA SZLAKU KAJAKOWYM
4.Koncepcja TOALETA DREWNIANIA</t>
  </si>
  <si>
    <t>RAZEM KAJAK</t>
  </si>
  <si>
    <t>2.4</t>
  </si>
  <si>
    <t>Opracowanie i druk mapy</t>
  </si>
  <si>
    <t>Opracowania tekstów o atrakcjach na szlaku kajakowym w języku polskim i angielskim 2 000,00 zł
Korekta redaktorska, 102,50 zł
Druk mapy 14 595,00 zł</t>
  </si>
  <si>
    <t>Grupa 1</t>
  </si>
  <si>
    <t>Grupa 2</t>
  </si>
  <si>
    <t>Likwidacja</t>
  </si>
  <si>
    <t>Przeniesienie</t>
  </si>
  <si>
    <t>Propozycja nowej lokalizacji</t>
  </si>
  <si>
    <t>Wymiana stelażu</t>
  </si>
  <si>
    <t>Wymiana wkładu</t>
  </si>
  <si>
    <t>przeniesienie pomostu za jaz, przed jazem likwidacja, wyjście z pomostu na ląd utrudnione – stroma skarpa wału, niezrozumiałe położenie schodów (4) kilka metrów dalej od pomostu; pomost w wykazie mały, a na schodach jest tabliczka o finansowaniu</t>
  </si>
  <si>
    <t>pomost do likwidacji, jeśli miejsce, do przeniesienia, jeśli odcinek z Odolanowa będzie do likwidacji</t>
  </si>
  <si>
    <t>Kosz na śmieci</t>
  </si>
  <si>
    <r>
      <t xml:space="preserve">Przydałby się pomost ze schodami i </t>
    </r>
    <r>
      <rPr>
        <b/>
        <sz val="10"/>
        <rFont val="Calibri"/>
        <family val="2"/>
        <charset val="238"/>
      </rPr>
      <t>miejsce wodowania za jazem</t>
    </r>
    <r>
      <rPr>
        <sz val="10"/>
        <rFont val="Calibri"/>
        <family val="2"/>
        <charset val="238"/>
      </rPr>
      <t>. Obecny stan jazu uniemożliwia bezpieczne przepłynięcie</t>
    </r>
  </si>
  <si>
    <t>Wybudować</t>
  </si>
  <si>
    <t>miejsce wodowania za jazem</t>
  </si>
  <si>
    <t>brak w terenie</t>
  </si>
  <si>
    <t>dodać tablicę z miejscdem dobijania</t>
  </si>
  <si>
    <t>niebezpieczna dziura pomiędzy pomostem, a wałem, przedłużenie desek do wału lub dołozenie desek, wydłużenie do 30 cm</t>
  </si>
  <si>
    <t>dołożenie miejsca dobijania- przełożyć z nastpnej jest miejsce wodowania</t>
  </si>
  <si>
    <t>wkład z miejscem wodowania</t>
  </si>
  <si>
    <t xml:space="preserve">pomost mały, bo obecnie przy wodowaniu kajak musi być ustawiony równolegle; utaj dużamożna wykaszać regularnie, ale roślinność jest </t>
  </si>
  <si>
    <t>Błędnie zainstalowana tablica miejsce dobijania, brak tablicy miejsce wodowania, przydałby się mały pomost do wodowania za jazem, przydałoby się miejsce odpoczynku (ławki, gril); częsty punkt postojowy, dużo turystów</t>
  </si>
  <si>
    <t>niebezpieczna dziura pomiędzy pomostem, a wałem, przedłużenie desek do wału lub dołozenie desek, wydłużenie o 50 cm</t>
  </si>
  <si>
    <t>niebezpieczny uskok, dziura za schodami, stromy śliżg dla kajaków, można by wyprofilować, a najlepiej wydłużyć pomost</t>
  </si>
  <si>
    <t>przedłuzyć pomost</t>
  </si>
  <si>
    <t>wydłużyć pomost</t>
  </si>
  <si>
    <t>stabilizacja w gruncie</t>
  </si>
  <si>
    <t>wygięty</t>
  </si>
  <si>
    <t>brak wkładu</t>
  </si>
  <si>
    <t>brak desek (plecków)</t>
  </si>
  <si>
    <t>brak mapy obszaru, brak pleców</t>
  </si>
  <si>
    <t>tak, jeśli po budowie nie będzie dostępu do niego</t>
  </si>
  <si>
    <t>niezbędne nowe miejsce dla tablicy o miejscu dobijania przy jazie- albo nowy słup albo wskazanie w istniejącym miejscu odległości i kierunku do miejsca dobijania</t>
  </si>
  <si>
    <t>do likwidacji</t>
  </si>
  <si>
    <t>stary pomost zdewastowany</t>
  </si>
  <si>
    <t>pomost duży+ miejsce wodowania</t>
  </si>
  <si>
    <t>brak, dobudować</t>
  </si>
  <si>
    <t>schody</t>
  </si>
  <si>
    <t>młynówka-dodatkowe Sułów</t>
  </si>
  <si>
    <t>pierwotnie planowany (w 2015), ale Stawy wycofały się</t>
  </si>
  <si>
    <t>wydłuzyc pomost</t>
  </si>
  <si>
    <t>Na tablicy z wiatą usunięcie informacji o łowisku Rudy</t>
  </si>
  <si>
    <t>Bral wkładu z informacja o miejscu wodowania</t>
  </si>
  <si>
    <t>dodanie informacji o Rowie Paszkowym</t>
  </si>
  <si>
    <t>Miejsce wodowania za Jazem Niezgoda</t>
  </si>
  <si>
    <t>pomost mały- bezużyteczny, nieużywany, brak wody, Ługa bez przeszkód w tym miejscu</t>
  </si>
  <si>
    <t>ewentualnie do przeniesienia wcześniej w nowe miejscu, od którego wody często nie ma (na wysokości mostu od strony rezerwatu Olszyny Niezgodzkie)</t>
  </si>
  <si>
    <t>tablica- bezużyteczny, nieużywany, brak wody, Ługa bez przeszkód w tym miejscu</t>
  </si>
  <si>
    <t>zmiana ustawienia kierunku, pokazuje zły ciek, dodanie informacji o Kanale Młynówka Sułowsko- Radziądzka</t>
  </si>
  <si>
    <t>do odbudowania</t>
  </si>
  <si>
    <t>do likwidacji wkład o miejscu dobijania</t>
  </si>
  <si>
    <t>tylko tablica o ZPP</t>
  </si>
  <si>
    <t>przy starym moście</t>
  </si>
  <si>
    <t>85, orientacyjna, bo brak dojścia</t>
  </si>
  <si>
    <t>brak wkładu 
1. jaz
2. miejsce dobijania</t>
  </si>
  <si>
    <t>do liwidacji</t>
  </si>
  <si>
    <t>dodanie informacji o czasowym braku możliwości przepłynięcia</t>
  </si>
  <si>
    <t>stabilizacja</t>
  </si>
  <si>
    <t>98,brak</t>
  </si>
  <si>
    <t>jest znak o miejscu wodowania/ wystarczy, że jest taki znak, bo wiadomo, że można tam dobić, skoro można wejść</t>
  </si>
  <si>
    <t>brak możliwości wyznaczenia, bo infrastruktura nie istnieje</t>
  </si>
  <si>
    <t>Kosz</t>
  </si>
  <si>
    <t>Parking</t>
  </si>
  <si>
    <t>droga po lewej stronie- czy droga jest publiczna?</t>
  </si>
  <si>
    <t>Propozycja miejsca wodowania za jazem</t>
  </si>
  <si>
    <t>6_12_3</t>
  </si>
  <si>
    <t>Propozycja wodowania za jazem</t>
  </si>
  <si>
    <t>Miejsce starego znaku</t>
  </si>
  <si>
    <t>2_10.1_6</t>
  </si>
  <si>
    <t>18, 18.1</t>
  </si>
  <si>
    <t>25, orientacyjna, bo brak dojścia</t>
  </si>
  <si>
    <t>28_33</t>
  </si>
  <si>
    <t>Przeniesiona mapa przy Jazie Sławoszowice</t>
  </si>
  <si>
    <t>Zdublowany pomost przy Jazie Sławoszowice, miejsce dobijania przed jazem</t>
  </si>
  <si>
    <t>29.1 na bazie starej onwentaryzacji szlaku</t>
  </si>
  <si>
    <t>przydałby się drugi pomost lub wydłużenie obecnego, rynna do wodowania, nowa organizacja ruchu parking – dojazd do wodowania, wc</t>
  </si>
  <si>
    <t>Nowy pomost w duży w miejscu starego przy Technikum Leśnym w Miliczu</t>
  </si>
  <si>
    <t>stary pomost zdewastowany kompletnie (42.), przydałby się nowy, na tablicy dołozyć miejsce dobijania</t>
  </si>
  <si>
    <t>51, 51.1</t>
  </si>
  <si>
    <t>54, 61, 62, 62.1</t>
  </si>
  <si>
    <t>przydałby się drugi pomost lub wydłużenie obecnego, wykoszenie zarośli, organizacja ruchu (miejsce manewrowe, zawracanie, droga dojazdowa), parking (62.), wc (62.1), monitoring, miejsce piknikowe (61.) - staw za jazem</t>
  </si>
  <si>
    <t>65.1</t>
  </si>
  <si>
    <t>Pomost duży za jazem Sułów, wodowanie</t>
  </si>
  <si>
    <t xml:space="preserve">Pomost przed Jazem Sułów na Młynówce </t>
  </si>
  <si>
    <t xml:space="preserve">Miejsce wodowania za  Jazem Sułów na Młynówce </t>
  </si>
  <si>
    <t xml:space="preserve">Pomost za Jazem Sułów na Młynówce </t>
  </si>
  <si>
    <t>Pomost przy młynie do wodowania</t>
  </si>
  <si>
    <t xml:space="preserve">Miejsce wodowania przy młynie </t>
  </si>
  <si>
    <t>65.2, lokalizacja na podstawie starej inwentaryzacji</t>
  </si>
  <si>
    <t>74.1</t>
  </si>
  <si>
    <t>74_48.1</t>
  </si>
  <si>
    <t>Rów Paszkowy- źródło</t>
  </si>
  <si>
    <t>Tablica informacyjna o Źródle Rowu Paszkowego</t>
  </si>
  <si>
    <t>Tablica o miejscuwodowania przy Zespole Pałacowo- Parkowym w Żmigrodzie</t>
  </si>
  <si>
    <t>99.1, na podstawie starej inwentaryzacji</t>
  </si>
  <si>
    <t>Likwidacja , także pomostu na kanale - poniżej</t>
  </si>
  <si>
    <t>Do likwidacji</t>
  </si>
  <si>
    <t>Ostrzeżenie przed Jazem Sułów na Młynówce + informacja o miejscu dobijania</t>
  </si>
  <si>
    <t>Przystań</t>
  </si>
  <si>
    <t>budowa</t>
  </si>
  <si>
    <t>montaż</t>
  </si>
  <si>
    <t>nie istnieje, był kiedyś w planie</t>
  </si>
  <si>
    <t>MODERNIZACJA</t>
  </si>
  <si>
    <t>Razem do modernizacji</t>
  </si>
  <si>
    <t>Istniejąca infrastruktura bez zmian</t>
  </si>
  <si>
    <t>Wykaz infrastruktury na Szlaku Kajakowym Doliny Baryczy ze wskazaniem rodzajów i miejsca usytuowania z podziałem gminy</t>
  </si>
  <si>
    <t xml:space="preserve">Nr działki </t>
  </si>
  <si>
    <t>Właściciel</t>
  </si>
  <si>
    <t xml:space="preserve">Tablica informacyjna o Jazie Potasznia i miejscu dobijania </t>
  </si>
  <si>
    <t xml:space="preserve">Tablica o miejscu wodowania przy moście Potasznia- Gądkowice, kierująca do Hubertówki przy moście Potasznia- Gądkowice </t>
  </si>
  <si>
    <t xml:space="preserve">Tablica informacyjna o miejscu wodowania za Jazem Bolko </t>
  </si>
  <si>
    <r>
      <t>Tablica informacyjna o ujściu Polskiej Wody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</si>
  <si>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informacyjna o miejscu wodowania za Jazem Sławoszowice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</si>
  <si>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ostrzegawcza o kamieniach i informująca o Grodzisku Chmielnik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</si>
  <si>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ostrzegawcza o Tamie Sułów i elektrowni</t>
    </r>
    <r>
      <rPr>
        <u/>
        <sz val="10"/>
        <rFont val="Calibri"/>
        <family val="2"/>
        <charset val="238"/>
        <scheme val="minor"/>
      </rPr>
      <t xml:space="preserve"> </t>
    </r>
  </si>
  <si>
    <t xml:space="preserve">Tablica informacyjna o wodowaniu na Młynówce Sułowsko- Radziądzkiej </t>
  </si>
  <si>
    <r>
      <t>Tablica informacyjna o miejscu wodowania za jazem w Rudzie Sułowskiej</t>
    </r>
    <r>
      <rPr>
        <u/>
        <sz val="10"/>
        <rFont val="Calibri"/>
        <family val="2"/>
        <charset val="238"/>
        <scheme val="minor"/>
      </rPr>
      <t xml:space="preserve"> </t>
    </r>
  </si>
  <si>
    <t>Obudowa toalety przenośnej wraz z toaletą przenosną</t>
  </si>
  <si>
    <t xml:space="preserve">Pomost stały - miejsce wodowania przy moście Ruda Żmigrodzka </t>
  </si>
  <si>
    <t xml:space="preserve">471 obręb 0021 Osiek (arkusz nr 1),
 gmina Żmigród - obszar wiejski, powiat trzebnicki, 
woj. dolnośląskie
</t>
  </si>
  <si>
    <t xml:space="preserve"> kanał Ługa</t>
  </si>
  <si>
    <t>Infrastruktura Partnera Lokalnego</t>
  </si>
  <si>
    <t xml:space="preserve">Informacja o miejscu wodowania </t>
  </si>
  <si>
    <r>
      <t>1.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</si>
  <si>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2.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</si>
  <si>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3.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</si>
  <si>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4.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</si>
  <si>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t xml:space="preserve">strzałka w prawo </t>
  </si>
  <si>
    <r>
      <t>5.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</si>
  <si>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t xml:space="preserve"> </t>
  </si>
  <si>
    <t>Lider Projektu:</t>
  </si>
  <si>
    <t>Partnerzy Lokalni:</t>
  </si>
  <si>
    <t>modyfikacja tablicy= remont +uzupełnienie odeskowania i wkładu z mapą</t>
  </si>
  <si>
    <t>toi toi stoi obok wiaty, zdewastowana obudowa, uzupełnienie pleców</t>
  </si>
  <si>
    <t>Uzupełnienie pleców (desek w WC na krotoszyńskiej)</t>
  </si>
  <si>
    <t>Ostatecznie ma pozostać</t>
  </si>
  <si>
    <t>Istniejąca infrastruktura w 2014</t>
  </si>
  <si>
    <t>To, co zbudowało LGD+ to, co już istniało</t>
  </si>
  <si>
    <t>do zastanowienia się; infrastruktura, z której rzadko się korzysta, bo, np.. Odcinek nie jest spływny; pomosty duże wyznaczone do likwidacji nie zostały wybudowane przez LGD a gminę (3x Żmigród + 1x Odolanów), tylko pomost mały został posadowiony przez LGD</t>
  </si>
  <si>
    <t>uzupełnienie ubytków, odnowienie powierzchni poprzez usunięcie pyłu i kurzu i olejowanie odpornym na warunki atmosferyczne impregnatem (bezbarwnym lub brązowym)</t>
  </si>
  <si>
    <t xml:space="preserve">1. Miejsce wodowania
2. Tablica przekierowująca do wiaty turystycznej
3. Miejsce dobijaniax3
4. Informacja o bliskości WC
5. Tablica o Rowie Paszkowym
6. Znak infrmujący o Łudze
7. Ostrzeżenie o Jazie
 8. Tabliczka z kilometrażem x5
</t>
  </si>
  <si>
    <t>3 x deska dębowa o wymiarach [cm] 110x13x3</t>
  </si>
  <si>
    <t>4x Słup kantówka dębowa do tablicy z oznakowaniem 14x14 x530 cm</t>
  </si>
  <si>
    <t>1. Mapa obszaru [cm] 150x 110</t>
  </si>
  <si>
    <t>Modyfikacja-Zaporzebowanie na drewno (ubytki w istniejącej infrastrukturze)</t>
  </si>
  <si>
    <t>Modyfikacja-Zapotrzebowanie na wkłady z treścią (ubytki w istniejącej infrastrukturze)</t>
  </si>
  <si>
    <t>infrastruktura niezbędna do prawidłowego funkcjonowania; elementy kontrukcji z modrzewia, elementy podłogi z dębiny (podłoga z desek ryflowanych); oporęczowanie z modrzewia (czterostronnie struganego, krawędzie fazowane); tablice: słupy dębowe, rama, plecy, boki z dębiny; elementy mocujące nierdzewne; mocowanie słupów w podłożu przy uzyciu metalowych klinów</t>
  </si>
  <si>
    <t>zbędna infrastruktura; kosze do przekazania Inwestorowi; materiał z likwidacji tablic może być wykorzystany przy budowie nowych tablic</t>
  </si>
  <si>
    <t>Lokalizacja GPS/ oznaczenie punktów na mapie Google</t>
  </si>
  <si>
    <t>schody do remontu, stopnice i podstopnice, 14 szt.</t>
  </si>
  <si>
    <t xml:space="preserve">Deski ryflowane:
deska x 1 szt 163x11,5x5 cm
deska x 1 szt 147x11,5x4 cm
wydłużenie od wody do brzegu o powierzchnię 30x200 cm
wydłużenie od wody do brzegu o powierzchnię 50x200 cm
1xdeska 140x11,5x 5 cm
2 x deska 160x11,5x4 cm
14 x deska 100x20x4 cm
</t>
  </si>
  <si>
    <t>konserwacja</t>
  </si>
  <si>
    <t>konserwacja lub likwidacja</t>
  </si>
  <si>
    <t>konserwacja+ wydłużenie o 30 cm</t>
  </si>
  <si>
    <t>konserwacja+ wudłużenie o 50 cm</t>
  </si>
  <si>
    <t>konserwacja+ubytki</t>
  </si>
  <si>
    <t>Deski pomostowe ryflowane:
1x deska 80x11,5x5 cm
1xdeska 163x11,5x5,5 cm
1 x deska 163x11,5x5 cm
Całe elementy:
schody pomostu dużegox2</t>
  </si>
  <si>
    <t xml:space="preserve">Modyfikacja:
1.remont+ przeniesienie kilkaset metrów dalej
2. remont+ wydłużenie o 30 cm
3. remont+ wydłużenie o 50 cm
</t>
  </si>
  <si>
    <r>
      <t xml:space="preserve">drobna rozbudowa poprawiająca korzystanie lub uzupełnienie ubytków materiałowych, obowiązkowo konserwacja (olejowanie); </t>
    </r>
    <r>
      <rPr>
        <sz val="8"/>
        <color rgb="FFFF0000"/>
        <rFont val="Calibri"/>
        <family val="2"/>
        <charset val="238"/>
      </rPr>
      <t>szczegółowy wykaz ubytków i zapotrzebowania materiałowego wskazano w wierszach 7,8 i 9 niniejszej tabeli</t>
    </r>
  </si>
  <si>
    <t>w przypadku koszy tylko; nowe kosze dostarczy Inwestor, kosze mają zostac zamontowane na słupach tablic</t>
  </si>
  <si>
    <t>Podsumowanie ilościowe inwentaryzacji 2020</t>
  </si>
  <si>
    <t>2 przystanie do budowy- nieobjęte postepowaniem</t>
  </si>
  <si>
    <t>39_20</t>
  </si>
  <si>
    <r>
      <t>nie istnieje</t>
    </r>
    <r>
      <rPr>
        <sz val="10"/>
        <color rgb="FFFF0000"/>
        <rFont val="Calibri"/>
        <family val="2"/>
        <charset val="238"/>
      </rPr>
      <t>(po weryfikacji w LGD: pomost nie został wybudowany, najprawdopodobniej z powodu braku środków)</t>
    </r>
    <r>
      <rPr>
        <sz val="10"/>
        <rFont val="Calibri"/>
        <family val="2"/>
        <charset val="238"/>
      </rPr>
      <t>, a przydałby się
weryfikacja w 2021-03-24: pomost jest w terenie, tylko bardzo zarośnięty, wymaga odmalowania i dkrzaczenia</t>
    </r>
  </si>
  <si>
    <t>DECYZJE do modernizacji szlaku</t>
  </si>
  <si>
    <t>Koszt wg oferty TRIBUD z 2021-02-16</t>
  </si>
  <si>
    <t>przeniesienie istniejacego, aby połączyć ze schodami</t>
  </si>
  <si>
    <t>2_10.1</t>
  </si>
  <si>
    <t>Miejsce opisowo</t>
  </si>
  <si>
    <t>L.p.</t>
  </si>
  <si>
    <t>przesunięcie w celu złączenia z istniejącymi schodami</t>
  </si>
  <si>
    <t>N51° 32.601' E17° 32.829'</t>
  </si>
  <si>
    <t>Dane działki</t>
  </si>
  <si>
    <t>miejsce nie używane ze względu na brak wody, pomost zostanie, ale oznakwoanie do likwidacji</t>
  </si>
  <si>
    <t>N51° 29.391' E17° 01.306'</t>
  </si>
  <si>
    <t>nieaktualne oznakowanie do likwidacji</t>
  </si>
  <si>
    <t>N51° 29.391' E17° 01.308'</t>
  </si>
  <si>
    <t>do likwidacji stary pomost ze schodami (nie robiony przez Partnerstwo), powstanie tam nowy pomost duży</t>
  </si>
  <si>
    <t>stary pomost przy Technikum Leśnym</t>
  </si>
  <si>
    <t>stary pomost do liwkwidacji</t>
  </si>
  <si>
    <t>N51° 31.939' E17° 15.978'</t>
  </si>
  <si>
    <t>N51° 28.950' E16° 54.833'</t>
  </si>
  <si>
    <t xml:space="preserve">Czynność </t>
  </si>
  <si>
    <t>Obecne/docelowe położenie obiektu</t>
  </si>
  <si>
    <t xml:space="preserve">brak w terenie, a była uzgadniana w 2014/2015 </t>
  </si>
  <si>
    <t>N51° 33.025' E17° 28.931'</t>
  </si>
  <si>
    <t>N51° 32.625' E17° 18.810'</t>
  </si>
  <si>
    <t>29.1</t>
  </si>
  <si>
    <t>34.1</t>
  </si>
  <si>
    <t>34.1 na bazie starej inwentaryzacji szlaku</t>
  </si>
  <si>
    <t>N51° 32.155' E17° 17.425'</t>
  </si>
  <si>
    <t>Oznaczenie obiektu na mapie oraz w kolumnie BN w inwentaryzacji 2020
https://www.google.com/maps/d/u/0/viewer?mid=1c1LgcJ-XI6Y8mOS06nGO2gs157P8tCaw&amp;ll=51.543217621619156%2C17.54680407337924&amp;z=20</t>
  </si>
  <si>
    <t>Młynówka-dodatkowe Sułów</t>
  </si>
  <si>
    <t>N51° 29.678' E17° 10.196'</t>
  </si>
  <si>
    <t>ostrzeżenie przed Jazem Sułów na Młynówce</t>
  </si>
  <si>
    <t>N51° 29.678' E17° 10.184'</t>
  </si>
  <si>
    <t xml:space="preserve">563 obręb Sułów, Identyfikator działki 021303_5.0038.563 
</t>
  </si>
  <si>
    <t>568/2 obręb Sułów, Identyfikator działki 021303_5.0038.568/2</t>
  </si>
  <si>
    <t>Miejsce wodowania przy Młynie Sułów</t>
  </si>
  <si>
    <t>N51° 30.880' E17° 07.315'</t>
  </si>
  <si>
    <t>65.2</t>
  </si>
  <si>
    <t>brak w terenie, a była uzgadniana w 2014-2015; Tablica informacyjna Rezerwat Stawy Milickie Kompleks Ruda Sułowska</t>
  </si>
  <si>
    <t>N51° 29.193' E17° 05.491'</t>
  </si>
  <si>
    <t>Tablica informacyjna o źródle Rowu Paszkowego</t>
  </si>
  <si>
    <t>brak w terenie, a była uzgadniana w 2014-2015; tablica z mapą przy Zespole Pałacowo- Parkowym w Żmigrodzie</t>
  </si>
  <si>
    <t>N51° 28.903' E16° 55.533'</t>
  </si>
  <si>
    <t>99.1</t>
  </si>
  <si>
    <t xml:space="preserve">byłaby by do likwidacji, gdyby była w terenie, </t>
  </si>
  <si>
    <r>
      <t>brak w terenie, nie odnaleziono</t>
    </r>
    <r>
      <rPr>
        <sz val="10"/>
        <color rgb="FFFF0000"/>
        <rFont val="Calibri"/>
        <family val="2"/>
        <charset val="238"/>
      </rPr>
      <t>, stelaz można wykorzystać z mostu przy Rudzie Żmigrodzkiej</t>
    </r>
  </si>
  <si>
    <t>N51° 32.810' E17° 30.067'</t>
  </si>
  <si>
    <t>za jazem, strome zbocze</t>
  </si>
  <si>
    <t>264 obręb 0022 Gądkowice (arkusz nr 4), gmina Milicz – obszar wiejski, powiat milicki, woj. dolnośląskie</t>
  </si>
  <si>
    <t>N51° 32.804' E17° 30.052'</t>
  </si>
  <si>
    <t>Jaz Sułów na Baryczy</t>
  </si>
  <si>
    <t>miejsce wodowania za Jazem Sułów</t>
  </si>
  <si>
    <t>N51° 29.389' E17° 10.791'</t>
  </si>
  <si>
    <t>N51° 32.602' E17° 32.822'</t>
  </si>
  <si>
    <t>miejsce wodowania za jazem Gądkowice</t>
  </si>
  <si>
    <t>N51° 33.507' E17° 27.258'</t>
  </si>
  <si>
    <t>miejsce dobijania przed jazem</t>
  </si>
  <si>
    <t>jest pomost mały, ale stroma skarpa utrudnia wyjście przed jazem, którego stan nie pozwala na przepłynięcie, dobudowa samych schodów tylko</t>
  </si>
  <si>
    <t>N51° 29.189' E17° 05.447'</t>
  </si>
  <si>
    <t>N51° 29.392' E17° 01.307'</t>
  </si>
  <si>
    <t>powstanie tam nowy pomost duży na miejsce zlikwidowanego starego</t>
  </si>
  <si>
    <t>Mapka z pozwoleń wodnoprawnych</t>
  </si>
  <si>
    <t>uzgodnienie było, ale na pomost mały</t>
  </si>
  <si>
    <t>1. Jaz Wróbliniec_Konkret_Rysunek nr 4</t>
  </si>
  <si>
    <t>7. Most kolejowy w Sławoszowicach_Rysunek nr 14</t>
  </si>
  <si>
    <t>4. Stary Most w Żmigrodzie_Rysunek nr 15</t>
  </si>
  <si>
    <t>15. Jaz Gądkowice_Rysunek nr 6</t>
  </si>
  <si>
    <t>13.Jaz Potasznia_Rysunek nr 4</t>
  </si>
  <si>
    <t>14. Jaz Sułów na Baryczy_Rysunek nr 11</t>
  </si>
  <si>
    <t>2. Most Radziądz-Ruda Żmigrodzka_Rysunek nr 3</t>
  </si>
  <si>
    <t>11. Jaz Niezgoda_Rysunek nr 2</t>
  </si>
  <si>
    <t>tablica przeniesiona w głąb cieku z powodu budowy elektrowni</t>
  </si>
  <si>
    <t>N51° 32.178' E17° 17.970'</t>
  </si>
  <si>
    <t>16. Jaz Sławoszowice_Rysunek nr 9</t>
  </si>
  <si>
    <t>warunkowo do uzgodnienia, bo czekamy na informację od inwestora, czy będzie można dobijać w na uzgodnionym pomoście</t>
  </si>
  <si>
    <t>N51° 32.203' E17° 17.980'</t>
  </si>
  <si>
    <t>zdublowanie pomostu małego, który jest niedostępny z powodu budowy elektrowni</t>
  </si>
  <si>
    <t>N51° 32.176' E17° 17.974'</t>
  </si>
  <si>
    <t>Jaz Wróbliniec na Baryczy</t>
  </si>
  <si>
    <t>Technikum Leśne w Miliczu na Baryczy</t>
  </si>
  <si>
    <t>Stary most w Żmigrodzie na Baryczy</t>
  </si>
  <si>
    <t>Ujście Czarnej Wody w Potaszni do Baryczy</t>
  </si>
  <si>
    <t>Most Kolejowy w Miliczu na Baryczy</t>
  </si>
  <si>
    <t>Ujście Prądni do Baryczy</t>
  </si>
  <si>
    <t>Most Ruda Żmigrodzka na Kanale Ługa</t>
  </si>
  <si>
    <t>Jaz Sułów na kanale Młynówka Sułowsko- Radziądzka</t>
  </si>
  <si>
    <t>Jaz Sułów  na kanale Młynówka Sułowsko- Radziądzka</t>
  </si>
  <si>
    <t>Młyn Sułów na kanale Młynówka Sułowsko- Radziądzka</t>
  </si>
  <si>
    <t>Kompleks Ruda Sułowska przy  kanale Młynówka Sułowsko- Radziądzka</t>
  </si>
  <si>
    <t>Jaz Niezgoda na Baryczy</t>
  </si>
  <si>
    <t>Zespół Pałacowo Parkowy w Żmigrodzie przy Baryczy</t>
  </si>
  <si>
    <t>Jaz Potasznia na Baryczy</t>
  </si>
  <si>
    <t>Jaz Gądkowice na Baryczy</t>
  </si>
  <si>
    <t>Jaz Sławoszowice na Baryczy</t>
  </si>
  <si>
    <t>usunięcie tylko oznakowania ze szlaku kajakowego, aby nie komunikować, że tam jest element szlaku</t>
  </si>
  <si>
    <t xml:space="preserve">zlikwidowano, likwidacja jest nieaktualna,  </t>
  </si>
  <si>
    <t>czy budować pomost duży kilkaset metrów od głównej przystani?</t>
  </si>
  <si>
    <t>tak, do roboty</t>
  </si>
  <si>
    <t>była uzgadniana, do roboty</t>
  </si>
  <si>
    <t xml:space="preserve">pomosty niepotrzebne, oznakowanie zostaje do uzgodnienia </t>
  </si>
  <si>
    <t>działka do weryfikacji, mały pomost i oznakowanie do roboty, niezbędne</t>
  </si>
  <si>
    <t>do zrobienia</t>
  </si>
  <si>
    <t>nie trzeba robić</t>
  </si>
  <si>
    <t>była uzgadniana- nie jest potrzebna do zrobienia, nie będzie robiona, ZPK samo ma sobie uporządkować- czy do likwidacji- zweryfikać</t>
  </si>
  <si>
    <t>nie jest konieczne</t>
  </si>
  <si>
    <t>do odkręcenia tylko tablica</t>
  </si>
  <si>
    <t>konflikt z przystanią na kajaku, nie powinien zostac zrobiony</t>
  </si>
  <si>
    <t>likwidacja i wybudowanie nowego</t>
  </si>
  <si>
    <t>do roboty tylko oznakowanie</t>
  </si>
  <si>
    <t>nie ma potrzeby, aby tam mapa była</t>
  </si>
  <si>
    <t>nie</t>
  </si>
  <si>
    <t>Poniedziałek- Sywlia Grzenda</t>
  </si>
  <si>
    <t xml:space="preserve">mail do wykonawcy- niezwłoczne poinformowanie o tym, co tam będzie robione; polskie wody mają zobligowac do przekazani informacji jak będzie funkcjonował teren+ </t>
  </si>
  <si>
    <t>j.w.</t>
  </si>
  <si>
    <t>odtworzenie</t>
  </si>
  <si>
    <t>wydruk i projekt tablic</t>
  </si>
  <si>
    <t>Koszty do rozeznania:</t>
  </si>
  <si>
    <t>Zaplanować zrost kosztów:</t>
  </si>
  <si>
    <t>https://www.muratorplus.pl/biznes/raporty-i-prognozy/rosna-ceny-materialow-budowlanych-maj-2021-aa-BpMb-Zs56-X6ie.html</t>
  </si>
  <si>
    <t>Wieża widokowa w Grabownicy- pomost na ścieżce</t>
  </si>
  <si>
    <t>pomost nie jest PW, jest SM; PW mogą napisać pismo obligujące do naprawy</t>
  </si>
  <si>
    <t xml:space="preserve">znak-zakaz wjazdu na szlabanie?+ monitoring w tym miejscu; </t>
  </si>
  <si>
    <t>Czy gmina ma pozwolenie? Jeśli tak, to tylko remont by był- Polskie Wody - Tabaka- co do likwidacji</t>
  </si>
  <si>
    <t>do roboty tylko oznakowanie- do ostatczenego uzgodnienia z P.Sylwią+oznakowanie starrtu wodowania</t>
  </si>
  <si>
    <t>do roboty tylko oznakowanie+ miejsce postojowe do wyładunku kajaków do wyznaczenia na drodze gminnej/powiatowej</t>
  </si>
  <si>
    <t>Konkret</t>
  </si>
  <si>
    <t>Koszt jednostkowy Konkret z VAT</t>
  </si>
  <si>
    <t>Opłata za wydanie pozwolenia wodnoprawnego</t>
  </si>
  <si>
    <t>Geodeta</t>
  </si>
  <si>
    <t>Opłata za wypis i wyraz z MPZP
https://www.biznes.gov.pl/pl/firma/inwestycje-budowlane/chce-zalatwiac-sprawy-przed-rozpoczeciem-budowy/proc_1423-wypis-i-wyrys-z-planu-zagospodarowania-przestrzennego</t>
  </si>
  <si>
    <t>Wykonawca przed 02.06.21</t>
  </si>
  <si>
    <t>Wykonawca po 02.06.21</t>
  </si>
  <si>
    <t>?</t>
  </si>
  <si>
    <t>Uzgodnienie z Maciejem Kowalskim 02.06.2021</t>
  </si>
  <si>
    <t>Dokumentacja po 02.06.21</t>
  </si>
  <si>
    <t>Uwagi do dokumentacji po 02.06.21</t>
  </si>
  <si>
    <t>pomkost został zlikwidowany przez Polskie Wody</t>
  </si>
  <si>
    <t>uzgadniamy postawienie NOWEGO obiektu, brak uzgodnień dla istniejącego obiektu, Gmina Żmigród była inwestorem (skonsultowano z Bartoszem Tabaką w dn. 12.07.21)</t>
  </si>
  <si>
    <t>oznakowanie</t>
  </si>
  <si>
    <t>mapa zostaje- do uzgodnienia z Gminą Żmigród, co z przenoską do parku</t>
  </si>
  <si>
    <t>uzgodnienie po przeniesieniu przez elektrownię</t>
  </si>
  <si>
    <t>opinia hydroegologiczna</t>
  </si>
  <si>
    <t>czy likwidujemy "niepasujące" schody? Likwidujemy, ale bez uzgodnień, bo nie mieliśmy na to pozwolenia, takie schody nie były planowane</t>
  </si>
  <si>
    <t>odtwarzamy istniejący obiekt (uzgodniony w 2015 r.), dopytać konkret, czy jak było uzgadniane wcześniej, to czy trzeba ponownie zgłaszać?</t>
  </si>
  <si>
    <t>Informacja o dopływie Czarnej Wody</t>
  </si>
  <si>
    <t>odtwarzamy istniejący obiekt (uzgodniony w 2015 r.), dopytać konkret, czy jak było uzgadniane wcześniej, to czy trzeba ponownie zgłaszać?, tylko zgłoszenie, bo poza wałem</t>
  </si>
  <si>
    <t>tylko oznakowanie robimy</t>
  </si>
  <si>
    <t>do zrobienia, nie była wcześniej uzgadniana</t>
  </si>
  <si>
    <t>RZGW-zwolnienie z zakazów</t>
  </si>
  <si>
    <t>Polskie wody- Zarząd Zlewni w Lesznie</t>
  </si>
  <si>
    <t>poza wałem</t>
  </si>
  <si>
    <t>Zgłoszenie budowlane</t>
  </si>
  <si>
    <t>Link do mam GOOGLE</t>
  </si>
  <si>
    <t>https://www.google.com/maps/d/u/0/viewer?mid=1c1LgcJ-XI6Y8mOS06nGO2gs157P8tCaw&amp;ll=51.494630000000015%2C17.16992529999999&amp;z=19</t>
  </si>
  <si>
    <t>https://www.google.com/maps/d/u/0/viewer?mid=1c1LgcJ-XI6Y8mOS06nGO2gs157P8tCaw&amp;ll=51.4946378%2C17.169738299999985&amp;z=19</t>
  </si>
  <si>
    <t>https://www.google.com/maps/d/u/0/viewer?mid=1c1LgcJ-XI6Y8mOS06nGO2gs157P8tCaw&amp;ll=51.49453333333334%2C17.16669999999999&amp;z=19</t>
  </si>
  <si>
    <t>https://www.google.com/maps/d/u/0/viewer?mid=1c1LgcJ-XI6Y8mOS06nGO2gs157P8tCaw&amp;ll=51.48655%2C17.091516666666667&amp;z=19</t>
  </si>
  <si>
    <t>https://www.google.com/maps/d/u/0/viewer?mid=1c1LgcJ-XI6Y8mOS06nGO2gs157P8tCaw&amp;ll=51.53629200000002%2C17.299497000000013&amp;z=19</t>
  </si>
  <si>
    <t>https://www.google.com/maps/d/u/0/viewer?mid=1c1LgcJ-XI6Y8mOS06nGO2gs157P8tCaw&amp;ll=51.48250599999999%2C16.913877999999993&amp;z=18</t>
  </si>
  <si>
    <t>sporadycznie używane miejsce, połączenie schodów z pomostem, likwidujemy tylko, bez przenoszenia</t>
  </si>
  <si>
    <t>sporadycznie używane miejsce, połączenie schodów z pomostem, nie robimy</t>
  </si>
  <si>
    <t>do roboty, ale uzgodniona w 2015</t>
  </si>
  <si>
    <t>nie ma potrzeby, nie jest niezbędny, nie robimy</t>
  </si>
  <si>
    <t>Starosta</t>
  </si>
  <si>
    <t>Trzebnicki</t>
  </si>
  <si>
    <t>Milicki</t>
  </si>
  <si>
    <t>Załącznik nr 6 do pisma z 2021-08-04</t>
  </si>
  <si>
    <t>Tabela- wykaz istniejących obiektów do remontu nie będących własnością Stowarzyszenia „Partnerstwo dla Doliny Baryczy”</t>
  </si>
  <si>
    <t>Tabela- wykaz nowych tablic z oznakowaniem szlaku</t>
  </si>
  <si>
    <t>Załącznik nr 7 do pisma z 2021-08-04</t>
  </si>
  <si>
    <t>remont</t>
  </si>
  <si>
    <r>
      <t>1.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</si>
  <si>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2.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</si>
  <si>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3.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</si>
  <si>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4.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</si>
  <si>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5.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</si>
  <si>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t>Załącznik nr 8 do pisma z 2021-08-04</t>
  </si>
  <si>
    <t>Tabela- wykaz istniejących obiektów będących własnością Stowarzyszenia „Partnerstwo dla Doliny Baryczy”</t>
  </si>
  <si>
    <t xml:space="preserve">remont </t>
  </si>
  <si>
    <t>nowe tablice</t>
  </si>
  <si>
    <t>pomost w żmigrodzie</t>
  </si>
  <si>
    <t>Załącznik nr 2 do pisma z 2021-11-18</t>
  </si>
  <si>
    <t>Tabela- wykaz istniejących obiektów do remontu nie będących własnością Stowarzyszenia „Partnerstwo dla Doliny Baryczy”przy Jazie Sławoszowice</t>
  </si>
  <si>
    <t>Rzeczywisty koszt jednostkowy w 2015</t>
  </si>
  <si>
    <t>Status w 2015-2016 roku</t>
  </si>
  <si>
    <t>DECYZJE do modernizacji szlaku 2022</t>
  </si>
  <si>
    <t>zdublowany pomost</t>
  </si>
  <si>
    <t>przeniesiona mapa</t>
  </si>
  <si>
    <t>Nr obiektu na mapkach projektowych</t>
  </si>
  <si>
    <t>Konserwacja i wymiana odeskowania</t>
  </si>
  <si>
    <t>Iwytyczne  dla wykonawcy modernizacji</t>
  </si>
  <si>
    <t>Likwidacja w całości</t>
  </si>
  <si>
    <t>Dodatkowe prace</t>
  </si>
  <si>
    <t>Odtworzenie w całości</t>
  </si>
  <si>
    <t>dodać tablicę z miejscem dobijania</t>
  </si>
  <si>
    <t>Zmiana projektu graficznego tablicy</t>
  </si>
  <si>
    <t>wydłużenie pomostu w górę wału o 20-30 cm do skarpy (obecnie jest niebezpieczna przerwa)</t>
  </si>
  <si>
    <t>Wymiana wkładu z informacją</t>
  </si>
  <si>
    <t>Demontaż wkładu z informacją</t>
  </si>
  <si>
    <t>Tablica informacyjna kierującana ścieżkę przyrodniczą i do wiaty</t>
  </si>
  <si>
    <t>W terenie na jednym słupie są 3 tablice informacyjne</t>
  </si>
  <si>
    <t>Na jednym słupie z lp. 24</t>
  </si>
  <si>
    <t>Tablica informująca o ujściu Młynówki Milickiej i miejscu wodowania</t>
  </si>
  <si>
    <t>Tablica informacyjna o miejscu dobijania na Ostoi konika polskiego</t>
  </si>
  <si>
    <t>infrastruktura była planowana, ale nie istnieje</t>
  </si>
  <si>
    <t>odkrzaczenie</t>
  </si>
  <si>
    <t>pomost jest w terenie, tylko bardzo zarośnięty, wymaga odmalowania i dkrzaczenia</t>
  </si>
  <si>
    <t>1- osobno</t>
  </si>
  <si>
    <t>nie robimy, bo miejsce wodowania jest w tej samej lokalizacji (to łącznik ze stawami przy ZPK)</t>
  </si>
  <si>
    <t>nie robimy, bo nie jest tam potrzebna?</t>
  </si>
  <si>
    <t>uwaga na wskazanie odpowiedniego cieku wodnego!</t>
  </si>
  <si>
    <t>na słupie ma być 1 znak o miejscu wodowania, a drugi, nowy o miejscu dobijania na moście</t>
  </si>
  <si>
    <t>Tablica o miejscu wodowania za mostem Nowe Grodzisko+ przekierowanie na ścieżke przyrodniczą+ przekierowanie do wiaty turystycznej</t>
  </si>
  <si>
    <t>Tablica informacyjna o miejscu wodowania na Baryczy w Rudzie Żmigrodzkiej</t>
  </si>
  <si>
    <t>Tablica o miejscu wodowania przy Zespole Pałacowo- Parkowym w Żmigrodzie</t>
  </si>
  <si>
    <t>pomost i schody są w różnych miejscach i tak zostanie. Schody nie sa nasze- nie powstały w ramach naszej inwestycji</t>
  </si>
  <si>
    <t>nie remontujemy, bo ma powstać nowa toaleta</t>
  </si>
  <si>
    <t>Lokalizacja GPS/ oznaczenie punktów na mapie Google
https://www.google.com/maps/d/u/0/viewer?fbclid=IwAR0mwZPbuh4znS7rF2iMs0CkqhGIE7WaS-hP5zhd_FzX6dSMTmVlslSIDBI&amp;mid=16pzAaWk-eQ4EsjaOrMQLplQpBX7wbVVt&amp;ll=51.55902910349538%2C17.612791013432947&amp;z=13</t>
  </si>
  <si>
    <t>Zestawienie infrastruktury szlaku kajakowego Doliny Baryczy</t>
  </si>
  <si>
    <t>Załącznik nr 1 do zapytania ofertowego</t>
  </si>
  <si>
    <t>nie robimy, bo ma być całkowita likwidacja tego miejsca- dzika przystań</t>
  </si>
  <si>
    <t>1-osobno II</t>
  </si>
  <si>
    <t>1-osobno III</t>
  </si>
  <si>
    <t>1-osobno IV</t>
  </si>
  <si>
    <t>Demontaż koszy na śmieci VI</t>
  </si>
  <si>
    <t>1 (V zakres z zapytania)</t>
  </si>
  <si>
    <t>Miejsce dobijania przed Jazem Ruda Sułowska, pomost stały</t>
  </si>
  <si>
    <t>SP
Powiat Milicki</t>
  </si>
  <si>
    <r>
      <t xml:space="preserve">UMWD
SP
</t>
    </r>
    <r>
      <rPr>
        <sz val="10"/>
        <color rgb="FFFF0000"/>
        <rFont val="Calibri"/>
        <family val="2"/>
        <charset val="238"/>
      </rPr>
      <t>DZMiUW W-w</t>
    </r>
  </si>
  <si>
    <r>
      <t>UMWD
SP
DZMiUW</t>
    </r>
    <r>
      <rPr>
        <sz val="10"/>
        <color rgb="FFFF0000"/>
        <rFont val="Calibri"/>
        <family val="2"/>
        <charset val="238"/>
      </rPr>
      <t xml:space="preserve"> W-w</t>
    </r>
  </si>
  <si>
    <r>
      <t xml:space="preserve">UMWD
SP
DZMiUW </t>
    </r>
    <r>
      <rPr>
        <sz val="10"/>
        <color rgb="FFFF0000"/>
        <rFont val="Calibri"/>
        <family val="2"/>
        <charset val="238"/>
      </rPr>
      <t>W-w</t>
    </r>
  </si>
  <si>
    <r>
      <t xml:space="preserve">DZMiUW </t>
    </r>
    <r>
      <rPr>
        <sz val="10"/>
        <color rgb="FFFF0000"/>
        <rFont val="Calibri"/>
        <family val="2"/>
        <charset val="238"/>
      </rPr>
      <t>W-w</t>
    </r>
    <r>
      <rPr>
        <sz val="10"/>
        <rFont val="Calibri"/>
        <family val="2"/>
        <charset val="238"/>
      </rPr>
      <t xml:space="preserve">
UMWD
SP</t>
    </r>
  </si>
  <si>
    <t>Umowa użytkowania</t>
  </si>
  <si>
    <t>z 27.08.2015 nr 032/D/DOCH/WR/00/2015</t>
  </si>
  <si>
    <r>
      <rPr>
        <sz val="10"/>
        <color rgb="FFFF0000"/>
        <rFont val="Calibri"/>
        <family val="2"/>
        <charset val="238"/>
      </rPr>
      <t>28</t>
    </r>
    <r>
      <rPr>
        <sz val="10"/>
        <rFont val="Calibri"/>
        <family val="2"/>
        <charset val="238"/>
      </rPr>
      <t xml:space="preserve"> obręb 0001 Milicz-Miasto (arkusz nr 30), gmina Milicz Miasto, powiat milicki, woj. dolnośląskie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</si>
  <si>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</si>
  <si>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</si>
  <si>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</si>
  <si>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</si>
  <si>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</si>
  <si>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</si>
  <si>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</si>
  <si>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</si>
  <si>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</si>
  <si>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</si>
  <si>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</si>
  <si>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</si>
  <si>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</si>
  <si>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umowa 0032</t>
  </si>
  <si>
    <t>15.</t>
  </si>
  <si>
    <t>14.</t>
  </si>
  <si>
    <t>16.</t>
  </si>
  <si>
    <t xml:space="preserve"> z 19.11.2015 nr 947/2015</t>
  </si>
  <si>
    <t>niezrobiony</t>
  </si>
  <si>
    <t>dodatkowe 3 powiatu milickiego</t>
  </si>
  <si>
    <t>umowa 947</t>
  </si>
  <si>
    <t>!1/3 obręb 0001 Żmigród (arkusz nr 41), gmina Żmigród miasto, powiat trzebnicki, woj. dolnośląskie</t>
  </si>
  <si>
    <t>!1/1 obręb 0001 Żmigród (arkusz nr 41), gmina Żmigród miasto, powiat trzebnicki, woj. dolnośląskie</t>
  </si>
  <si>
    <t>!948 obręb 0001 Odolanów, gmina Odolanów, powiat ostrowski, woj. wielkopolskie</t>
  </si>
  <si>
    <r>
      <t>Powierzchnia zajęta pod inwestycję [m</t>
    </r>
    <r>
      <rPr>
        <b/>
        <vertAlign val="superscript"/>
        <sz val="9"/>
        <rFont val="Calibri"/>
        <family val="2"/>
        <charset val="238"/>
      </rPr>
      <t>2</t>
    </r>
    <r>
      <rPr>
        <b/>
        <sz val="9"/>
        <rFont val="Calibri"/>
        <family val="2"/>
        <charset val="238"/>
      </rPr>
      <t>]</t>
    </r>
  </si>
  <si>
    <t>WR1W/00046361/2</t>
  </si>
  <si>
    <t>KRAJOWY OŚRODEK WSPARCIA ROLNICTWA</t>
  </si>
  <si>
    <t>WR1W/00046348/5</t>
  </si>
  <si>
    <t>WR1W/00046347/8</t>
  </si>
  <si>
    <t>WR1W/00057313/1</t>
  </si>
  <si>
    <t>WR1M/00029356/1</t>
  </si>
  <si>
    <t>WR1M/00029368/8</t>
  </si>
  <si>
    <t>WR1M/00029375/0</t>
  </si>
  <si>
    <t>WR1M/00029363/3</t>
  </si>
  <si>
    <t>WR1M/00028857/6</t>
  </si>
  <si>
    <t>WR1M//00029370/5</t>
  </si>
  <si>
    <t>WR1M/00029367/1</t>
  </si>
  <si>
    <t>WR1M/00029366/4</t>
  </si>
  <si>
    <t>WR1M/00031759/3</t>
  </si>
  <si>
    <t>WR1M/00029638/2</t>
  </si>
  <si>
    <t>WR1W/00046362/9</t>
  </si>
  <si>
    <t>WR1W/00046212/3</t>
  </si>
  <si>
    <t>brak księgi wieczystej</t>
  </si>
  <si>
    <t>nie odnaleziono w rejestrze</t>
  </si>
  <si>
    <t>1/1 obręb 0001 Żmigród (arkusz nr 41), gmina Żmigród miasto, powiat trzebnicki, woj. dolnośląskie</t>
  </si>
  <si>
    <t>1/3 obręb 0001 Żmigród (arkusz nr 41), gmina Żmigród miasto, powiat trzebnicki, woj. dolnośląskie</t>
  </si>
  <si>
    <t>3/4 obręb 0001 Żmigród (arkusz nr 41), gmina Żmigród miasto, powiat trzebnicki, woj. dolnośląskie</t>
  </si>
  <si>
    <t>Wody Polskie bez umowy</t>
  </si>
  <si>
    <t>Dodatkowa umowa_co jest na działce razem</t>
  </si>
  <si>
    <t>Dodatkowa umowa_powierzchnia zajęta przez infrastrukturę</t>
  </si>
  <si>
    <t>Krajowy Ośrodek Wsparcia Rolnictwa- bez umowy</t>
  </si>
  <si>
    <t>tablica informacyjne z oznakowaniem, tablica z mapą obszaru</t>
  </si>
  <si>
    <t>tablica informacyjna z oznakowaniem 2 szt., tablica z mapą obszaru</t>
  </si>
  <si>
    <t>pomost mały, tablica z mapą obszaru, tablica informacyjna z oznakowaniem 2 szt.</t>
  </si>
  <si>
    <t>pomost mały, tablica informacyjna z oznakowaniem 2 szt., tablica z mapą obszaru</t>
  </si>
  <si>
    <t>pomost mały 2 szt., tablica z mapa obszaru, tablica informacyjna z oznakowaniem 2 szt.</t>
  </si>
  <si>
    <t>pomost mały, tablica informacyjna z oznakowaniem</t>
  </si>
  <si>
    <t>tablica informacyjna z oznakowaniem 2 szt.</t>
  </si>
  <si>
    <t>Powierzchnia zajęta pod inwestycję [m2]</t>
  </si>
  <si>
    <t>UMWD
SP
DZMiUW W-w</t>
  </si>
  <si>
    <t>DZMiUW W-w
UMWD
SP</t>
  </si>
  <si>
    <t>brak danych</t>
  </si>
  <si>
    <t>RPR.6341.2.23.2014 (Starosta Ostrowski)</t>
  </si>
  <si>
    <t>DOW-W-I.7322.33.2015.UU (Marszałek Województwa Dolnośląskiego)</t>
  </si>
  <si>
    <t>OŚ.6341.12.2015 (Starosta Milicki)</t>
  </si>
  <si>
    <t>OŚRiL.6341.29.2013 (Starosta trzebnicki)</t>
  </si>
  <si>
    <t>WR1M/00032305/3</t>
  </si>
  <si>
    <t>WR1M/00027313/4</t>
  </si>
  <si>
    <t>NR i data zaświadczenia o braku sprzeciwu</t>
  </si>
  <si>
    <t>Zgłoszenie IV Trzebnica/DUW?</t>
  </si>
  <si>
    <t>zaświadczenie o braku sprzeciwu nr AB.6743.141.2015.MB z dn 2015-05-15</t>
  </si>
  <si>
    <t>zaświadczenie o braku sprzeciwu nr AB.6743.364.2015.MB z dn 2015-11-09</t>
  </si>
  <si>
    <t>zaświadczenie o braku sprzeciwu nr AB.6743.97.2015.MB z dn 2015-05-15</t>
  </si>
  <si>
    <t>zaświadczenie o braku sprzeciwu nr AB.6743.140.2015.MB z dn 2015-06-12</t>
  </si>
  <si>
    <t>Zgłoszenie V Milicz</t>
  </si>
  <si>
    <t>Zgłoszenie VI Milicz</t>
  </si>
  <si>
    <t>zaświadczenie o braku sprzeciwu nr AB.6743.139.2015.MB z dn 2015-06-16</t>
  </si>
  <si>
    <t>zaświadczenie o braku sprzeciwu nr IF.AB.7813.293.2015.MB z dn 2015-08-05</t>
  </si>
  <si>
    <t>zaświadczenie o braku sprzeciwu nr AiB.6743.6.44.2015 z dn 2015-06-30</t>
  </si>
  <si>
    <t>zaświadczenie o braku sprzeciwu nr AiB.6743.6.45.2015z dn 2015-06-30</t>
  </si>
  <si>
    <t>zaświadczenie o braku sprzeciwu nr IF.AB.7843.293.2015 z dn 2015-08-05</t>
  </si>
  <si>
    <t>RPA.6743.2.234.2015 z dn. 07.05.2015</t>
  </si>
  <si>
    <t>7/15 obręb 0034 Pracze (arkusz nr 2), gmina Milicz Miasto, powiat milicki, woj. dolnośląskie</t>
  </si>
  <si>
    <t>zaświadczenie o braku sprzeciwu nr AiB.6743.6.36.2015 z dn 2015-06-30</t>
  </si>
  <si>
    <t>zaświadczenie o braku sprzeciwu nr AB.6743.145.2015.MB z dn 2015-06-08</t>
  </si>
  <si>
    <t>Decyzja pozwolenie na budowę nr 746/13 (AiB.6740.6.93.2013) z dn. 12.09.2013</t>
  </si>
  <si>
    <t>Nr decyzji
pozwolenie wodnoprawne</t>
  </si>
  <si>
    <t>OŚRiL.6341.29.2013 (Starosta Trzebnicki)</t>
  </si>
  <si>
    <t>Zgłoszenie robót z 11.09.2014 wraz z oświadczeniem ws. Braku sprzeciwu z dnia 03.10.2022</t>
  </si>
  <si>
    <t>zaświadczenie o braku sprzeciwu nr AiB.6743.6.45.2015 z dn 2015-006-30</t>
  </si>
  <si>
    <t>948 obręb 0001 Odolanów, gmina Odolanów, powiat ostrowski, woj. wielkopolskie
945/2 obręb 0001 Odolanów, gmina Odolanów, powiat ostrowski, woj. wielkopolskie</t>
  </si>
  <si>
    <t>948-brak księgi wieczystej
945/2- KZ1W/00091579/1</t>
  </si>
  <si>
    <t>Identyfikator działki</t>
  </si>
  <si>
    <t>Link do widoku działki na geoportalu</t>
  </si>
  <si>
    <t>https://mapy.geoportal.gov.pl/imap/Imgp_2.html?identifyParcel=021303_5.0017.AR_2.474</t>
  </si>
  <si>
    <t>022006_5.0004.644/3</t>
  </si>
  <si>
    <t>https://zmigrod.e-mapa.net?userview=149</t>
  </si>
  <si>
    <t>022006_5.0014.318/5</t>
  </si>
  <si>
    <t>https://zmigrod.e-mapa.net?userview=150</t>
  </si>
  <si>
    <t>022006_5.0014.318/3</t>
  </si>
  <si>
    <t>Czy mam wypis?</t>
  </si>
  <si>
    <t>022006_4.0001.AR_2.1/2</t>
  </si>
  <si>
    <t>OŚRiL.6341.10.2015 (Starosta Trzebnicki)</t>
  </si>
  <si>
    <t>1/1 obręb 0001 Żmigród (arkusz nr 2), gmina Żmigród miasto, powiat trzebnicki, woj. dolnośląskie</t>
  </si>
  <si>
    <t>2/2 obręb 0001 Żmigród (arkusz nr 1), gmina Żmigród miasto, powiat trzebnicki, woj. dolnośląskie</t>
  </si>
  <si>
    <t xml:space="preserve">nie odnaleziono w rejestrze
</t>
  </si>
  <si>
    <t>Rzeka czy międzywale/wał?</t>
  </si>
  <si>
    <t>Wyrys z mapy ewidencyjnej/zasadniczej</t>
  </si>
  <si>
    <t>jest z legalizacji</t>
  </si>
  <si>
    <t>https://zmigrod.e-mapa.net?userview=152</t>
  </si>
  <si>
    <t>https://zmigrod.e-mapa.net?userview=153</t>
  </si>
  <si>
    <t>022006_4.0001.AR_41.1/3</t>
  </si>
  <si>
    <t>022006_4.0001.AR_41.3/4</t>
  </si>
  <si>
    <t>022006_4.0001.AR_41.1/1</t>
  </si>
  <si>
    <t>022006_4.0001.AR_1.2/2</t>
  </si>
  <si>
    <t>644/3 obręb 0004 Bychowo (arkusz nr 1), gmina Żmigród miasto, powiat trzebnicki, woj. dolnośląskie</t>
  </si>
  <si>
    <t>318/5 obręb 0014 Kędzie (arkusz nr 1), gmina Żmigród miasto, powiat trzebnicki, woj. dolnośląskie</t>
  </si>
  <si>
    <t>318/3 obręb 0014 Kędzie (arkusz nr 1), gmina Żmigród miasto, powiat trzebnicki, woj. dolnośląskie</t>
  </si>
  <si>
    <t>471/1 obręb 0021 Osiek (arkusz nr 1),
 gmina Żmigród - obszar wiejski, powiat trzebnicki, 
woj. dolnośląskie</t>
  </si>
  <si>
    <r>
      <t xml:space="preserve">1/2 obręb 0001 Żmigród </t>
    </r>
    <r>
      <rPr>
        <sz val="10"/>
        <color rgb="FFFF0000"/>
        <rFont val="Calibri"/>
        <family val="2"/>
        <charset val="238"/>
      </rPr>
      <t>(arkusz nr 2</t>
    </r>
    <r>
      <rPr>
        <sz val="10"/>
        <rFont val="Calibri"/>
        <family val="2"/>
        <charset val="238"/>
      </rPr>
      <t>), gmina Żmigród miasto, powiat trzebnicki, woj. dolnośląskie</t>
    </r>
  </si>
  <si>
    <t>Aktualny nr działki do WOPP 2022-12</t>
  </si>
  <si>
    <t>28 obręb 0001 Milicz-Miasto (arkusz nr 30), gmina Milicz Miasto, powiat milicki, woj. dolnośląskie</t>
  </si>
  <si>
    <t>28 obręb 0001 Milicz-Miasto (arkusz nr 30), gmina Milicz Miasto, powiat milicki, woj. dolnośląskie
106/1 obręb 0001 Milicz-Miasto (arkusz nr 6), gmina Milicz Miasto, powiat milicki, woj. dolnośląskie, identyfikator działki 021303_4.0001.AR_6.106/1
105/3 obręb 0001 Milicz-Miasto (arkusz nr 6), gmina Milicz Miasto, powiat milicki, woj. dolnośląskie, identyfikator działki 021303_4.0001.AR_6.105/3</t>
  </si>
  <si>
    <t xml:space="preserve"> gmina Odolanów</t>
  </si>
  <si>
    <t xml:space="preserve"> gmina Milicz – obszar wiejski</t>
  </si>
  <si>
    <t xml:space="preserve"> gmina Milicz Miasto</t>
  </si>
  <si>
    <t xml:space="preserve"> gmina Żmigród - obszar wiejski</t>
  </si>
  <si>
    <t xml:space="preserve"> gmina Żmigród miasto</t>
  </si>
  <si>
    <t xml:space="preserve"> wielkopolskie</t>
  </si>
  <si>
    <t xml:space="preserve"> dolnośląskie</t>
  </si>
  <si>
    <t xml:space="preserve">  dolnośląskie</t>
  </si>
  <si>
    <t>Województwo</t>
  </si>
  <si>
    <t xml:space="preserve"> ostrowski</t>
  </si>
  <si>
    <t xml:space="preserve"> milicki</t>
  </si>
  <si>
    <t xml:space="preserve"> trzebnicki</t>
  </si>
  <si>
    <t>Boników</t>
  </si>
  <si>
    <t>945/2</t>
  </si>
  <si>
    <t>255/1</t>
  </si>
  <si>
    <t>Bartniki</t>
  </si>
  <si>
    <t>266/2</t>
  </si>
  <si>
    <t>266/1</t>
  </si>
  <si>
    <t>Wszewilki</t>
  </si>
  <si>
    <t>340/1</t>
  </si>
  <si>
    <t>Milicz-Miasto</t>
  </si>
  <si>
    <t>300/1</t>
  </si>
  <si>
    <t>Pracze</t>
  </si>
  <si>
    <t>638/3</t>
  </si>
  <si>
    <t>638/4</t>
  </si>
  <si>
    <t>49/2</t>
  </si>
  <si>
    <t>49/3</t>
  </si>
  <si>
    <t>37/1</t>
  </si>
  <si>
    <t>471/1</t>
  </si>
  <si>
    <t>644/3</t>
  </si>
  <si>
    <t>318/5</t>
  </si>
  <si>
    <t>318/3</t>
  </si>
  <si>
    <t>105/3</t>
  </si>
  <si>
    <t>106/1</t>
  </si>
  <si>
    <t>Nr obrębu</t>
  </si>
  <si>
    <t>Nazwa obrębu</t>
  </si>
  <si>
    <t>Nowy Zamek</t>
  </si>
  <si>
    <t>Książęca Wieś</t>
  </si>
  <si>
    <t>Nr arkusza</t>
  </si>
  <si>
    <t>Nazwa arkusza</t>
  </si>
  <si>
    <t>Brak nr księgi wieczystej</t>
  </si>
  <si>
    <t>Występujaca infrastruktura</t>
  </si>
  <si>
    <t>jest wypis</t>
  </si>
  <si>
    <t>tablica informacyjna z oznakowaniem x2, część pomostu dużego</t>
  </si>
  <si>
    <t>KZ1W/00091579/1</t>
  </si>
  <si>
    <t>Zajęta powierzchnia [m2]</t>
  </si>
  <si>
    <t>część pomostu dużego</t>
  </si>
  <si>
    <t xml:space="preserve">tablica informacyjna z oznakowaniem </t>
  </si>
  <si>
    <t>Czy jest tytuł prawny?</t>
  </si>
  <si>
    <t>tablice z 19.11.2015 nr 947/2015
bez umowy pomost</t>
  </si>
  <si>
    <t>umowa użyczenia z 02.11.2022</t>
  </si>
  <si>
    <t>tablica z mapą obszaru, tablica informacyjna z oznakowaniem x2, pomost mały</t>
  </si>
  <si>
    <t>tablica informacyjna z oznakowaniem x2, pomost mały</t>
  </si>
  <si>
    <t>z 27.08.2015 nr 032/D/DOCH/WR/00/2016</t>
  </si>
  <si>
    <t>z 27.08.2015 nr 032/D/DOCH/WR/00/2017</t>
  </si>
  <si>
    <t>tablica z mapą obszaru, tablica informacyjna z oznakowaniem x2, pomost duży</t>
  </si>
  <si>
    <t>tablica informacyjna z oznakowaniem x3, pomost mały</t>
  </si>
  <si>
    <t>z 27.08.2015 nr 032/D/DOCH/WR/00/2018</t>
  </si>
  <si>
    <t>tablica z mapą obszaru, tablica informacyjna z oznakowaniem x3, pomost duży, pomost mały</t>
  </si>
  <si>
    <t>z 27.08.2015 nr 032/D/DOCH/WR/00/2019</t>
  </si>
  <si>
    <t>z 27.08.2015 nr 032/D/DOCH/WR/00/2020</t>
  </si>
  <si>
    <t>bez umowy</t>
  </si>
  <si>
    <t>tablica z mapą obszaru, tablica informacyjna z oznakowaniem, pomost duży</t>
  </si>
  <si>
    <r>
      <t xml:space="preserve">z 27.08.2015 nr 032/D/DOCH/WR/00/2020
</t>
    </r>
    <r>
      <rPr>
        <sz val="8"/>
        <color rgb="FFFF0000"/>
        <rFont val="Calibri"/>
        <family val="2"/>
        <charset val="238"/>
      </rPr>
      <t>bez umowy tablica z mapą</t>
    </r>
  </si>
  <si>
    <t>25/2</t>
  </si>
  <si>
    <t>umowa użyczenia z 03.11.2022 z Gminą Milicz</t>
  </si>
  <si>
    <t>tablica z mapą obszaru x2, tablica informacyjna z oznakowaniem x6, pomost duży, pomost mały</t>
  </si>
  <si>
    <t>7/15</t>
  </si>
  <si>
    <t>tablica informacyjna z oznakowaniem, pomost mały</t>
  </si>
  <si>
    <t>tablica informacyjna z oznakowaniem x2, pomost mały x2</t>
  </si>
  <si>
    <t>Wiata turystyczna, toaleta stała</t>
  </si>
  <si>
    <t>obudowa przenośnej toalety, wiata turystyczna, toaleta stała</t>
  </si>
  <si>
    <t>utwardzenie terenu, szlabany</t>
  </si>
  <si>
    <t>utwardzenie terenu</t>
  </si>
  <si>
    <t>28 obręb 0001 Milicz-Miasto (arkusz nr 30), gmina Milicz Miasto, powiat milicki, woj. dolnośląskie, powierzchnia 2 942,9 m2
106/1 obręb 0001 Milicz-Miasto (arkusz nr 6), gmina Milicz Miasto, powiat milicki, woj. dolnośląskie, identyfikator działki 021303_4.0001.AR_6.106/1, powierzchnia 987 m2
105/3 obręb 0001 Milicz-Miasto (arkusz nr 6), gmina Milicz Miasto, powiat milicki, woj. dolnośląskie, identyfikator działki 021303_4.0001.AR_6.105/3, powierzchnia 968,7 m2</t>
  </si>
  <si>
    <t>dz. nr 28 - WR1M/00029638/2
dz. nr 105/3 - WR1M/00029612/4
dz. nr 106/1 - WR1M/00029611/7</t>
  </si>
  <si>
    <t>WR1M/00029612/4</t>
  </si>
  <si>
    <t>WR1M/00029611/7</t>
  </si>
  <si>
    <t>działka została podzielona</t>
  </si>
  <si>
    <t>tablica z mapą obszaru, tablica informacyjna z oznakowaniem x2, pomost duży, pomost mały</t>
  </si>
  <si>
    <t>tablica z mapą obszaru, tablica informacyjna z oznakowaniem x3, pomost mały</t>
  </si>
  <si>
    <t>1/1</t>
  </si>
  <si>
    <t>tablica informacyjna z oznakowaniem, tablica z mapą obszaru</t>
  </si>
  <si>
    <t>1/3</t>
  </si>
  <si>
    <t>3/4</t>
  </si>
  <si>
    <t>bez umowy KOWR</t>
  </si>
  <si>
    <t>1/2</t>
  </si>
  <si>
    <t>2/2</t>
  </si>
  <si>
    <t>tablica informacyjna z oznakowaniem x 2</t>
  </si>
  <si>
    <t>Informacje szczegółówe</t>
  </si>
  <si>
    <t>Brak nr księgi wieczystej; 18,65 m2; tablica informacyjna z oznakowaniem x2, część pomostu dużego</t>
  </si>
  <si>
    <t>KZ1W/00091579/1; 1,5 m2; część pomostu dużego</t>
  </si>
  <si>
    <t xml:space="preserve">Brak nr księgi wieczystej; 0,55 m2; tablica informacyjna z oznakowaniem </t>
  </si>
  <si>
    <t xml:space="preserve">KZ1W/00067856/0; 0,55 m2; tablica informacyjna z oznakowaniem </t>
  </si>
  <si>
    <t xml:space="preserve">WR1M/00029356/1; 0,55 m2; tablica informacyjna z oznakowaniem </t>
  </si>
  <si>
    <t>WR1M/00029356/1; 8,43 m2; tablica z mapą obszaru, tablica informacyjna z oznakowaniem x2, pomost mały</t>
  </si>
  <si>
    <t>WR1M/00029368/8; 7,1 m2; tablica informacyjna z oznakowaniem x2, pomost mały</t>
  </si>
  <si>
    <t>WR1M/00029368/8; 19,98 m2; tablica z mapą obszaru, tablica informacyjna z oznakowaniem x2, pomost duży</t>
  </si>
  <si>
    <t>WR1M/00029368/8; 7,65 m2; tablica informacyjna z oznakowaniem x3, pomost mały</t>
  </si>
  <si>
    <t>WR1M/00029375/0; 26,53 m2; tablica z mapą obszaru, tablica informacyjna z oznakowaniem x3, pomost duży, pomost mały</t>
  </si>
  <si>
    <t>WR1M/00029375/0; 19,43 m2; tablica z mapą obszaru, tablica informacyjna z oznakowaniem, pomost duży</t>
  </si>
  <si>
    <t>WR1M/00032305/3; 0,55 m2; tablica informacyjna z oznakowaniem</t>
  </si>
  <si>
    <t>WR1M/00029363/3; 27,86 m2; tablica z mapą obszaru, tablica informacyjna z oznakowaniem x3, pomost duży, pomost mały</t>
  </si>
  <si>
    <t>WR1M/00029363/3; 0,55 m2; tablica informacyjna z oznakowaniem</t>
  </si>
  <si>
    <t>WR1M/00028857/6; 29,51 m2; tablica z mapą obszaru x2, tablica informacyjna z oznakowaniem x6, pomost duży, pomost mały</t>
  </si>
  <si>
    <t>WR1M/00029638/2; 35,86 m2; obudowa przenośnej toalety, wiata turystyczna, toaleta stała</t>
  </si>
  <si>
    <t>WR1M/00029612/4; 987 m2; utwardzenie terenu, szlabany</t>
  </si>
  <si>
    <t>WR1M/00029611/7; 968,7 m2; utwardzenie terenu</t>
  </si>
  <si>
    <t>WR1M//00029370/5; 19,43 m2; tablica z mapą obszaru, tablica informacyjna z oznakowaniem, pomost duży</t>
  </si>
  <si>
    <t>WR1M/00029367/1; 19,98 m2; tablica z mapą obszaru, tablica informacyjna z oznakowaniem x2, pomost duży</t>
  </si>
  <si>
    <t>WR1M/00029366/4; 6,55 m2; tablica informacyjna z oznakowaniem, pomost mały</t>
  </si>
  <si>
    <t>WR1M/00029366/4; 0,55 m2; tablica informacyjna z oznakowaniem</t>
  </si>
  <si>
    <t>WR1M/00027313/4; 8,43 m2; tablica z mapą obszaru, tablica informacyjna z oznakowaniem x2, pomost mały</t>
  </si>
  <si>
    <t>WR1M/00027313/4; 14,43 m2; tablica informacyjna z oznakowaniem x2, pomost mały x2</t>
  </si>
  <si>
    <t>WR1M/00031759/3; 0,55 m2; tablica informacyjna z oznakowaniem</t>
  </si>
  <si>
    <t>WR1W/00046348/5; 25,98 m2; tablica z mapą obszaru, tablica informacyjna z oznakowaniem x2, pomost duży, pomost mały</t>
  </si>
  <si>
    <t>WR1W/00046347/8; 8,98 m2; tablica z mapą obszaru, tablica informacyjna z oznakowaniem x3, pomost mały</t>
  </si>
  <si>
    <t>WR1W/00046362/9; 8,43 m2; tablica z mapą obszaru, tablica informacyjna z oznakowaniem x2, pomost mały</t>
  </si>
  <si>
    <t>WR1W/00046348/5; 0,55 m2; tablica informacyjna z oznakowaniem</t>
  </si>
  <si>
    <t>WR1W/00046361/2; 1,88 m2; tablica informacyjna z oznakowaniem, tablica z mapą obszaru</t>
  </si>
  <si>
    <t>WR1W/00046361/2; 0,55 m2; tablica informacyjna z oznakowaniem</t>
  </si>
  <si>
    <t>WR1W/00046361/2; 17,55 m2; pomost duży</t>
  </si>
  <si>
    <t>WR1W/00046212/3; 0,55 m2; tablica informacyjna z oznakowaniem</t>
  </si>
  <si>
    <t>Brak nr księgi wieczystej; 0,55 m2; tablica informacyjna z oznakowaniem</t>
  </si>
  <si>
    <t>Brak nr księgi wieczystej; 1,1 m2; tablica informacyjna z oznakowaniem x 2</t>
  </si>
  <si>
    <t>Brak nr księgi wieczystej; 1,88 m2; tablica informacyjna z oznakowaniem, tablica z mapą obszaru</t>
  </si>
  <si>
    <t>0001</t>
  </si>
  <si>
    <t>0008</t>
  </si>
  <si>
    <t>0012</t>
  </si>
  <si>
    <t>0018</t>
  </si>
  <si>
    <t>0022</t>
  </si>
  <si>
    <t>0009</t>
  </si>
  <si>
    <t>0017</t>
  </si>
  <si>
    <t>0013</t>
  </si>
  <si>
    <t>0006</t>
  </si>
  <si>
    <t>0034</t>
  </si>
  <si>
    <t>0038</t>
  </si>
  <si>
    <t>0035</t>
  </si>
  <si>
    <t>0027</t>
  </si>
  <si>
    <t>0021</t>
  </si>
  <si>
    <t>0026</t>
  </si>
  <si>
    <t>0032</t>
  </si>
  <si>
    <t>0004</t>
  </si>
  <si>
    <t>0014</t>
  </si>
  <si>
    <t>Lp</t>
  </si>
  <si>
    <t>Nr partnera</t>
  </si>
  <si>
    <t>Osiek, Książęca Wieś, Ruda Żmigrodzka, Żmigród, Niezgoda, Bychowo, Kędzie</t>
  </si>
  <si>
    <t>do wypisu (jest do użytku wewnętrznego)</t>
  </si>
  <si>
    <t>1/2 obręb 0001 Żmigród (arkusz nr 2), gmina Żmigród miasto, powiat trzebnicki, woj. dolnośląskie</t>
  </si>
  <si>
    <t>Grunty pod wodami</t>
  </si>
  <si>
    <t>Własność</t>
  </si>
  <si>
    <t>Skarb Państwa</t>
  </si>
  <si>
    <t>stara</t>
  </si>
  <si>
    <t>Wody wskazują, że nie władają działką</t>
  </si>
  <si>
    <t>https://mapy.geoportal.gov.pl/imap/Imgp_2.html?locale=pl&amp;gui=new&amp;sessionID=6904823</t>
  </si>
  <si>
    <t>021303_5.0013.340/1</t>
  </si>
  <si>
    <t>https://mapy.geoportal.gov.pl/imap/Imgp_2.html?locale=pl&amp;gui=new&amp;sessionID=6904838</t>
  </si>
  <si>
    <t>https://mapy.geoportal.gov.pl/imap/Imgp_2.html?locale=pl&amp;gui=new&amp;sessionID=6905096</t>
  </si>
  <si>
    <t>Skarb Państwa
Starosta Milicki</t>
  </si>
  <si>
    <t>Tereny różne</t>
  </si>
  <si>
    <t>WP wskazały dzierżawę, ale działka jest gruntem pod wodami</t>
  </si>
  <si>
    <t>https://mapy.geoportal.gov.pl/imap/Imgp_2.html?locale=pl&amp;gui=new&amp;sessionID=6905112</t>
  </si>
  <si>
    <t>021303_5.0038.638/3</t>
  </si>
  <si>
    <t>021303_5.0038.638/4</t>
  </si>
  <si>
    <t>Grunty pod wodami- urządzenie wodne</t>
  </si>
  <si>
    <t>https://mapy.geoportal.gov.pl/imap/Imgp_2.html?locale=pl&amp;gui=new&amp;sessionID=6904960</t>
  </si>
  <si>
    <t>Skarb Państwa
Starosta Trzebnicki</t>
  </si>
  <si>
    <t>w KW: MARSZAŁEK WOJEWÓDZTWA DOLNOŚLĄSKIEGO JAKO TRWAŁY ZARZĄDCA NIERUCHOMOŚCI, WROCŁAW, 93195038200000</t>
  </si>
  <si>
    <t>https://mapy.geoportal.gov.pl/imap/Imgp_2.html?locale=pl&amp;gui=new&amp;sessionID=6905493</t>
  </si>
  <si>
    <t>brak aktualnego wyrysu!!!</t>
  </si>
  <si>
    <t>Skarb Państwa
Wody Polskie</t>
  </si>
  <si>
    <t>Łąki trwałe</t>
  </si>
  <si>
    <t>nowy</t>
  </si>
  <si>
    <t>stary</t>
  </si>
  <si>
    <t>https://mapy.geoportal.gov.pl/imap/Imgp_2.html?locale=pl&amp;gui=new&amp;sessionID=6906645</t>
  </si>
  <si>
    <t>Skarb Państwa
Dolnośląski Zarząd Melioracji</t>
  </si>
  <si>
    <t>Grunty pod rowami- urządzenie wodne</t>
  </si>
  <si>
    <t>0022006_5.0032.334</t>
  </si>
  <si>
    <t>https://mapy.geoportal.gov.pl/imap/Imgp_2.html?locale=pl&amp;gui=new&amp;sessionID=6906649</t>
  </si>
  <si>
    <t>Łąki trwałe
Nieużytki</t>
  </si>
  <si>
    <t>Wody Polskie</t>
  </si>
  <si>
    <t>Skarb Państwa
Marszałek Woejwództwa Wielkopolskiego</t>
  </si>
  <si>
    <t>https://mostrowwielkopolski.e-mapa.net?userview=244</t>
  </si>
  <si>
    <t>Nr</t>
  </si>
  <si>
    <t>Rodzaj gruntu</t>
  </si>
  <si>
    <t>Dzierżawa czy uzytkowanie?</t>
  </si>
  <si>
    <t>użytkowanie</t>
  </si>
  <si>
    <t>dzierżawa</t>
  </si>
  <si>
    <t>Całkowita powierzchnia działki [ha]</t>
  </si>
  <si>
    <t>Zasięg oddziaływania- dodatkowe 0,5 m po krawędziach</t>
  </si>
  <si>
    <t>https://mapy.geoportal.gov.pl/imap/Imgp_2.html?locale=pl&amp;gui=new&amp;sessionID=6928902</t>
  </si>
  <si>
    <t>https://mapy.geoportal.gov.pl/imap/Imgp_2.html?locale=pl&amp;gui=new&amp;sessionID=6929214</t>
  </si>
  <si>
    <t>https://mapy.geoportal.gov.pl/imap/Imgp_2.html?locale=pl&amp;gui=new&amp;sessionID=6929319</t>
  </si>
  <si>
    <t>471/1 obręb 0021 Osiek (arkusz nr 1), gmina Żmigród - obszar wiejski, powiat trzebnicki, woj. dolnośląskie</t>
  </si>
  <si>
    <t>022006_5.0021.471/1</t>
  </si>
  <si>
    <t>https://zmigrod.e-mapa.net?userview=169</t>
  </si>
  <si>
    <r>
      <t>1/</t>
    </r>
    <r>
      <rPr>
        <sz val="10"/>
        <color rgb="FF7030A0"/>
        <rFont val="Calibri"/>
        <family val="2"/>
        <charset val="238"/>
      </rPr>
      <t>1</t>
    </r>
    <r>
      <rPr>
        <sz val="10"/>
        <color rgb="FFFF0000"/>
        <rFont val="Calibri"/>
        <family val="2"/>
        <charset val="238"/>
      </rPr>
      <t xml:space="preserve"> obręb 0001 Żmigród (arkusz nr 2), gmina Żmigród miasto, powiat trzebnicki, woj. dolnośląskie</t>
    </r>
  </si>
  <si>
    <t>1/1 obręb 0001 Żmigród (arkusz nr 41), gmina Żmigród miasto, powiat trzebnicki, woj. dolnośląskie (część pomostu)
1/3 obręb 0001 Żmigród (arkusz nr 41), gmina Żmigród miasto, powiat trzebnicki, woj. dolnośląskie (część pomostu)</t>
  </si>
  <si>
    <t>pomost duży
(część schodów i platforma na działce 1/1: 9,186/21,441 m2 , pozostała część schodów na działce 1/3: 8,364/11,984 m2)</t>
  </si>
  <si>
    <t>644/3 obręb 0004 Bychowo (arkusz nr 1), gmina Żmigród - obszar wiejski, powiat trzebnicki, woj. dolnośląskie</t>
  </si>
  <si>
    <t>Tablica informacyjna: wskazanie miejsca wodowania za Jazem Bychowo</t>
  </si>
  <si>
    <t>318/5 obręb 0014 Kędzie (arkusz nr 1), gmina Żmigród - obszar wiejski, powiat trzebnicki, woj. dolnośląskie</t>
  </si>
  <si>
    <t>użytkowanie
dzierżawa</t>
  </si>
  <si>
    <t>Grunty pod wodami
Łąki trwałe</t>
  </si>
  <si>
    <t>do zmiany</t>
  </si>
  <si>
    <t>Powierzchnia oddziaływania [ha]</t>
  </si>
  <si>
    <t>318/3 obręb 0014 Kędzie (arkusz nr 1), gmina Żmigród - obszar wiejski, powiat trzebnicki, woj. dolnośląskie</t>
  </si>
  <si>
    <t>Powierzchnia z zasięgiem oddziaływania dodatkowe 0,5 m po boku  [m2]</t>
  </si>
  <si>
    <t>zaświadczenie o braku sprzeciwu nr AiB.6743.6.45.2015 z dn 2015-06-30</t>
  </si>
  <si>
    <t>301703_5.0001.AR_1.1421</t>
  </si>
  <si>
    <t>301703_5.0008.AR_2.774</t>
  </si>
  <si>
    <t>https://mapy.geoportal.gov.pl/imap/Imgp_2.html?locale=pl&amp;gui=new&amp;sessionID=6945337</t>
  </si>
  <si>
    <t>https://mapy.geoportal.gov.pl/imap/Imgp_2.html?locale=pl&amp;gui=new&amp;sessionID=6945356</t>
  </si>
  <si>
    <t>https://mapy.geoportal.gov.pl/imap/Imgp_2.html?locale=pl&amp;gui=new&amp;sessionID=6945360</t>
  </si>
  <si>
    <t>021303_4.0001.AR_30.25/2</t>
  </si>
  <si>
    <t>021303_5.0034.7/15</t>
  </si>
  <si>
    <t>https://mapy.geoportal.gov.pl/imap/Imgp_2.html?locale=pl&amp;gui=new&amp;sessionID=6983500</t>
  </si>
  <si>
    <t>https://mapy.geoportal.gov.pl/imap/Imgp_2.html?locale=pl&amp;gui=new&amp;sessionID=6983238</t>
  </si>
  <si>
    <t>do zmiany- poszedł wniosek do WP</t>
  </si>
  <si>
    <t>sprawdzenie jeszcze raz, czy jest tytuł prawny 2023-03</t>
  </si>
  <si>
    <t>jest, ale zmienił się nr działki</t>
  </si>
  <si>
    <t>jest, ale nie na pomost</t>
  </si>
  <si>
    <r>
      <t>471</t>
    </r>
    <r>
      <rPr>
        <sz val="10"/>
        <color rgb="FFFF0000"/>
        <rFont val="Calibri"/>
        <family val="2"/>
        <charset val="238"/>
      </rPr>
      <t>/1</t>
    </r>
    <r>
      <rPr>
        <sz val="10"/>
        <rFont val="Calibri"/>
        <family val="2"/>
        <charset val="238"/>
      </rPr>
      <t xml:space="preserve"> obręb 0021 Osiek (arkusz nr 1), gmina Żmigród - obszar wiejski, powiat trzebnicki, woj. dolnośląskie</t>
    </r>
  </si>
  <si>
    <r>
      <t>1</t>
    </r>
    <r>
      <rPr>
        <sz val="10"/>
        <color rgb="FFFF0000"/>
        <rFont val="Calibri"/>
        <family val="2"/>
        <charset val="238"/>
      </rPr>
      <t>/1</t>
    </r>
    <r>
      <rPr>
        <sz val="10"/>
        <rFont val="Calibri"/>
        <family val="2"/>
        <charset val="238"/>
      </rPr>
      <t xml:space="preserve"> obręb 0001 Żmigród (arkusz nr 42), gmina Żmigród miasto, powiat trzebnicki, woj. dolnośląskie</t>
    </r>
  </si>
  <si>
    <t>022006_4.0001.AR_42.1/1</t>
  </si>
  <si>
    <t>https://zmigrod.e-mapa.net?userview=172</t>
  </si>
  <si>
    <t>WOPP 2023-03
262 w umowie o 1 więcej ti
266/2 w umowie o 1 więcej ti
266/1 w umowie o 1 więcej ti
dodatkowa ti na dziełca poza wykazem 638/6</t>
  </si>
  <si>
    <t>lp</t>
  </si>
  <si>
    <t>działka</t>
  </si>
  <si>
    <t>razem</t>
  </si>
  <si>
    <t>w umowie z WP są 3 tablice z oznakowanaiem, a nie dwie jak w moim zestawieniu</t>
  </si>
  <si>
    <t>w zestawieniu mam 6 obiektów, a umowie jest 5 (2 tablice z oznakowaniem w umowie, a 3 w zestawieniu)</t>
  </si>
  <si>
    <t>w zestawieniu mam 3 obiekty (bo 1 tablica, a w umowie są 2 tablice z oznakowaniem)</t>
  </si>
  <si>
    <t>17.</t>
  </si>
  <si>
    <t>18.</t>
  </si>
  <si>
    <t>przystań w Miliczu</t>
  </si>
  <si>
    <t>19.</t>
  </si>
  <si>
    <t>106/1 obręb 0001 Milicz-Miasto (arkusz nr 6), gmina Milicz Miasto, powiat milicki, woj. dolnośląskie, identyfikator działki 021303_4.0001.AR_6.106/1, powierzchnia 987 m2</t>
  </si>
  <si>
    <t>20.</t>
  </si>
  <si>
    <t>105/3 obręb 0001 Milicz-Miasto (arkusz nr 6), gmina Milicz Miasto, powiat milicki, woj. dolnośląskie, identyfikator działki 021303_4.0001.AR_6.105/3, powierzchnia 968,7 m2</t>
  </si>
  <si>
    <t>tyle ma dokumenty</t>
  </si>
  <si>
    <t>tyle było we wniosku</t>
  </si>
  <si>
    <t>tyle bez dokumentów</t>
  </si>
  <si>
    <t>471/1 obręb 0021 Osiek (arkusz nr 1), gmina Żmigród - obszar wiejski, powiat trzebnicki,  woj. dolnośląskie</t>
  </si>
  <si>
    <t>bez umowy, podział działki</t>
  </si>
  <si>
    <t>1/1 obręb 0001 Żmigród (arkusz nr 42), gmina Żmigród miasto, powiat trzebnicki, woj. dolnośląskie</t>
  </si>
  <si>
    <t>21.</t>
  </si>
  <si>
    <t>945/2 obręb 0001 Odolanów, gmina Odolanów, powiat ostrowski, woj. wielkopolskie oraz 948 obręb 0001 Odolanów, gmina Odolanów, powiat ostrowski, woj. wielkopolskie</t>
  </si>
  <si>
    <t>z umową z gminą, ale część pomostu na działce bez umowy</t>
  </si>
  <si>
    <t>638/6 obręb 0038 Sułów (arkusz nr 6), gmina Milicz Miasto, powiat milicki, woj. dolnośląskie</t>
  </si>
  <si>
    <t>nie mam takiej działki w zestawieniu</t>
  </si>
  <si>
    <t>Miejsce garażowania- umowa wynajmu magazynu</t>
  </si>
  <si>
    <t>Wypis z rejestru gruntu dla działki 774</t>
  </si>
  <si>
    <t>PGK Dolina Baryczy- wykaz kosztów utrzymania szlaku w 2022</t>
  </si>
  <si>
    <t>Zarząd</t>
  </si>
  <si>
    <t>Oświadczenie- niekomercyjny charakter operacji</t>
  </si>
  <si>
    <t>Aneks do umowy partnerskiej</t>
  </si>
  <si>
    <t>nr uwagi z pisma</t>
  </si>
  <si>
    <t>zzzo</t>
  </si>
  <si>
    <t>Wody Polskie - faktury za dzierżawę</t>
  </si>
  <si>
    <t>Gmina Milicz- oświadczenie</t>
  </si>
  <si>
    <t>oryginał</t>
  </si>
  <si>
    <t>Pozwolenie na budowę</t>
  </si>
  <si>
    <t>Oświadczenie LGD w zakresie konieczności zaktualizacji kosztów</t>
  </si>
  <si>
    <t>Mapki z lokalizacją odnawianej infrastruktury</t>
  </si>
  <si>
    <t>kopie</t>
  </si>
  <si>
    <t>Aktualny kosztorys</t>
  </si>
  <si>
    <t>Przewodnik po Dolinie Baryczy</t>
  </si>
  <si>
    <t>egzemplarz</t>
  </si>
  <si>
    <t>Oświadczenie LGD- trwałość operacji</t>
  </si>
  <si>
    <t>Powierzchnia wg umów</t>
  </si>
  <si>
    <t>tablica z oznakowaniem
0,55</t>
  </si>
  <si>
    <t>pomost mały
1,69</t>
  </si>
  <si>
    <t>tablica z mapą
1,33</t>
  </si>
  <si>
    <t>pomost duży
1,69</t>
  </si>
  <si>
    <t>Pełnomocnictwo</t>
  </si>
  <si>
    <t>Statut</t>
  </si>
  <si>
    <t>Opłata za pełnomocnictwo dla architekta 17 zł</t>
  </si>
  <si>
    <t>Opłata za mapy ewidencyjne 112,8 zł</t>
  </si>
  <si>
    <t>Oświadczenie w zakresie niekomercyjności</t>
  </si>
  <si>
    <t>Oferta i kontroferta na dodruk publikacji</t>
  </si>
  <si>
    <t>Porozumienie ze Żmigrodem</t>
  </si>
  <si>
    <t>Wypisy dla działek 948 i 1421</t>
  </si>
  <si>
    <t>ETAP PRAC</t>
  </si>
  <si>
    <t>I</t>
  </si>
  <si>
    <t>II</t>
  </si>
  <si>
    <t>zdublowana, już policzona w I etapie</t>
  </si>
  <si>
    <t>I do uprzątnięcia pozostałości</t>
  </si>
  <si>
    <t>I do uprzątnięcia pozostałości pomostu i tablicy</t>
  </si>
  <si>
    <t>do zmiany- poszedł wniosek do WP
2023-06-22: pomost jest w umowie, ale na starym numerze działki, a do nowego wniosku o umowę nie został wpisany, do prac idzie w etapie II</t>
  </si>
  <si>
    <t>I do uprzatnięcia (przeniesienie w lokalizację bliżej ZPK)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</si>
</sst>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-* #,##0.00\ [$zł-415]_-;\-* #,##0.00\ [$zł-415]_-;_-* \-??\ [$zł-415]_-;_-@_-"/>
    <numFmt numFmtId="166" formatCode="yyyy\-mm\-dd"/>
    <numFmt numFmtId="167" formatCode="_-* #,##0.00,&quot;zł&quot;_-;\-* #,##0.00,&quot;zł&quot;_-;_-* \-??&quot; zł&quot;_-;_-@_-"/>
    <numFmt numFmtId="168" formatCode="_-* #,##0.00,_z_ł_-;\-* #,##0.00,_z_ł_-;_-* \-??\ _z_ł_-;_-@_-"/>
    <numFmt numFmtId="169" formatCode="_-* #,##0,_z_ł_-;\-* #,##0,_z_ł_-;_-* \-??\ _z_ł_-;_-@_-"/>
    <numFmt numFmtId="170" formatCode="_-* #,##0.00\ [$zł-415]_-;\-* #,##0.00\ [$zł-415]_-;_-* &quot;-&quot;??\ [$zł-415]_-;_-@_-"/>
  </numFmts>
  <fonts count="71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7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7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8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2"/>
      <color rgb="FF000000"/>
      <name val="Calibri"/>
      <family val="2"/>
      <charset val="238"/>
    </font>
    <font>
      <sz val="7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name val="Calibri"/>
      <family val="2"/>
      <charset val="238"/>
    </font>
    <font>
      <sz val="7"/>
      <name val="Calibri"/>
      <family val="2"/>
      <charset val="238"/>
    </font>
    <font>
      <sz val="12"/>
      <color rgb="FFFF0000"/>
      <name val="Calibri"/>
      <family val="2"/>
      <charset val="238"/>
    </font>
    <font>
      <sz val="7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sz val="11"/>
      <color rgb="FF6666FF"/>
      <name val="Calibri"/>
      <family val="2"/>
      <charset val="238"/>
    </font>
    <font>
      <sz val="11"/>
      <color rgb="FF00B050"/>
      <name val="Calibri"/>
      <family val="2"/>
      <charset val="238"/>
    </font>
    <font>
      <b/>
      <sz val="18"/>
      <color rgb="FFFF0000"/>
      <name val="Calibri"/>
      <family val="2"/>
      <charset val="238"/>
    </font>
    <font>
      <b/>
      <sz val="16"/>
      <color rgb="FFFF0000"/>
      <name val="Calibri"/>
      <family val="2"/>
      <charset val="238"/>
    </font>
    <font>
      <sz val="9"/>
      <name val="Calibri"/>
      <family val="2"/>
      <charset val="238"/>
    </font>
    <font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sz val="14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4"/>
      <name val="Calibri"/>
      <family val="2"/>
      <charset val="238"/>
    </font>
    <font>
      <b/>
      <sz val="20"/>
      <color rgb="FF000000"/>
      <name val="Calibri"/>
      <family val="2"/>
      <charset val="238"/>
    </font>
    <font>
      <sz val="8"/>
      <color rgb="FFFF0000"/>
      <name val="Calibri"/>
      <family val="2"/>
      <charset val="238"/>
    </font>
    <font>
      <sz val="11"/>
      <color theme="0" tint="-0.34998626667073579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0"/>
      <name val="Times New Roman"/>
      <family val="1"/>
      <charset val="238"/>
    </font>
    <font>
      <b/>
      <sz val="9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9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color rgb="FFFF0000"/>
      <name val="Calibri"/>
      <family val="2"/>
      <charset val="238"/>
    </font>
    <font>
      <sz val="10"/>
      <color rgb="FF7030A0"/>
      <name val="Calibri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00B0F0"/>
        <bgColor rgb="FF33CCCC"/>
      </patternFill>
    </fill>
    <fill>
      <patternFill patternType="solid">
        <fgColor rgb="FFD9D9D9"/>
        <bgColor rgb="FFC0C0C0"/>
      </patternFill>
    </fill>
    <fill>
      <patternFill patternType="solid">
        <fgColor rgb="FFFF0000"/>
        <bgColor rgb="FF993300"/>
      </patternFill>
    </fill>
    <fill>
      <patternFill patternType="solid">
        <fgColor rgb="FFF2F2F2"/>
        <bgColor rgb="FFFFFFFF"/>
      </patternFill>
    </fill>
    <fill>
      <patternFill patternType="solid">
        <fgColor rgb="FF8EB4E3"/>
        <bgColor rgb="FF9999FF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8" fontId="41" fillId="0" borderId="0" applyBorder="0" applyProtection="0"/>
    <xf numFmtId="167" fontId="41" fillId="0" borderId="0" applyBorder="0" applyProtection="0"/>
    <xf numFmtId="0" fontId="6" fillId="0" borderId="0"/>
    <xf numFmtId="164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</cellStyleXfs>
  <cellXfs count="548">
    <xf numFmtId="0" fontId="0" fillId="0" borderId="0" xfId="0"/>
    <xf numFmtId="0" fontId="7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textRotation="90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0" fontId="11" fillId="0" borderId="0" xfId="0" applyFont="1"/>
    <xf numFmtId="0" fontId="0" fillId="0" borderId="0" xfId="0" applyFont="1" applyAlignment="1">
      <alignment horizontal="left" vertical="top"/>
    </xf>
    <xf numFmtId="0" fontId="12" fillId="0" borderId="2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11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0" fontId="0" fillId="0" borderId="7" xfId="0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9" xfId="0" applyFont="1" applyBorder="1" applyAlignment="1">
      <alignment horizontal="left" vertical="top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/>
    </xf>
    <xf numFmtId="0" fontId="0" fillId="0" borderId="13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 wrapText="1"/>
    </xf>
    <xf numFmtId="0" fontId="0" fillId="0" borderId="1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14" fillId="0" borderId="16" xfId="0" applyFont="1" applyBorder="1" applyAlignment="1">
      <alignment horizontal="left" vertical="top" wrapText="1"/>
    </xf>
    <xf numFmtId="0" fontId="14" fillId="0" borderId="13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/>
    </xf>
    <xf numFmtId="0" fontId="0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6" fillId="0" borderId="0" xfId="0" applyFont="1"/>
    <xf numFmtId="0" fontId="14" fillId="0" borderId="1" xfId="0" applyFont="1" applyBorder="1"/>
    <xf numFmtId="0" fontId="14" fillId="0" borderId="1" xfId="0" applyFont="1" applyBorder="1" applyAlignment="1">
      <alignment wrapText="1"/>
    </xf>
    <xf numFmtId="167" fontId="0" fillId="0" borderId="0" xfId="2" applyFont="1"/>
    <xf numFmtId="0" fontId="0" fillId="0" borderId="0" xfId="0" applyAlignment="1">
      <alignment wrapText="1"/>
    </xf>
    <xf numFmtId="0" fontId="12" fillId="0" borderId="0" xfId="0" applyFont="1"/>
    <xf numFmtId="167" fontId="0" fillId="0" borderId="0" xfId="2" applyFont="1" applyBorder="1" applyAlignment="1" applyProtection="1">
      <alignment wrapText="1"/>
    </xf>
    <xf numFmtId="0" fontId="17" fillId="0" borderId="2" xfId="0" applyFont="1" applyBorder="1" applyAlignment="1">
      <alignment wrapText="1"/>
    </xf>
    <xf numFmtId="167" fontId="11" fillId="0" borderId="2" xfId="2" applyFont="1" applyBorder="1" applyAlignment="1" applyProtection="1"/>
    <xf numFmtId="0" fontId="16" fillId="0" borderId="1" xfId="0" applyFont="1" applyBorder="1" applyAlignment="1">
      <alignment wrapText="1"/>
    </xf>
    <xf numFmtId="167" fontId="16" fillId="0" borderId="1" xfId="2" applyFont="1" applyBorder="1" applyAlignment="1" applyProtection="1">
      <alignment wrapText="1"/>
    </xf>
    <xf numFmtId="167" fontId="16" fillId="0" borderId="18" xfId="2" applyFont="1" applyBorder="1" applyAlignment="1" applyProtection="1">
      <alignment wrapText="1"/>
    </xf>
    <xf numFmtId="0" fontId="16" fillId="0" borderId="18" xfId="0" applyFont="1" applyBorder="1" applyAlignment="1">
      <alignment wrapText="1"/>
    </xf>
    <xf numFmtId="0" fontId="16" fillId="0" borderId="19" xfId="0" applyFont="1" applyBorder="1" applyAlignment="1">
      <alignment wrapText="1"/>
    </xf>
    <xf numFmtId="167" fontId="16" fillId="0" borderId="20" xfId="2" applyFont="1" applyBorder="1" applyAlignment="1" applyProtection="1">
      <alignment wrapText="1"/>
    </xf>
    <xf numFmtId="0" fontId="16" fillId="0" borderId="0" xfId="0" applyFont="1" applyAlignment="1">
      <alignment wrapText="1"/>
    </xf>
    <xf numFmtId="0" fontId="11" fillId="0" borderId="1" xfId="0" applyFont="1" applyBorder="1" applyAlignment="1">
      <alignment wrapText="1"/>
    </xf>
    <xf numFmtId="167" fontId="11" fillId="0" borderId="1" xfId="2" applyFont="1" applyBorder="1" applyAlignment="1" applyProtection="1">
      <alignment wrapText="1"/>
    </xf>
    <xf numFmtId="0" fontId="11" fillId="0" borderId="17" xfId="0" applyFont="1" applyBorder="1" applyAlignment="1">
      <alignment wrapText="1"/>
    </xf>
    <xf numFmtId="167" fontId="11" fillId="0" borderId="17" xfId="2" applyFont="1" applyBorder="1" applyAlignment="1" applyProtection="1">
      <alignment wrapText="1"/>
    </xf>
    <xf numFmtId="0" fontId="11" fillId="0" borderId="0" xfId="0" applyFont="1" applyAlignment="1">
      <alignment wrapText="1"/>
    </xf>
    <xf numFmtId="0" fontId="12" fillId="0" borderId="2" xfId="0" applyFont="1" applyBorder="1"/>
    <xf numFmtId="0" fontId="12" fillId="0" borderId="2" xfId="0" applyFont="1" applyBorder="1" applyAlignment="1">
      <alignment wrapText="1"/>
    </xf>
    <xf numFmtId="167" fontId="12" fillId="0" borderId="2" xfId="2" applyFont="1" applyBorder="1" applyAlignment="1" applyProtection="1"/>
    <xf numFmtId="1" fontId="12" fillId="0" borderId="2" xfId="2" applyNumberFormat="1" applyFont="1" applyBorder="1" applyAlignment="1" applyProtection="1"/>
    <xf numFmtId="0" fontId="12" fillId="0" borderId="0" xfId="0" applyFont="1" applyAlignment="1">
      <alignment wrapText="1"/>
    </xf>
    <xf numFmtId="167" fontId="12" fillId="0" borderId="0" xfId="0" applyNumberFormat="1" applyFont="1"/>
    <xf numFmtId="0" fontId="11" fillId="0" borderId="3" xfId="0" applyFont="1" applyBorder="1"/>
    <xf numFmtId="0" fontId="18" fillId="0" borderId="5" xfId="0" applyFont="1" applyBorder="1" applyAlignment="1">
      <alignment wrapText="1"/>
    </xf>
    <xf numFmtId="0" fontId="18" fillId="0" borderId="5" xfId="0" applyFont="1" applyBorder="1"/>
    <xf numFmtId="0" fontId="0" fillId="0" borderId="5" xfId="0" applyBorder="1"/>
    <xf numFmtId="167" fontId="0" fillId="0" borderId="5" xfId="2" applyFont="1" applyBorder="1" applyAlignment="1" applyProtection="1"/>
    <xf numFmtId="1" fontId="0" fillId="0" borderId="5" xfId="2" applyNumberFormat="1" applyFont="1" applyBorder="1" applyAlignment="1" applyProtection="1"/>
    <xf numFmtId="167" fontId="0" fillId="0" borderId="6" xfId="2" applyFont="1" applyBorder="1" applyAlignment="1" applyProtection="1"/>
    <xf numFmtId="0" fontId="11" fillId="0" borderId="7" xfId="0" applyFont="1" applyBorder="1"/>
    <xf numFmtId="0" fontId="18" fillId="0" borderId="1" xfId="0" applyFont="1" applyBorder="1" applyAlignment="1">
      <alignment wrapText="1"/>
    </xf>
    <xf numFmtId="0" fontId="18" fillId="0" borderId="1" xfId="0" applyFont="1" applyBorder="1"/>
    <xf numFmtId="0" fontId="0" fillId="0" borderId="1" xfId="0" applyBorder="1"/>
    <xf numFmtId="167" fontId="0" fillId="0" borderId="1" xfId="2" applyFont="1" applyBorder="1" applyAlignment="1" applyProtection="1"/>
    <xf numFmtId="1" fontId="0" fillId="0" borderId="1" xfId="2" applyNumberFormat="1" applyFont="1" applyBorder="1" applyAlignment="1" applyProtection="1"/>
    <xf numFmtId="167" fontId="0" fillId="0" borderId="9" xfId="2" applyFont="1" applyBorder="1" applyAlignment="1" applyProtection="1"/>
    <xf numFmtId="0" fontId="0" fillId="0" borderId="7" xfId="0" applyFont="1" applyBorder="1"/>
    <xf numFmtId="0" fontId="19" fillId="0" borderId="1" xfId="0" applyFont="1" applyBorder="1" applyAlignment="1">
      <alignment wrapText="1"/>
    </xf>
    <xf numFmtId="0" fontId="19" fillId="0" borderId="1" xfId="0" applyFont="1" applyBorder="1"/>
    <xf numFmtId="0" fontId="0" fillId="0" borderId="1" xfId="0" applyFont="1" applyBorder="1"/>
    <xf numFmtId="0" fontId="0" fillId="0" borderId="0" xfId="0" applyFont="1" applyAlignment="1">
      <alignment wrapText="1"/>
    </xf>
    <xf numFmtId="0" fontId="0" fillId="0" borderId="0" xfId="0" applyFont="1"/>
    <xf numFmtId="0" fontId="0" fillId="0" borderId="14" xfId="0" applyFont="1" applyBorder="1"/>
    <xf numFmtId="0" fontId="19" fillId="0" borderId="2" xfId="0" applyFont="1" applyBorder="1" applyAlignment="1">
      <alignment wrapText="1"/>
    </xf>
    <xf numFmtId="0" fontId="19" fillId="0" borderId="2" xfId="0" applyFont="1" applyBorder="1"/>
    <xf numFmtId="0" fontId="11" fillId="0" borderId="10" xfId="0" applyFont="1" applyBorder="1"/>
    <xf numFmtId="0" fontId="18" fillId="0" borderId="12" xfId="0" applyFont="1" applyBorder="1" applyAlignment="1">
      <alignment wrapText="1"/>
    </xf>
    <xf numFmtId="0" fontId="18" fillId="0" borderId="12" xfId="0" applyFont="1" applyBorder="1"/>
    <xf numFmtId="0" fontId="0" fillId="0" borderId="12" xfId="0" applyBorder="1"/>
    <xf numFmtId="167" fontId="0" fillId="0" borderId="12" xfId="2" applyFont="1" applyBorder="1" applyAlignment="1" applyProtection="1"/>
    <xf numFmtId="1" fontId="0" fillId="0" borderId="12" xfId="2" applyNumberFormat="1" applyFont="1" applyBorder="1" applyAlignment="1" applyProtection="1"/>
    <xf numFmtId="167" fontId="0" fillId="0" borderId="13" xfId="2" applyFont="1" applyBorder="1" applyAlignment="1" applyProtection="1"/>
    <xf numFmtId="0" fontId="18" fillId="3" borderId="5" xfId="0" applyFont="1" applyFill="1" applyBorder="1"/>
    <xf numFmtId="0" fontId="18" fillId="3" borderId="1" xfId="0" applyFont="1" applyFill="1" applyBorder="1"/>
    <xf numFmtId="0" fontId="18" fillId="3" borderId="12" xfId="0" applyFont="1" applyFill="1" applyBorder="1"/>
    <xf numFmtId="0" fontId="20" fillId="0" borderId="5" xfId="0" applyFont="1" applyBorder="1" applyAlignment="1">
      <alignment wrapText="1"/>
    </xf>
    <xf numFmtId="0" fontId="20" fillId="3" borderId="5" xfId="0" applyFont="1" applyFill="1" applyBorder="1" applyAlignment="1">
      <alignment wrapText="1"/>
    </xf>
    <xf numFmtId="0" fontId="20" fillId="0" borderId="1" xfId="0" applyFont="1" applyBorder="1" applyAlignment="1">
      <alignment wrapText="1"/>
    </xf>
    <xf numFmtId="0" fontId="20" fillId="3" borderId="1" xfId="0" applyFont="1" applyFill="1" applyBorder="1" applyAlignment="1">
      <alignment wrapText="1"/>
    </xf>
    <xf numFmtId="0" fontId="20" fillId="0" borderId="12" xfId="0" applyFont="1" applyBorder="1" applyAlignment="1">
      <alignment wrapText="1"/>
    </xf>
    <xf numFmtId="0" fontId="20" fillId="3" borderId="12" xfId="0" applyFont="1" applyFill="1" applyBorder="1" applyAlignment="1">
      <alignment wrapText="1"/>
    </xf>
    <xf numFmtId="167" fontId="0" fillId="0" borderId="16" xfId="2" applyFont="1" applyBorder="1" applyAlignment="1" applyProtection="1"/>
    <xf numFmtId="0" fontId="0" fillId="0" borderId="21" xfId="0" applyBorder="1"/>
    <xf numFmtId="167" fontId="21" fillId="0" borderId="22" xfId="2" applyFont="1" applyBorder="1" applyAlignment="1" applyProtection="1"/>
    <xf numFmtId="0" fontId="0" fillId="0" borderId="18" xfId="0" applyBorder="1"/>
    <xf numFmtId="167" fontId="21" fillId="0" borderId="23" xfId="2" applyFont="1" applyBorder="1" applyAlignment="1" applyProtection="1"/>
    <xf numFmtId="167" fontId="0" fillId="0" borderId="0" xfId="0" applyNumberFormat="1" applyAlignment="1">
      <alignment wrapText="1"/>
    </xf>
    <xf numFmtId="0" fontId="0" fillId="0" borderId="24" xfId="0" applyBorder="1"/>
    <xf numFmtId="167" fontId="21" fillId="0" borderId="25" xfId="2" applyFont="1" applyBorder="1" applyAlignment="1" applyProtection="1"/>
    <xf numFmtId="167" fontId="0" fillId="0" borderId="0" xfId="0" applyNumberFormat="1" applyFont="1" applyAlignment="1">
      <alignment wrapText="1"/>
    </xf>
    <xf numFmtId="0" fontId="15" fillId="0" borderId="0" xfId="0" applyFont="1" applyAlignment="1">
      <alignment wrapText="1"/>
    </xf>
    <xf numFmtId="0" fontId="0" fillId="0" borderId="17" xfId="0" applyFont="1" applyBorder="1" applyAlignment="1">
      <alignment wrapText="1"/>
    </xf>
    <xf numFmtId="167" fontId="22" fillId="0" borderId="17" xfId="2" applyFont="1" applyBorder="1" applyAlignment="1" applyProtection="1"/>
    <xf numFmtId="167" fontId="0" fillId="0" borderId="0" xfId="0" applyNumberFormat="1"/>
    <xf numFmtId="167" fontId="0" fillId="0" borderId="0" xfId="2" applyFont="1" applyBorder="1" applyAlignment="1" applyProtection="1"/>
    <xf numFmtId="0" fontId="17" fillId="0" borderId="0" xfId="0" applyFont="1" applyBorder="1" applyAlignment="1">
      <alignment wrapText="1"/>
    </xf>
    <xf numFmtId="167" fontId="11" fillId="0" borderId="0" xfId="2" applyFont="1" applyBorder="1" applyAlignment="1" applyProtection="1"/>
    <xf numFmtId="0" fontId="16" fillId="0" borderId="0" xfId="0" applyFont="1" applyBorder="1" applyAlignment="1">
      <alignment wrapText="1"/>
    </xf>
    <xf numFmtId="167" fontId="16" fillId="0" borderId="0" xfId="2" applyFont="1" applyBorder="1" applyAlignment="1" applyProtection="1">
      <alignment wrapText="1"/>
    </xf>
    <xf numFmtId="167" fontId="21" fillId="0" borderId="26" xfId="2" applyFont="1" applyBorder="1" applyAlignment="1" applyProtection="1"/>
    <xf numFmtId="0" fontId="0" fillId="0" borderId="0" xfId="0" applyBorder="1" applyAlignment="1">
      <alignment wrapText="1"/>
    </xf>
    <xf numFmtId="167" fontId="22" fillId="0" borderId="0" xfId="2" applyFont="1" applyBorder="1" applyAlignment="1" applyProtection="1"/>
    <xf numFmtId="0" fontId="23" fillId="0" borderId="0" xfId="0" applyFont="1"/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167" fontId="23" fillId="0" borderId="0" xfId="2" applyFont="1"/>
    <xf numFmtId="0" fontId="24" fillId="0" borderId="0" xfId="0" applyFont="1"/>
    <xf numFmtId="0" fontId="15" fillId="0" borderId="0" xfId="0" applyFont="1"/>
    <xf numFmtId="0" fontId="25" fillId="0" borderId="0" xfId="0" applyFont="1"/>
    <xf numFmtId="0" fontId="0" fillId="4" borderId="0" xfId="0" applyFill="1"/>
    <xf numFmtId="0" fontId="23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4" borderId="1" xfId="0" applyFont="1" applyFill="1" applyBorder="1" applyAlignment="1">
      <alignment wrapText="1"/>
    </xf>
    <xf numFmtId="49" fontId="0" fillId="0" borderId="1" xfId="0" applyNumberFormat="1" applyFont="1" applyBorder="1"/>
    <xf numFmtId="0" fontId="24" fillId="0" borderId="1" xfId="0" applyFont="1" applyBorder="1" applyAlignment="1">
      <alignment wrapText="1"/>
    </xf>
    <xf numFmtId="168" fontId="0" fillId="0" borderId="1" xfId="1" applyFont="1" applyBorder="1" applyAlignment="1" applyProtection="1"/>
    <xf numFmtId="169" fontId="0" fillId="0" borderId="1" xfId="1" applyNumberFormat="1" applyFont="1" applyBorder="1" applyAlignment="1" applyProtection="1"/>
    <xf numFmtId="0" fontId="0" fillId="4" borderId="1" xfId="0" applyFont="1" applyFill="1" applyBorder="1"/>
    <xf numFmtId="0" fontId="23" fillId="0" borderId="1" xfId="0" applyFont="1" applyBorder="1"/>
    <xf numFmtId="49" fontId="23" fillId="0" borderId="1" xfId="0" applyNumberFormat="1" applyFont="1" applyBorder="1"/>
    <xf numFmtId="168" fontId="23" fillId="0" borderId="1" xfId="1" applyFont="1" applyBorder="1" applyAlignment="1" applyProtection="1"/>
    <xf numFmtId="167" fontId="23" fillId="0" borderId="1" xfId="2" applyFont="1" applyBorder="1" applyAlignment="1" applyProtection="1"/>
    <xf numFmtId="169" fontId="23" fillId="0" borderId="1" xfId="1" applyNumberFormat="1" applyFont="1" applyBorder="1" applyAlignment="1" applyProtection="1"/>
    <xf numFmtId="49" fontId="26" fillId="0" borderId="1" xfId="0" applyNumberFormat="1" applyFont="1" applyBorder="1"/>
    <xf numFmtId="49" fontId="26" fillId="0" borderId="1" xfId="0" applyNumberFormat="1" applyFont="1" applyBorder="1" applyAlignment="1">
      <alignment wrapText="1"/>
    </xf>
    <xf numFmtId="49" fontId="27" fillId="0" borderId="1" xfId="0" applyNumberFormat="1" applyFont="1" applyBorder="1" applyAlignment="1">
      <alignment wrapText="1"/>
    </xf>
    <xf numFmtId="0" fontId="26" fillId="0" borderId="1" xfId="0" applyFont="1" applyBorder="1" applyAlignment="1">
      <alignment wrapText="1"/>
    </xf>
    <xf numFmtId="0" fontId="26" fillId="0" borderId="1" xfId="0" applyFont="1" applyBorder="1"/>
    <xf numFmtId="168" fontId="26" fillId="0" borderId="1" xfId="1" applyFont="1" applyBorder="1" applyAlignment="1" applyProtection="1"/>
    <xf numFmtId="167" fontId="26" fillId="0" borderId="1" xfId="2" applyFont="1" applyBorder="1" applyAlignment="1" applyProtection="1"/>
    <xf numFmtId="169" fontId="26" fillId="0" borderId="1" xfId="1" applyNumberFormat="1" applyFont="1" applyBorder="1" applyAlignment="1" applyProtection="1"/>
    <xf numFmtId="0" fontId="9" fillId="0" borderId="1" xfId="0" applyFont="1" applyBorder="1"/>
    <xf numFmtId="0" fontId="9" fillId="4" borderId="1" xfId="0" applyFont="1" applyFill="1" applyBorder="1"/>
    <xf numFmtId="0" fontId="9" fillId="0" borderId="1" xfId="0" applyFont="1" applyBorder="1" applyAlignment="1">
      <alignment wrapText="1"/>
    </xf>
    <xf numFmtId="0" fontId="26" fillId="0" borderId="0" xfId="0" applyFont="1"/>
    <xf numFmtId="49" fontId="9" fillId="0" borderId="1" xfId="0" applyNumberFormat="1" applyFont="1" applyBorder="1"/>
    <xf numFmtId="49" fontId="9" fillId="0" borderId="1" xfId="0" applyNumberFormat="1" applyFont="1" applyBorder="1" applyAlignment="1">
      <alignment wrapText="1"/>
    </xf>
    <xf numFmtId="168" fontId="9" fillId="0" borderId="1" xfId="1" applyFont="1" applyBorder="1" applyAlignment="1" applyProtection="1"/>
    <xf numFmtId="167" fontId="9" fillId="0" borderId="1" xfId="2" applyFont="1" applyBorder="1" applyAlignment="1" applyProtection="1"/>
    <xf numFmtId="169" fontId="9" fillId="0" borderId="1" xfId="1" applyNumberFormat="1" applyFont="1" applyBorder="1" applyAlignment="1" applyProtection="1"/>
    <xf numFmtId="0" fontId="9" fillId="0" borderId="0" xfId="0" applyFont="1"/>
    <xf numFmtId="49" fontId="23" fillId="0" borderId="1" xfId="0" applyNumberFormat="1" applyFont="1" applyBorder="1" applyAlignment="1">
      <alignment wrapText="1"/>
    </xf>
    <xf numFmtId="49" fontId="24" fillId="0" borderId="1" xfId="0" applyNumberFormat="1" applyFont="1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0" fillId="0" borderId="8" xfId="0" applyFont="1" applyBorder="1"/>
    <xf numFmtId="0" fontId="9" fillId="0" borderId="8" xfId="0" applyFont="1" applyBorder="1"/>
    <xf numFmtId="49" fontId="28" fillId="0" borderId="1" xfId="0" applyNumberFormat="1" applyFont="1" applyBorder="1"/>
    <xf numFmtId="49" fontId="28" fillId="0" borderId="1" xfId="0" applyNumberFormat="1" applyFont="1" applyBorder="1" applyAlignment="1">
      <alignment wrapText="1"/>
    </xf>
    <xf numFmtId="49" fontId="29" fillId="0" borderId="1" xfId="0" applyNumberFormat="1" applyFont="1" applyBorder="1" applyAlignment="1">
      <alignment wrapText="1"/>
    </xf>
    <xf numFmtId="0" fontId="28" fillId="0" borderId="1" xfId="0" applyFont="1" applyBorder="1" applyAlignment="1">
      <alignment wrapText="1"/>
    </xf>
    <xf numFmtId="0" fontId="28" fillId="0" borderId="1" xfId="0" applyFont="1" applyBorder="1"/>
    <xf numFmtId="168" fontId="28" fillId="0" borderId="1" xfId="1" applyFont="1" applyBorder="1" applyAlignment="1" applyProtection="1"/>
    <xf numFmtId="167" fontId="28" fillId="0" borderId="1" xfId="2" applyFont="1" applyBorder="1" applyAlignment="1" applyProtection="1"/>
    <xf numFmtId="169" fontId="28" fillId="0" borderId="1" xfId="1" applyNumberFormat="1" applyFont="1" applyBorder="1" applyAlignment="1" applyProtection="1"/>
    <xf numFmtId="0" fontId="30" fillId="0" borderId="1" xfId="0" applyFont="1" applyBorder="1"/>
    <xf numFmtId="0" fontId="30" fillId="4" borderId="1" xfId="0" applyFont="1" applyFill="1" applyBorder="1"/>
    <xf numFmtId="0" fontId="30" fillId="0" borderId="8" xfId="0" applyFont="1" applyBorder="1"/>
    <xf numFmtId="0" fontId="28" fillId="0" borderId="0" xfId="0" applyFont="1"/>
    <xf numFmtId="49" fontId="30" fillId="0" borderId="1" xfId="0" applyNumberFormat="1" applyFont="1" applyBorder="1"/>
    <xf numFmtId="49" fontId="30" fillId="0" borderId="1" xfId="0" applyNumberFormat="1" applyFont="1" applyBorder="1" applyAlignment="1">
      <alignment wrapText="1"/>
    </xf>
    <xf numFmtId="0" fontId="30" fillId="0" borderId="1" xfId="0" applyFont="1" applyBorder="1" applyAlignment="1">
      <alignment wrapText="1"/>
    </xf>
    <xf numFmtId="168" fontId="30" fillId="0" borderId="1" xfId="1" applyFont="1" applyBorder="1" applyAlignment="1" applyProtection="1"/>
    <xf numFmtId="167" fontId="30" fillId="0" borderId="1" xfId="2" applyFont="1" applyBorder="1" applyAlignment="1" applyProtection="1"/>
    <xf numFmtId="169" fontId="30" fillId="0" borderId="1" xfId="1" applyNumberFormat="1" applyFont="1" applyBorder="1" applyAlignment="1" applyProtection="1"/>
    <xf numFmtId="0" fontId="30" fillId="0" borderId="0" xfId="0" applyFont="1"/>
    <xf numFmtId="0" fontId="23" fillId="4" borderId="1" xfId="0" applyFont="1" applyFill="1" applyBorder="1"/>
    <xf numFmtId="0" fontId="14" fillId="4" borderId="1" xfId="0" applyFont="1" applyFill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0" borderId="1" xfId="0" applyFont="1" applyBorder="1"/>
    <xf numFmtId="168" fontId="15" fillId="0" borderId="1" xfId="1" applyFont="1" applyBorder="1" applyAlignment="1" applyProtection="1"/>
    <xf numFmtId="167" fontId="15" fillId="0" borderId="1" xfId="2" applyFont="1" applyBorder="1" applyAlignment="1" applyProtection="1"/>
    <xf numFmtId="0" fontId="24" fillId="0" borderId="1" xfId="0" applyFont="1" applyBorder="1"/>
    <xf numFmtId="0" fontId="24" fillId="4" borderId="1" xfId="0" applyFont="1" applyFill="1" applyBorder="1"/>
    <xf numFmtId="0" fontId="0" fillId="4" borderId="1" xfId="0" applyFill="1" applyBorder="1"/>
    <xf numFmtId="0" fontId="27" fillId="4" borderId="1" xfId="0" applyFont="1" applyFill="1" applyBorder="1"/>
    <xf numFmtId="168" fontId="19" fillId="0" borderId="1" xfId="1" applyFont="1" applyBorder="1" applyAlignment="1" applyProtection="1"/>
    <xf numFmtId="167" fontId="19" fillId="0" borderId="1" xfId="2" applyFont="1" applyBorder="1" applyAlignment="1" applyProtection="1"/>
    <xf numFmtId="0" fontId="24" fillId="4" borderId="1" xfId="0" applyFont="1" applyFill="1" applyBorder="1" applyAlignment="1">
      <alignment wrapText="1"/>
    </xf>
    <xf numFmtId="168" fontId="15" fillId="0" borderId="0" xfId="1" applyFont="1" applyBorder="1" applyAlignment="1" applyProtection="1"/>
    <xf numFmtId="167" fontId="15" fillId="0" borderId="0" xfId="2" applyFont="1" applyBorder="1" applyAlignment="1" applyProtection="1"/>
    <xf numFmtId="49" fontId="0" fillId="0" borderId="0" xfId="0" applyNumberFormat="1"/>
    <xf numFmtId="0" fontId="29" fillId="4" borderId="1" xfId="0" applyFont="1" applyFill="1" applyBorder="1"/>
    <xf numFmtId="0" fontId="11" fillId="0" borderId="1" xfId="0" applyFont="1" applyBorder="1"/>
    <xf numFmtId="167" fontId="11" fillId="0" borderId="1" xfId="2" applyFont="1" applyBorder="1" applyAlignment="1" applyProtection="1"/>
    <xf numFmtId="0" fontId="0" fillId="0" borderId="3" xfId="0" applyFont="1" applyBorder="1"/>
    <xf numFmtId="0" fontId="19" fillId="0" borderId="5" xfId="0" applyFont="1" applyBorder="1"/>
    <xf numFmtId="0" fontId="0" fillId="0" borderId="5" xfId="0" applyFont="1" applyBorder="1"/>
    <xf numFmtId="0" fontId="0" fillId="0" borderId="10" xfId="0" applyFont="1" applyBorder="1"/>
    <xf numFmtId="0" fontId="19" fillId="0" borderId="12" xfId="0" applyFont="1" applyBorder="1"/>
    <xf numFmtId="0" fontId="0" fillId="0" borderId="12" xfId="0" applyFont="1" applyBorder="1"/>
    <xf numFmtId="0" fontId="31" fillId="0" borderId="0" xfId="0" applyFont="1"/>
    <xf numFmtId="167" fontId="31" fillId="0" borderId="0" xfId="2" applyFont="1" applyBorder="1" applyAlignment="1" applyProtection="1"/>
    <xf numFmtId="49" fontId="11" fillId="0" borderId="0" xfId="0" applyNumberFormat="1" applyFont="1" applyAlignment="1">
      <alignment wrapText="1"/>
    </xf>
    <xf numFmtId="49" fontId="32" fillId="0" borderId="18" xfId="0" applyNumberFormat="1" applyFont="1" applyBorder="1" applyAlignment="1">
      <alignment wrapText="1"/>
    </xf>
    <xf numFmtId="49" fontId="32" fillId="0" borderId="27" xfId="0" applyNumberFormat="1" applyFont="1" applyBorder="1" applyAlignment="1">
      <alignment wrapText="1"/>
    </xf>
    <xf numFmtId="49" fontId="32" fillId="0" borderId="8" xfId="0" applyNumberFormat="1" applyFont="1" applyBorder="1" applyAlignment="1">
      <alignment wrapText="1"/>
    </xf>
    <xf numFmtId="49" fontId="0" fillId="0" borderId="1" xfId="0" applyNumberFormat="1" applyBorder="1" applyAlignment="1">
      <alignment wrapText="1"/>
    </xf>
    <xf numFmtId="49" fontId="11" fillId="5" borderId="1" xfId="0" applyNumberFormat="1" applyFont="1" applyFill="1" applyBorder="1" applyAlignment="1">
      <alignment wrapText="1"/>
    </xf>
    <xf numFmtId="49" fontId="11" fillId="0" borderId="1" xfId="0" applyNumberFormat="1" applyFont="1" applyBorder="1" applyAlignment="1">
      <alignment wrapText="1"/>
    </xf>
    <xf numFmtId="2" fontId="0" fillId="0" borderId="1" xfId="0" applyNumberFormat="1" applyBorder="1" applyAlignment="1">
      <alignment wrapText="1"/>
    </xf>
    <xf numFmtId="49" fontId="33" fillId="0" borderId="1" xfId="0" applyNumberFormat="1" applyFont="1" applyBorder="1" applyAlignment="1">
      <alignment wrapText="1"/>
    </xf>
    <xf numFmtId="0" fontId="0" fillId="0" borderId="1" xfId="0" applyBorder="1" applyAlignment="1">
      <alignment wrapText="1"/>
    </xf>
    <xf numFmtId="49" fontId="11" fillId="6" borderId="1" xfId="0" applyNumberFormat="1" applyFont="1" applyFill="1" applyBorder="1" applyAlignment="1">
      <alignment wrapText="1"/>
    </xf>
    <xf numFmtId="49" fontId="0" fillId="6" borderId="1" xfId="0" applyNumberFormat="1" applyFont="1" applyFill="1" applyBorder="1" applyAlignment="1">
      <alignment wrapText="1"/>
    </xf>
    <xf numFmtId="0" fontId="0" fillId="6" borderId="1" xfId="0" applyFill="1" applyBorder="1" applyAlignment="1">
      <alignment wrapText="1"/>
    </xf>
    <xf numFmtId="2" fontId="0" fillId="6" borderId="1" xfId="0" applyNumberFormat="1" applyFill="1" applyBorder="1" applyAlignment="1">
      <alignment wrapText="1"/>
    </xf>
    <xf numFmtId="49" fontId="30" fillId="6" borderId="1" xfId="0" applyNumberFormat="1" applyFont="1" applyFill="1" applyBorder="1" applyAlignment="1">
      <alignment wrapText="1"/>
    </xf>
    <xf numFmtId="49" fontId="0" fillId="6" borderId="0" xfId="0" applyNumberFormat="1" applyFill="1" applyAlignment="1">
      <alignment wrapText="1"/>
    </xf>
    <xf numFmtId="49" fontId="34" fillId="0" borderId="1" xfId="0" applyNumberFormat="1" applyFont="1" applyBorder="1" applyAlignment="1">
      <alignment wrapText="1"/>
    </xf>
    <xf numFmtId="49" fontId="11" fillId="0" borderId="0" xfId="0" applyNumberFormat="1" applyFont="1" applyBorder="1" applyAlignment="1">
      <alignment wrapText="1"/>
    </xf>
    <xf numFmtId="49" fontId="11" fillId="3" borderId="1" xfId="0" applyNumberFormat="1" applyFont="1" applyFill="1" applyBorder="1" applyAlignment="1">
      <alignment wrapText="1"/>
    </xf>
    <xf numFmtId="49" fontId="22" fillId="3" borderId="1" xfId="0" applyNumberFormat="1" applyFont="1" applyFill="1" applyBorder="1" applyAlignment="1">
      <alignment wrapText="1"/>
    </xf>
    <xf numFmtId="167" fontId="0" fillId="0" borderId="1" xfId="2" applyFont="1" applyBorder="1" applyAlignment="1" applyProtection="1">
      <alignment wrapText="1"/>
    </xf>
    <xf numFmtId="2" fontId="0" fillId="0" borderId="1" xfId="0" applyNumberFormat="1" applyFont="1" applyBorder="1" applyAlignment="1">
      <alignment wrapText="1"/>
    </xf>
    <xf numFmtId="49" fontId="35" fillId="0" borderId="0" xfId="0" applyNumberFormat="1" applyFont="1" applyAlignment="1">
      <alignment wrapText="1"/>
    </xf>
    <xf numFmtId="167" fontId="36" fillId="0" borderId="0" xfId="2" applyFont="1" applyBorder="1" applyAlignment="1" applyProtection="1">
      <alignment wrapText="1"/>
    </xf>
    <xf numFmtId="0" fontId="19" fillId="0" borderId="0" xfId="0" applyFont="1"/>
    <xf numFmtId="0" fontId="37" fillId="0" borderId="0" xfId="0" applyFont="1" applyAlignment="1">
      <alignment wrapText="1"/>
    </xf>
    <xf numFmtId="0" fontId="0" fillId="0" borderId="0" xfId="0" applyFont="1" applyBorder="1" applyAlignment="1"/>
    <xf numFmtId="0" fontId="14" fillId="0" borderId="0" xfId="0" applyFont="1" applyBorder="1" applyAlignment="1">
      <alignment horizontal="left" vertical="center"/>
    </xf>
    <xf numFmtId="0" fontId="11" fillId="0" borderId="0" xfId="0" applyFont="1" applyAlignment="1"/>
    <xf numFmtId="0" fontId="0" fillId="0" borderId="0" xfId="0" applyFont="1" applyAlignment="1"/>
    <xf numFmtId="0" fontId="16" fillId="0" borderId="1" xfId="0" applyFont="1" applyBorder="1" applyAlignment="1">
      <alignment horizontal="left" vertical="center" wrapText="1"/>
    </xf>
    <xf numFmtId="0" fontId="38" fillId="0" borderId="1" xfId="0" applyFont="1" applyBorder="1" applyAlignment="1"/>
    <xf numFmtId="49" fontId="39" fillId="0" borderId="1" xfId="0" applyNumberFormat="1" applyFont="1" applyBorder="1" applyAlignment="1"/>
    <xf numFmtId="0" fontId="14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wrapText="1"/>
    </xf>
    <xf numFmtId="0" fontId="0" fillId="0" borderId="1" xfId="0" applyFont="1" applyBorder="1" applyAlignment="1"/>
    <xf numFmtId="0" fontId="14" fillId="0" borderId="2" xfId="0" applyFont="1" applyBorder="1" applyAlignment="1">
      <alignment vertical="center" wrapText="1"/>
    </xf>
    <xf numFmtId="49" fontId="38" fillId="0" borderId="1" xfId="0" applyNumberFormat="1" applyFont="1" applyBorder="1" applyAlignment="1"/>
    <xf numFmtId="49" fontId="11" fillId="0" borderId="0" xfId="0" applyNumberFormat="1" applyFont="1"/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49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8" fillId="0" borderId="0" xfId="0" applyFont="1"/>
    <xf numFmtId="0" fontId="38" fillId="0" borderId="0" xfId="0" applyFont="1" applyAlignment="1">
      <alignment wrapText="1"/>
    </xf>
    <xf numFmtId="0" fontId="0" fillId="0" borderId="29" xfId="0" applyFont="1" applyBorder="1" applyAlignment="1">
      <alignment wrapText="1"/>
    </xf>
    <xf numFmtId="167" fontId="0" fillId="0" borderId="29" xfId="2" applyFont="1" applyBorder="1" applyAlignment="1" applyProtection="1"/>
    <xf numFmtId="0" fontId="0" fillId="0" borderId="30" xfId="0" applyBorder="1"/>
    <xf numFmtId="0" fontId="0" fillId="0" borderId="31" xfId="0" applyFont="1" applyBorder="1" applyAlignment="1">
      <alignment wrapText="1"/>
    </xf>
    <xf numFmtId="167" fontId="0" fillId="0" borderId="32" xfId="2" applyFont="1" applyBorder="1" applyAlignment="1" applyProtection="1"/>
    <xf numFmtId="0" fontId="11" fillId="0" borderId="33" xfId="0" applyFont="1" applyBorder="1" applyAlignment="1">
      <alignment wrapText="1"/>
    </xf>
    <xf numFmtId="167" fontId="11" fillId="0" borderId="34" xfId="2" applyFont="1" applyBorder="1" applyAlignment="1" applyProtection="1"/>
    <xf numFmtId="0" fontId="8" fillId="0" borderId="0" xfId="0" applyFont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 wrapText="1"/>
    </xf>
    <xf numFmtId="0" fontId="7" fillId="0" borderId="0" xfId="0" applyFont="1" applyAlignment="1">
      <alignment vertical="top" wrapText="1"/>
    </xf>
    <xf numFmtId="49" fontId="7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center" wrapText="1"/>
    </xf>
    <xf numFmtId="0" fontId="8" fillId="7" borderId="1" xfId="0" applyFont="1" applyFill="1" applyBorder="1" applyAlignment="1">
      <alignment vertical="top" wrapText="1"/>
    </xf>
    <xf numFmtId="0" fontId="8" fillId="0" borderId="18" xfId="0" applyFont="1" applyBorder="1" applyAlignment="1">
      <alignment vertical="top" wrapText="1"/>
    </xf>
    <xf numFmtId="0" fontId="7" fillId="0" borderId="18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2" fontId="0" fillId="0" borderId="1" xfId="0" applyNumberFormat="1" applyBorder="1" applyAlignment="1">
      <alignment vertical="top"/>
    </xf>
    <xf numFmtId="0" fontId="11" fillId="0" borderId="1" xfId="0" applyFont="1" applyFill="1" applyBorder="1" applyAlignment="1">
      <alignment vertical="top" wrapText="1"/>
    </xf>
    <xf numFmtId="2" fontId="15" fillId="0" borderId="1" xfId="0" applyNumberFormat="1" applyFont="1" applyBorder="1" applyAlignment="1">
      <alignment vertical="top" wrapText="1"/>
    </xf>
    <xf numFmtId="0" fontId="43" fillId="0" borderId="0" xfId="3" applyFont="1" applyFill="1" applyBorder="1" applyAlignment="1">
      <alignment horizontal="left" vertical="top"/>
    </xf>
    <xf numFmtId="0" fontId="44" fillId="0" borderId="35" xfId="3" applyFont="1" applyFill="1" applyBorder="1" applyAlignment="1">
      <alignment vertical="center"/>
    </xf>
    <xf numFmtId="0" fontId="45" fillId="0" borderId="35" xfId="3" applyFont="1" applyFill="1" applyBorder="1" applyAlignment="1">
      <alignment vertical="center"/>
    </xf>
    <xf numFmtId="0" fontId="43" fillId="0" borderId="0" xfId="3" applyFont="1" applyFill="1" applyBorder="1" applyAlignment="1">
      <alignment vertical="top"/>
    </xf>
    <xf numFmtId="170" fontId="43" fillId="0" borderId="0" xfId="3" applyNumberFormat="1" applyFont="1" applyFill="1" applyBorder="1" applyAlignment="1">
      <alignment horizontal="left" vertical="top"/>
    </xf>
    <xf numFmtId="0" fontId="46" fillId="0" borderId="1" xfId="3" applyFont="1" applyFill="1" applyBorder="1" applyAlignment="1">
      <alignment horizontal="center" vertical="center"/>
    </xf>
    <xf numFmtId="0" fontId="46" fillId="0" borderId="1" xfId="3" applyFont="1" applyFill="1" applyBorder="1" applyAlignment="1">
      <alignment horizontal="center" vertical="center" wrapText="1"/>
    </xf>
    <xf numFmtId="49" fontId="46" fillId="0" borderId="1" xfId="3" applyNumberFormat="1" applyFont="1" applyFill="1" applyBorder="1" applyAlignment="1">
      <alignment horizontal="center" vertical="center" wrapText="1"/>
    </xf>
    <xf numFmtId="1" fontId="46" fillId="0" borderId="1" xfId="3" applyNumberFormat="1" applyFont="1" applyFill="1" applyBorder="1" applyAlignment="1">
      <alignment horizontal="center" vertical="center" wrapText="1"/>
    </xf>
    <xf numFmtId="170" fontId="46" fillId="0" borderId="1" xfId="3" applyNumberFormat="1" applyFont="1" applyFill="1" applyBorder="1" applyAlignment="1">
      <alignment horizontal="center" vertical="center" wrapText="1"/>
    </xf>
    <xf numFmtId="0" fontId="46" fillId="0" borderId="0" xfId="3" applyFont="1" applyFill="1" applyAlignment="1">
      <alignment horizontal="center" vertical="center" wrapText="1"/>
    </xf>
    <xf numFmtId="0" fontId="43" fillId="0" borderId="1" xfId="3" applyFont="1" applyFill="1" applyBorder="1" applyAlignment="1">
      <alignment horizontal="left" vertical="top"/>
    </xf>
    <xf numFmtId="0" fontId="43" fillId="0" borderId="1" xfId="3" applyFont="1" applyFill="1" applyBorder="1" applyAlignment="1">
      <alignment horizontal="center" vertical="center"/>
    </xf>
    <xf numFmtId="49" fontId="43" fillId="0" borderId="1" xfId="3" applyNumberFormat="1" applyFont="1" applyFill="1" applyBorder="1" applyAlignment="1">
      <alignment horizontal="center" vertical="center"/>
    </xf>
    <xf numFmtId="0" fontId="43" fillId="0" borderId="1" xfId="3" applyFont="1" applyFill="1" applyBorder="1" applyAlignment="1">
      <alignment horizontal="left" vertical="top" wrapText="1"/>
    </xf>
    <xf numFmtId="49" fontId="43" fillId="0" borderId="1" xfId="3" applyNumberFormat="1" applyFont="1" applyFill="1" applyBorder="1" applyAlignment="1">
      <alignment horizontal="left" vertical="top" wrapText="1"/>
    </xf>
    <xf numFmtId="49" fontId="43" fillId="0" borderId="1" xfId="3" applyNumberFormat="1" applyFont="1" applyFill="1" applyBorder="1" applyAlignment="1">
      <alignment vertical="top"/>
    </xf>
    <xf numFmtId="0" fontId="43" fillId="0" borderId="1" xfId="3" applyFont="1" applyFill="1" applyBorder="1" applyAlignment="1">
      <alignment vertical="top" wrapText="1"/>
    </xf>
    <xf numFmtId="1" fontId="43" fillId="0" borderId="1" xfId="3" applyNumberFormat="1" applyFont="1" applyFill="1" applyBorder="1" applyAlignment="1">
      <alignment horizontal="left" vertical="top" wrapText="1"/>
    </xf>
    <xf numFmtId="0" fontId="43" fillId="0" borderId="1" xfId="3" applyFont="1" applyFill="1" applyBorder="1" applyAlignment="1">
      <alignment vertical="top"/>
    </xf>
    <xf numFmtId="170" fontId="43" fillId="0" borderId="1" xfId="3" applyNumberFormat="1" applyFont="1" applyFill="1" applyBorder="1" applyAlignment="1">
      <alignment vertical="top"/>
    </xf>
    <xf numFmtId="0" fontId="43" fillId="0" borderId="0" xfId="3" applyFont="1" applyFill="1" applyAlignment="1">
      <alignment horizontal="left" vertical="top"/>
    </xf>
    <xf numFmtId="0" fontId="43" fillId="0" borderId="0" xfId="3" applyFont="1" applyFill="1" applyAlignment="1">
      <alignment vertical="top"/>
    </xf>
    <xf numFmtId="0" fontId="43" fillId="0" borderId="2" xfId="3" applyFont="1" applyFill="1" applyBorder="1" applyAlignment="1">
      <alignment vertical="top" wrapText="1"/>
    </xf>
    <xf numFmtId="14" fontId="43" fillId="0" borderId="1" xfId="3" applyNumberFormat="1" applyFont="1" applyFill="1" applyBorder="1" applyAlignment="1">
      <alignment horizontal="left" vertical="top" wrapText="1"/>
    </xf>
    <xf numFmtId="49" fontId="43" fillId="0" borderId="2" xfId="3" applyNumberFormat="1" applyFont="1" applyFill="1" applyBorder="1" applyAlignment="1">
      <alignment horizontal="left" vertical="top" wrapText="1"/>
    </xf>
    <xf numFmtId="0" fontId="43" fillId="0" borderId="2" xfId="3" applyFont="1" applyFill="1" applyBorder="1" applyAlignment="1">
      <alignment horizontal="left" vertical="top" wrapText="1"/>
    </xf>
    <xf numFmtId="49" fontId="43" fillId="0" borderId="2" xfId="3" applyNumberFormat="1" applyFont="1" applyFill="1" applyBorder="1" applyAlignment="1">
      <alignment vertical="top" wrapText="1"/>
    </xf>
    <xf numFmtId="49" fontId="43" fillId="0" borderId="1" xfId="3" applyNumberFormat="1" applyFont="1" applyFill="1" applyBorder="1" applyAlignment="1">
      <alignment vertical="top" wrapText="1"/>
    </xf>
    <xf numFmtId="0" fontId="43" fillId="0" borderId="0" xfId="3" applyFont="1" applyFill="1" applyAlignment="1">
      <alignment horizontal="left" vertical="top" wrapText="1"/>
    </xf>
    <xf numFmtId="0" fontId="48" fillId="0" borderId="1" xfId="3" applyFont="1" applyFill="1" applyBorder="1" applyAlignment="1">
      <alignment horizontal="center" vertical="center" wrapText="1"/>
    </xf>
    <xf numFmtId="14" fontId="48" fillId="0" borderId="1" xfId="3" applyNumberFormat="1" applyFont="1" applyFill="1" applyBorder="1" applyAlignment="1">
      <alignment horizontal="center" vertical="center" wrapText="1"/>
    </xf>
    <xf numFmtId="0" fontId="48" fillId="0" borderId="1" xfId="3" applyFont="1" applyFill="1" applyBorder="1" applyAlignment="1">
      <alignment vertical="top" wrapText="1"/>
    </xf>
    <xf numFmtId="49" fontId="43" fillId="0" borderId="1" xfId="3" applyNumberFormat="1" applyFont="1" applyFill="1" applyBorder="1" applyAlignment="1">
      <alignment horizontal="left" vertical="top"/>
    </xf>
    <xf numFmtId="1" fontId="43" fillId="0" borderId="1" xfId="3" applyNumberFormat="1" applyFont="1" applyFill="1" applyBorder="1" applyAlignment="1">
      <alignment horizontal="left" vertical="top"/>
    </xf>
    <xf numFmtId="0" fontId="43" fillId="0" borderId="1" xfId="3" applyFont="1" applyFill="1" applyBorder="1" applyAlignment="1">
      <alignment horizontal="center" vertical="top" wrapText="1"/>
    </xf>
    <xf numFmtId="49" fontId="43" fillId="0" borderId="1" xfId="3" applyNumberFormat="1" applyFont="1" applyFill="1" applyBorder="1" applyAlignment="1">
      <alignment horizontal="center" vertical="top" wrapText="1"/>
    </xf>
    <xf numFmtId="49" fontId="49" fillId="0" borderId="1" xfId="3" applyNumberFormat="1" applyFont="1" applyFill="1" applyBorder="1" applyAlignment="1">
      <alignment horizontal="center" vertical="center" wrapText="1"/>
    </xf>
    <xf numFmtId="14" fontId="43" fillId="0" borderId="2" xfId="3" applyNumberFormat="1" applyFont="1" applyFill="1" applyBorder="1" applyAlignment="1">
      <alignment horizontal="left" vertical="top" wrapText="1"/>
    </xf>
    <xf numFmtId="0" fontId="43" fillId="0" borderId="2" xfId="3" applyFont="1" applyFill="1" applyBorder="1" applyAlignment="1">
      <alignment vertical="top"/>
    </xf>
    <xf numFmtId="49" fontId="43" fillId="0" borderId="2" xfId="3" applyNumberFormat="1" applyFont="1" applyFill="1" applyBorder="1" applyAlignment="1">
      <alignment horizontal="center" vertical="center"/>
    </xf>
    <xf numFmtId="0" fontId="43" fillId="0" borderId="2" xfId="3" applyFont="1" applyFill="1" applyBorder="1" applyAlignment="1">
      <alignment horizontal="center" vertical="center"/>
    </xf>
    <xf numFmtId="0" fontId="43" fillId="0" borderId="2" xfId="3" applyFont="1" applyFill="1" applyBorder="1" applyAlignment="1">
      <alignment horizontal="center" vertical="top" wrapText="1"/>
    </xf>
    <xf numFmtId="0" fontId="48" fillId="0" borderId="1" xfId="3" applyFont="1" applyFill="1" applyBorder="1" applyAlignment="1">
      <alignment horizontal="center" vertical="top"/>
    </xf>
    <xf numFmtId="49" fontId="43" fillId="0" borderId="0" xfId="3" applyNumberFormat="1" applyFont="1" applyFill="1" applyBorder="1" applyAlignment="1">
      <alignment vertical="top"/>
    </xf>
    <xf numFmtId="0" fontId="49" fillId="0" borderId="1" xfId="3" applyFont="1" applyFill="1" applyBorder="1" applyAlignment="1">
      <alignment horizontal="center" vertical="center" wrapText="1"/>
    </xf>
    <xf numFmtId="0" fontId="50" fillId="0" borderId="0" xfId="3" applyFont="1" applyFill="1" applyBorder="1" applyAlignment="1">
      <alignment horizontal="left" vertical="top"/>
    </xf>
    <xf numFmtId="0" fontId="50" fillId="0" borderId="0" xfId="3" applyFont="1" applyFill="1" applyBorder="1" applyAlignment="1">
      <alignment horizontal="center" vertical="center"/>
    </xf>
    <xf numFmtId="49" fontId="50" fillId="0" borderId="0" xfId="3" applyNumberFormat="1" applyFont="1" applyFill="1" applyBorder="1" applyAlignment="1">
      <alignment horizontal="center" vertical="center"/>
    </xf>
    <xf numFmtId="0" fontId="50" fillId="0" borderId="0" xfId="3" applyFont="1" applyFill="1" applyBorder="1" applyAlignment="1">
      <alignment horizontal="left" vertical="top" wrapText="1"/>
    </xf>
    <xf numFmtId="49" fontId="50" fillId="0" borderId="0" xfId="3" applyNumberFormat="1" applyFont="1" applyFill="1" applyBorder="1" applyAlignment="1">
      <alignment horizontal="left" vertical="top" wrapText="1"/>
    </xf>
    <xf numFmtId="49" fontId="50" fillId="0" borderId="0" xfId="3" applyNumberFormat="1" applyFont="1" applyFill="1" applyBorder="1" applyAlignment="1">
      <alignment vertical="top"/>
    </xf>
    <xf numFmtId="0" fontId="50" fillId="0" borderId="0" xfId="3" applyFont="1" applyFill="1" applyBorder="1" applyAlignment="1">
      <alignment vertical="top"/>
    </xf>
    <xf numFmtId="49" fontId="50" fillId="0" borderId="0" xfId="3" applyNumberFormat="1" applyFont="1" applyFill="1" applyBorder="1" applyAlignment="1">
      <alignment horizontal="left" vertical="top"/>
    </xf>
    <xf numFmtId="1" fontId="50" fillId="0" borderId="0" xfId="3" applyNumberFormat="1" applyFont="1" applyFill="1" applyBorder="1" applyAlignment="1">
      <alignment horizontal="left" vertical="top"/>
    </xf>
    <xf numFmtId="0" fontId="50" fillId="0" borderId="0" xfId="3" applyFont="1" applyFill="1" applyBorder="1" applyAlignment="1">
      <alignment vertical="top" wrapText="1"/>
    </xf>
    <xf numFmtId="170" fontId="50" fillId="0" borderId="0" xfId="3" applyNumberFormat="1" applyFont="1" applyFill="1" applyBorder="1" applyAlignment="1">
      <alignment horizontal="right" vertical="center"/>
    </xf>
    <xf numFmtId="0" fontId="43" fillId="0" borderId="0" xfId="3" applyFont="1" applyFill="1" applyBorder="1" applyAlignment="1">
      <alignment horizontal="center" vertical="center"/>
    </xf>
    <xf numFmtId="49" fontId="43" fillId="0" borderId="0" xfId="3" applyNumberFormat="1" applyFont="1" applyFill="1" applyBorder="1" applyAlignment="1">
      <alignment horizontal="center" vertical="center"/>
    </xf>
    <xf numFmtId="0" fontId="43" fillId="0" borderId="0" xfId="3" applyFont="1" applyFill="1" applyBorder="1" applyAlignment="1">
      <alignment horizontal="left" vertical="top" wrapText="1"/>
    </xf>
    <xf numFmtId="49" fontId="43" fillId="0" borderId="0" xfId="3" applyNumberFormat="1" applyFont="1" applyFill="1" applyBorder="1" applyAlignment="1">
      <alignment horizontal="left" vertical="top" wrapText="1"/>
    </xf>
    <xf numFmtId="49" fontId="43" fillId="0" borderId="0" xfId="3" applyNumberFormat="1" applyFont="1" applyFill="1" applyBorder="1" applyAlignment="1">
      <alignment horizontal="left" vertical="top"/>
    </xf>
    <xf numFmtId="1" fontId="43" fillId="0" borderId="0" xfId="3" applyNumberFormat="1" applyFont="1" applyFill="1" applyBorder="1" applyAlignment="1">
      <alignment horizontal="left" vertical="top"/>
    </xf>
    <xf numFmtId="0" fontId="43" fillId="0" borderId="0" xfId="3" applyFont="1" applyFill="1" applyBorder="1" applyAlignment="1">
      <alignment vertical="top" wrapText="1"/>
    </xf>
    <xf numFmtId="0" fontId="11" fillId="8" borderId="1" xfId="0" applyFont="1" applyFill="1" applyBorder="1" applyAlignment="1">
      <alignment vertical="top" wrapText="1"/>
    </xf>
    <xf numFmtId="2" fontId="15" fillId="8" borderId="1" xfId="0" applyNumberFormat="1" applyFont="1" applyFill="1" applyBorder="1" applyAlignment="1">
      <alignment vertical="top" wrapText="1"/>
    </xf>
    <xf numFmtId="2" fontId="0" fillId="8" borderId="1" xfId="0" applyNumberFormat="1" applyFill="1" applyBorder="1" applyAlignment="1">
      <alignment vertical="top"/>
    </xf>
    <xf numFmtId="0" fontId="15" fillId="8" borderId="1" xfId="0" applyFont="1" applyFill="1" applyBorder="1" applyAlignment="1">
      <alignment wrapText="1"/>
    </xf>
    <xf numFmtId="2" fontId="0" fillId="8" borderId="1" xfId="0" applyNumberFormat="1" applyFill="1" applyBorder="1"/>
    <xf numFmtId="0" fontId="0" fillId="8" borderId="1" xfId="0" applyFill="1" applyBorder="1"/>
    <xf numFmtId="2" fontId="0" fillId="0" borderId="1" xfId="0" applyNumberFormat="1" applyFill="1" applyBorder="1"/>
    <xf numFmtId="2" fontId="15" fillId="0" borderId="1" xfId="0" applyNumberFormat="1" applyFont="1" applyFill="1" applyBorder="1" applyAlignment="1">
      <alignment wrapText="1"/>
    </xf>
    <xf numFmtId="0" fontId="15" fillId="0" borderId="1" xfId="0" applyFont="1" applyFill="1" applyBorder="1" applyAlignment="1">
      <alignment vertical="top" wrapText="1"/>
    </xf>
    <xf numFmtId="2" fontId="0" fillId="0" borderId="1" xfId="0" applyNumberFormat="1" applyFill="1" applyBorder="1" applyAlignment="1">
      <alignment vertical="top"/>
    </xf>
    <xf numFmtId="0" fontId="0" fillId="0" borderId="1" xfId="0" applyBorder="1" applyAlignment="1">
      <alignment vertical="top" wrapText="1"/>
    </xf>
    <xf numFmtId="0" fontId="52" fillId="0" borderId="0" xfId="0" applyFont="1" applyBorder="1" applyAlignment="1">
      <alignment horizontal="left" vertical="center"/>
    </xf>
    <xf numFmtId="0" fontId="53" fillId="0" borderId="0" xfId="0" applyFont="1" applyAlignment="1"/>
    <xf numFmtId="0" fontId="7" fillId="8" borderId="0" xfId="0" applyFont="1" applyFill="1" applyBorder="1" applyAlignment="1">
      <alignment horizontal="left" vertical="top" wrapText="1"/>
    </xf>
    <xf numFmtId="0" fontId="7" fillId="8" borderId="0" xfId="0" applyFont="1" applyFill="1" applyBorder="1" applyAlignment="1">
      <alignment horizontal="center" vertical="center" wrapText="1"/>
    </xf>
    <xf numFmtId="0" fontId="7" fillId="8" borderId="0" xfId="0" applyFont="1" applyFill="1" applyBorder="1" applyAlignment="1">
      <alignment vertical="top" wrapText="1"/>
    </xf>
    <xf numFmtId="49" fontId="8" fillId="8" borderId="1" xfId="0" applyNumberFormat="1" applyFont="1" applyFill="1" applyBorder="1" applyAlignment="1">
      <alignment horizontal="left" vertical="top" wrapText="1"/>
    </xf>
    <xf numFmtId="0" fontId="8" fillId="8" borderId="1" xfId="0" applyFont="1" applyFill="1" applyBorder="1" applyAlignment="1">
      <alignment horizontal="left" vertical="top" wrapText="1"/>
    </xf>
    <xf numFmtId="49" fontId="8" fillId="8" borderId="1" xfId="0" applyNumberFormat="1" applyFont="1" applyFill="1" applyBorder="1" applyAlignment="1">
      <alignment horizontal="center" vertical="center" wrapText="1"/>
    </xf>
    <xf numFmtId="49" fontId="8" fillId="8" borderId="1" xfId="0" applyNumberFormat="1" applyFont="1" applyFill="1" applyBorder="1" applyAlignment="1">
      <alignment vertical="top" wrapText="1"/>
    </xf>
    <xf numFmtId="0" fontId="8" fillId="8" borderId="1" xfId="0" applyFont="1" applyFill="1" applyBorder="1" applyAlignment="1">
      <alignment vertical="top" wrapText="1"/>
    </xf>
    <xf numFmtId="1" fontId="8" fillId="8" borderId="1" xfId="0" applyNumberFormat="1" applyFont="1" applyFill="1" applyBorder="1" applyAlignment="1">
      <alignment horizontal="left" vertical="top" wrapText="1"/>
    </xf>
    <xf numFmtId="165" fontId="8" fillId="8" borderId="1" xfId="0" applyNumberFormat="1" applyFont="1" applyFill="1" applyBorder="1" applyAlignment="1">
      <alignment horizontal="center" vertical="top" wrapText="1"/>
    </xf>
    <xf numFmtId="49" fontId="7" fillId="8" borderId="1" xfId="0" applyNumberFormat="1" applyFont="1" applyFill="1" applyBorder="1" applyAlignment="1">
      <alignment horizontal="left" vertical="top" wrapText="1"/>
    </xf>
    <xf numFmtId="0" fontId="7" fillId="8" borderId="1" xfId="0" applyFont="1" applyFill="1" applyBorder="1" applyAlignment="1">
      <alignment horizontal="left" vertical="top" wrapText="1"/>
    </xf>
    <xf numFmtId="49" fontId="7" fillId="8" borderId="1" xfId="0" applyNumberFormat="1" applyFont="1" applyFill="1" applyBorder="1" applyAlignment="1">
      <alignment horizontal="center" vertical="center" wrapText="1"/>
    </xf>
    <xf numFmtId="49" fontId="7" fillId="8" borderId="1" xfId="0" applyNumberFormat="1" applyFont="1" applyFill="1" applyBorder="1" applyAlignment="1">
      <alignment vertical="top" wrapText="1"/>
    </xf>
    <xf numFmtId="0" fontId="7" fillId="8" borderId="1" xfId="0" applyFont="1" applyFill="1" applyBorder="1" applyAlignment="1">
      <alignment vertical="top" wrapText="1"/>
    </xf>
    <xf numFmtId="1" fontId="7" fillId="8" borderId="1" xfId="0" applyNumberFormat="1" applyFont="1" applyFill="1" applyBorder="1" applyAlignment="1">
      <alignment horizontal="left" vertical="top" wrapText="1"/>
    </xf>
    <xf numFmtId="165" fontId="7" fillId="8" borderId="1" xfId="0" applyNumberFormat="1" applyFont="1" applyFill="1" applyBorder="1" applyAlignment="1">
      <alignment vertical="top" wrapText="1"/>
    </xf>
    <xf numFmtId="0" fontId="7" fillId="8" borderId="2" xfId="0" applyFont="1" applyFill="1" applyBorder="1" applyAlignment="1">
      <alignment vertical="top" wrapText="1"/>
    </xf>
    <xf numFmtId="0" fontId="7" fillId="8" borderId="1" xfId="0" applyFont="1" applyFill="1" applyBorder="1" applyAlignment="1">
      <alignment horizontal="center" vertical="center" wrapText="1"/>
    </xf>
    <xf numFmtId="166" fontId="7" fillId="8" borderId="1" xfId="0" applyNumberFormat="1" applyFont="1" applyFill="1" applyBorder="1" applyAlignment="1">
      <alignment horizontal="left" vertical="top" wrapText="1"/>
    </xf>
    <xf numFmtId="49" fontId="7" fillId="8" borderId="2" xfId="0" applyNumberFormat="1" applyFont="1" applyFill="1" applyBorder="1" applyAlignment="1">
      <alignment horizontal="left" vertical="top" wrapText="1"/>
    </xf>
    <xf numFmtId="0" fontId="7" fillId="8" borderId="2" xfId="0" applyFont="1" applyFill="1" applyBorder="1" applyAlignment="1">
      <alignment horizontal="left" vertical="top" wrapText="1"/>
    </xf>
    <xf numFmtId="49" fontId="7" fillId="8" borderId="2" xfId="0" applyNumberFormat="1" applyFont="1" applyFill="1" applyBorder="1" applyAlignment="1">
      <alignment vertical="top" wrapText="1"/>
    </xf>
    <xf numFmtId="0" fontId="9" fillId="8" borderId="1" xfId="0" applyFont="1" applyFill="1" applyBorder="1" applyAlignment="1">
      <alignment horizontal="center" vertical="center" wrapText="1"/>
    </xf>
    <xf numFmtId="166" fontId="9" fillId="8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vertical="top" wrapText="1"/>
    </xf>
    <xf numFmtId="0" fontId="7" fillId="8" borderId="1" xfId="0" applyFont="1" applyFill="1" applyBorder="1" applyAlignment="1">
      <alignment horizontal="center" vertical="top" wrapText="1"/>
    </xf>
    <xf numFmtId="49" fontId="7" fillId="8" borderId="1" xfId="0" applyNumberFormat="1" applyFont="1" applyFill="1" applyBorder="1" applyAlignment="1">
      <alignment horizontal="center" vertical="top" wrapText="1"/>
    </xf>
    <xf numFmtId="166" fontId="7" fillId="8" borderId="2" xfId="0" applyNumberFormat="1" applyFont="1" applyFill="1" applyBorder="1" applyAlignment="1">
      <alignment horizontal="left" vertical="top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top" wrapText="1"/>
    </xf>
    <xf numFmtId="49" fontId="7" fillId="8" borderId="0" xfId="0" applyNumberFormat="1" applyFont="1" applyFill="1" applyBorder="1" applyAlignment="1">
      <alignment vertical="top" wrapText="1"/>
    </xf>
    <xf numFmtId="0" fontId="7" fillId="9" borderId="1" xfId="0" applyFont="1" applyFill="1" applyBorder="1" applyAlignment="1">
      <alignment vertical="top" wrapText="1"/>
    </xf>
    <xf numFmtId="2" fontId="30" fillId="0" borderId="1" xfId="0" applyNumberFormat="1" applyFont="1" applyBorder="1" applyAlignment="1">
      <alignment vertical="top"/>
    </xf>
    <xf numFmtId="0" fontId="7" fillId="9" borderId="0" xfId="0" applyFont="1" applyFill="1" applyBorder="1" applyAlignment="1">
      <alignment horizontal="left" vertical="top" wrapText="1"/>
    </xf>
    <xf numFmtId="0" fontId="8" fillId="9" borderId="0" xfId="0" applyFont="1" applyFill="1" applyAlignment="1">
      <alignment horizontal="left" vertical="top" wrapText="1"/>
    </xf>
    <xf numFmtId="0" fontId="7" fillId="9" borderId="0" xfId="0" applyFont="1" applyFill="1" applyAlignment="1">
      <alignment horizontal="left" vertical="top" wrapText="1"/>
    </xf>
    <xf numFmtId="0" fontId="7" fillId="9" borderId="0" xfId="0" applyFont="1" applyFill="1" applyAlignment="1">
      <alignment vertical="top" wrapText="1"/>
    </xf>
    <xf numFmtId="0" fontId="0" fillId="9" borderId="0" xfId="0" applyFill="1" applyAlignment="1">
      <alignment wrapText="1"/>
    </xf>
    <xf numFmtId="0" fontId="7" fillId="9" borderId="0" xfId="0" applyFont="1" applyFill="1" applyBorder="1" applyAlignment="1">
      <alignment vertical="top" wrapText="1"/>
    </xf>
    <xf numFmtId="0" fontId="42" fillId="0" borderId="1" xfId="0" applyFont="1" applyBorder="1" applyAlignment="1">
      <alignment vertical="top" wrapText="1"/>
    </xf>
    <xf numFmtId="0" fontId="42" fillId="0" borderId="18" xfId="0" applyFont="1" applyBorder="1" applyAlignment="1">
      <alignment vertical="top" wrapText="1"/>
    </xf>
    <xf numFmtId="0" fontId="7" fillId="10" borderId="1" xfId="0" applyFont="1" applyFill="1" applyBorder="1" applyAlignment="1">
      <alignment vertical="top" wrapText="1"/>
    </xf>
    <xf numFmtId="0" fontId="0" fillId="0" borderId="0" xfId="0" applyAlignment="1"/>
    <xf numFmtId="0" fontId="16" fillId="0" borderId="1" xfId="0" applyFont="1" applyBorder="1"/>
    <xf numFmtId="49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55" fillId="0" borderId="0" xfId="0" applyFont="1"/>
    <xf numFmtId="0" fontId="56" fillId="0" borderId="1" xfId="0" applyFont="1" applyFill="1" applyBorder="1"/>
    <xf numFmtId="0" fontId="56" fillId="0" borderId="1" xfId="0" applyFont="1" applyBorder="1" applyAlignment="1">
      <alignment wrapText="1"/>
    </xf>
    <xf numFmtId="49" fontId="56" fillId="0" borderId="1" xfId="0" applyNumberFormat="1" applyFont="1" applyBorder="1" applyAlignment="1">
      <alignment horizontal="right"/>
    </xf>
    <xf numFmtId="0" fontId="57" fillId="0" borderId="1" xfId="0" applyFont="1" applyBorder="1" applyAlignment="1">
      <alignment wrapText="1"/>
    </xf>
    <xf numFmtId="0" fontId="56" fillId="0" borderId="1" xfId="0" applyFont="1" applyBorder="1"/>
    <xf numFmtId="0" fontId="56" fillId="0" borderId="1" xfId="0" applyFont="1" applyBorder="1" applyAlignment="1">
      <alignment horizontal="right"/>
    </xf>
    <xf numFmtId="14" fontId="16" fillId="0" borderId="0" xfId="0" applyNumberFormat="1" applyFont="1" applyAlignment="1">
      <alignment wrapText="1"/>
    </xf>
    <xf numFmtId="0" fontId="0" fillId="0" borderId="0" xfId="0" applyFill="1" applyBorder="1" applyAlignment="1">
      <alignment wrapText="1"/>
    </xf>
    <xf numFmtId="0" fontId="56" fillId="0" borderId="0" xfId="0" applyFont="1"/>
    <xf numFmtId="0" fontId="0" fillId="10" borderId="0" xfId="0" applyFill="1" applyBorder="1" applyAlignment="1">
      <alignment wrapText="1"/>
    </xf>
    <xf numFmtId="0" fontId="55" fillId="0" borderId="0" xfId="0" applyFont="1" applyAlignment="1">
      <alignment wrapText="1"/>
    </xf>
    <xf numFmtId="2" fontId="0" fillId="0" borderId="0" xfId="0" applyNumberFormat="1"/>
    <xf numFmtId="0" fontId="58" fillId="0" borderId="0" xfId="6" applyAlignment="1">
      <alignment wrapText="1"/>
    </xf>
    <xf numFmtId="0" fontId="0" fillId="10" borderId="0" xfId="0" applyFill="1" applyAlignment="1">
      <alignment wrapText="1"/>
    </xf>
    <xf numFmtId="0" fontId="56" fillId="0" borderId="1" xfId="0" applyFont="1" applyFill="1" applyBorder="1" applyAlignment="1">
      <alignment vertical="top"/>
    </xf>
    <xf numFmtId="0" fontId="56" fillId="0" borderId="1" xfId="0" applyFont="1" applyBorder="1" applyAlignment="1">
      <alignment vertical="top" wrapText="1"/>
    </xf>
    <xf numFmtId="0" fontId="56" fillId="0" borderId="1" xfId="0" applyFont="1" applyFill="1" applyBorder="1" applyAlignment="1">
      <alignment vertical="top" wrapText="1"/>
    </xf>
    <xf numFmtId="49" fontId="56" fillId="0" borderId="1" xfId="0" applyNumberFormat="1" applyFont="1" applyBorder="1" applyAlignment="1">
      <alignment horizontal="right" vertical="top"/>
    </xf>
    <xf numFmtId="0" fontId="57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56" fillId="0" borderId="0" xfId="0" applyFont="1" applyAlignment="1">
      <alignment vertical="top"/>
    </xf>
    <xf numFmtId="0" fontId="55" fillId="0" borderId="0" xfId="0" applyFont="1" applyAlignment="1">
      <alignment vertical="top" wrapText="1"/>
    </xf>
    <xf numFmtId="0" fontId="55" fillId="0" borderId="0" xfId="0" applyFont="1" applyAlignment="1">
      <alignment vertical="top"/>
    </xf>
    <xf numFmtId="0" fontId="16" fillId="0" borderId="0" xfId="0" applyFont="1" applyAlignment="1"/>
    <xf numFmtId="14" fontId="16" fillId="10" borderId="0" xfId="0" applyNumberFormat="1" applyFont="1" applyFill="1" applyAlignment="1">
      <alignment wrapText="1"/>
    </xf>
    <xf numFmtId="0" fontId="0" fillId="0" borderId="1" xfId="0" applyBorder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0" borderId="0" xfId="0" applyAlignment="1">
      <alignment vertical="top"/>
    </xf>
    <xf numFmtId="14" fontId="16" fillId="11" borderId="0" xfId="0" applyNumberFormat="1" applyFont="1" applyFill="1" applyAlignment="1">
      <alignment wrapText="1"/>
    </xf>
    <xf numFmtId="0" fontId="0" fillId="11" borderId="0" xfId="0" applyFill="1" applyAlignment="1">
      <alignment wrapText="1"/>
    </xf>
    <xf numFmtId="0" fontId="58" fillId="0" borderId="1" xfId="6" applyBorder="1" applyAlignment="1">
      <alignment wrapText="1"/>
    </xf>
    <xf numFmtId="49" fontId="58" fillId="0" borderId="1" xfId="6" applyNumberFormat="1" applyBorder="1" applyAlignment="1">
      <alignment horizontal="right" wrapText="1"/>
    </xf>
    <xf numFmtId="0" fontId="0" fillId="0" borderId="0" xfId="0" applyFill="1" applyAlignment="1">
      <alignment wrapText="1"/>
    </xf>
    <xf numFmtId="0" fontId="8" fillId="0" borderId="0" xfId="0" applyFont="1" applyBorder="1" applyAlignment="1">
      <alignment horizontal="left" vertical="center"/>
    </xf>
    <xf numFmtId="0" fontId="38" fillId="0" borderId="1" xfId="0" applyFont="1" applyBorder="1" applyAlignment="1">
      <alignment wrapText="1"/>
    </xf>
    <xf numFmtId="0" fontId="38" fillId="9" borderId="0" xfId="0" applyFont="1" applyFill="1" applyAlignment="1">
      <alignment wrapText="1"/>
    </xf>
    <xf numFmtId="0" fontId="38" fillId="0" borderId="1" xfId="0" applyFont="1" applyBorder="1" applyAlignment="1">
      <alignment vertical="top" wrapText="1"/>
    </xf>
    <xf numFmtId="166" fontId="7" fillId="8" borderId="1" xfId="0" applyNumberFormat="1" applyFont="1" applyFill="1" applyBorder="1" applyAlignment="1">
      <alignment horizontal="center" vertical="center" wrapText="1"/>
    </xf>
    <xf numFmtId="0" fontId="38" fillId="0" borderId="0" xfId="0" applyFont="1" applyBorder="1" applyAlignment="1">
      <alignment wrapText="1"/>
    </xf>
    <xf numFmtId="0" fontId="7" fillId="0" borderId="1" xfId="0" applyFont="1" applyBorder="1" applyAlignment="1">
      <alignment horizontal="center" vertical="top" wrapText="1"/>
    </xf>
    <xf numFmtId="2" fontId="7" fillId="0" borderId="0" xfId="0" applyNumberFormat="1" applyFont="1" applyBorder="1" applyAlignment="1">
      <alignment horizontal="left" vertical="top" wrapText="1"/>
    </xf>
    <xf numFmtId="0" fontId="7" fillId="12" borderId="0" xfId="0" applyFont="1" applyFill="1" applyBorder="1" applyAlignment="1">
      <alignment horizontal="left" vertical="top" wrapText="1"/>
    </xf>
    <xf numFmtId="0" fontId="7" fillId="12" borderId="1" xfId="0" applyFont="1" applyFill="1" applyBorder="1" applyAlignment="1">
      <alignment horizontal="left" vertical="top" wrapText="1"/>
    </xf>
    <xf numFmtId="0" fontId="7" fillId="12" borderId="2" xfId="0" applyFont="1" applyFill="1" applyBorder="1" applyAlignment="1">
      <alignment vertical="top" wrapText="1"/>
    </xf>
    <xf numFmtId="0" fontId="7" fillId="12" borderId="2" xfId="0" applyFont="1" applyFill="1" applyBorder="1" applyAlignment="1">
      <alignment horizontal="left" vertical="top" wrapText="1"/>
    </xf>
    <xf numFmtId="0" fontId="7" fillId="12" borderId="1" xfId="0" applyFont="1" applyFill="1" applyBorder="1" applyAlignment="1">
      <alignment vertical="top" wrapText="1"/>
    </xf>
    <xf numFmtId="0" fontId="37" fillId="0" borderId="0" xfId="0" applyFont="1" applyBorder="1" applyAlignment="1">
      <alignment horizontal="left" vertical="top" wrapText="1"/>
    </xf>
    <xf numFmtId="0" fontId="37" fillId="0" borderId="1" xfId="0" applyFont="1" applyBorder="1" applyAlignment="1">
      <alignment horizontal="left" vertical="top" wrapText="1"/>
    </xf>
    <xf numFmtId="0" fontId="37" fillId="0" borderId="2" xfId="0" applyFont="1" applyBorder="1" applyAlignment="1">
      <alignment vertical="top" wrapText="1"/>
    </xf>
    <xf numFmtId="0" fontId="37" fillId="0" borderId="2" xfId="0" applyFont="1" applyBorder="1" applyAlignment="1">
      <alignment horizontal="left" vertical="top" wrapText="1"/>
    </xf>
    <xf numFmtId="0" fontId="37" fillId="0" borderId="1" xfId="0" applyFont="1" applyBorder="1" applyAlignment="1">
      <alignment vertical="top" wrapText="1"/>
    </xf>
    <xf numFmtId="0" fontId="7" fillId="9" borderId="1" xfId="0" applyFont="1" applyFill="1" applyBorder="1" applyAlignment="1">
      <alignment horizontal="left" vertical="top" wrapText="1"/>
    </xf>
    <xf numFmtId="2" fontId="7" fillId="0" borderId="1" xfId="0" applyNumberFormat="1" applyFont="1" applyBorder="1" applyAlignment="1">
      <alignment horizontal="left" vertical="top" wrapText="1"/>
    </xf>
    <xf numFmtId="2" fontId="7" fillId="0" borderId="1" xfId="0" applyNumberFormat="1" applyFont="1" applyBorder="1" applyAlignment="1">
      <alignment vertical="top" wrapText="1"/>
    </xf>
    <xf numFmtId="0" fontId="0" fillId="9" borderId="1" xfId="0" applyFill="1" applyBorder="1" applyAlignment="1">
      <alignment wrapText="1"/>
    </xf>
    <xf numFmtId="0" fontId="8" fillId="0" borderId="1" xfId="0" applyFont="1" applyBorder="1" applyAlignment="1">
      <alignment horizontal="left" vertical="center" wrapText="1"/>
    </xf>
    <xf numFmtId="0" fontId="60" fillId="12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left" vertical="center" textRotation="90" wrapText="1"/>
    </xf>
    <xf numFmtId="165" fontId="8" fillId="8" borderId="1" xfId="0" applyNumberFormat="1" applyFont="1" applyFill="1" applyBorder="1" applyAlignment="1">
      <alignment horizontal="center" vertical="center" textRotation="90" wrapText="1"/>
    </xf>
    <xf numFmtId="0" fontId="8" fillId="2" borderId="1" xfId="0" applyFont="1" applyFill="1" applyBorder="1" applyAlignment="1">
      <alignment vertical="center" textRotation="90" wrapText="1"/>
    </xf>
    <xf numFmtId="0" fontId="8" fillId="9" borderId="1" xfId="0" applyFont="1" applyFill="1" applyBorder="1" applyAlignment="1">
      <alignment horizontal="left" vertical="center" wrapText="1"/>
    </xf>
    <xf numFmtId="2" fontId="8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0" borderId="1" xfId="0" applyFont="1" applyFill="1" applyBorder="1" applyAlignment="1">
      <alignment vertical="top" wrapText="1"/>
    </xf>
    <xf numFmtId="0" fontId="37" fillId="0" borderId="2" xfId="0" applyFont="1" applyBorder="1" applyAlignment="1">
      <alignment horizontal="right" vertical="top" wrapText="1"/>
    </xf>
    <xf numFmtId="0" fontId="42" fillId="0" borderId="2" xfId="0" applyFont="1" applyBorder="1" applyAlignment="1">
      <alignment vertical="top" wrapText="1"/>
    </xf>
    <xf numFmtId="0" fontId="42" fillId="0" borderId="1" xfId="0" applyFont="1" applyBorder="1" applyAlignment="1">
      <alignment horizontal="left" vertical="top" wrapText="1"/>
    </xf>
    <xf numFmtId="1" fontId="7" fillId="0" borderId="2" xfId="0" applyNumberFormat="1" applyFont="1" applyBorder="1" applyAlignment="1">
      <alignment vertical="top" wrapText="1"/>
    </xf>
    <xf numFmtId="1" fontId="7" fillId="0" borderId="1" xfId="0" applyNumberFormat="1" applyFont="1" applyBorder="1" applyAlignment="1">
      <alignment vertical="top" wrapText="1"/>
    </xf>
    <xf numFmtId="1" fontId="7" fillId="0" borderId="0" xfId="0" applyNumberFormat="1" applyFont="1" applyBorder="1" applyAlignment="1">
      <alignment vertical="top" wrapText="1"/>
    </xf>
    <xf numFmtId="1" fontId="60" fillId="12" borderId="1" xfId="0" applyNumberFormat="1" applyFont="1" applyFill="1" applyBorder="1" applyAlignment="1">
      <alignment vertical="center" wrapText="1"/>
    </xf>
    <xf numFmtId="0" fontId="61" fillId="0" borderId="0" xfId="0" applyFont="1" applyBorder="1" applyAlignment="1">
      <alignment horizontal="left" vertical="top" wrapText="1"/>
    </xf>
    <xf numFmtId="0" fontId="61" fillId="0" borderId="1" xfId="0" applyFont="1" applyBorder="1" applyAlignment="1">
      <alignment vertical="top" wrapText="1"/>
    </xf>
    <xf numFmtId="0" fontId="61" fillId="0" borderId="1" xfId="0" applyFont="1" applyFill="1" applyBorder="1" applyAlignment="1">
      <alignment vertical="top" wrapText="1"/>
    </xf>
    <xf numFmtId="0" fontId="60" fillId="10" borderId="1" xfId="0" applyFont="1" applyFill="1" applyBorder="1" applyAlignment="1">
      <alignment vertical="top" wrapText="1"/>
    </xf>
    <xf numFmtId="0" fontId="60" fillId="7" borderId="1" xfId="0" applyFont="1" applyFill="1" applyBorder="1" applyAlignment="1">
      <alignment vertical="top" wrapText="1"/>
    </xf>
    <xf numFmtId="0" fontId="60" fillId="0" borderId="1" xfId="0" applyFont="1" applyFill="1" applyBorder="1" applyAlignment="1">
      <alignment vertical="top" wrapText="1"/>
    </xf>
    <xf numFmtId="0" fontId="8" fillId="9" borderId="1" xfId="0" applyFont="1" applyFill="1" applyBorder="1" applyAlignment="1">
      <alignment vertical="top" wrapText="1"/>
    </xf>
    <xf numFmtId="0" fontId="7" fillId="11" borderId="1" xfId="0" applyFont="1" applyFill="1" applyBorder="1" applyAlignment="1">
      <alignment vertical="top" wrapText="1"/>
    </xf>
    <xf numFmtId="0" fontId="58" fillId="0" borderId="1" xfId="6" applyBorder="1" applyAlignment="1">
      <alignment horizontal="left" vertical="top" wrapText="1"/>
    </xf>
    <xf numFmtId="0" fontId="58" fillId="0" borderId="1" xfId="6" applyBorder="1" applyAlignment="1">
      <alignment vertical="top" wrapText="1"/>
    </xf>
    <xf numFmtId="14" fontId="7" fillId="8" borderId="1" xfId="0" applyNumberFormat="1" applyFont="1" applyFill="1" applyBorder="1" applyAlignment="1">
      <alignment horizontal="left" vertical="top" wrapText="1"/>
    </xf>
    <xf numFmtId="0" fontId="58" fillId="0" borderId="2" xfId="6" applyBorder="1" applyAlignment="1">
      <alignment vertical="top" wrapText="1"/>
    </xf>
    <xf numFmtId="0" fontId="58" fillId="0" borderId="2" xfId="6" applyBorder="1" applyAlignment="1">
      <alignment horizontal="left" vertical="top" wrapText="1"/>
    </xf>
    <xf numFmtId="0" fontId="63" fillId="12" borderId="1" xfId="0" applyFont="1" applyFill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top" wrapText="1"/>
    </xf>
    <xf numFmtId="49" fontId="15" fillId="0" borderId="0" xfId="0" applyNumberFormat="1" applyFont="1" applyAlignment="1">
      <alignment wrapText="1"/>
    </xf>
    <xf numFmtId="2" fontId="0" fillId="0" borderId="0" xfId="0" applyNumberFormat="1" applyAlignment="1">
      <alignment wrapText="1"/>
    </xf>
    <xf numFmtId="2" fontId="30" fillId="0" borderId="0" xfId="0" applyNumberFormat="1" applyFont="1"/>
    <xf numFmtId="49" fontId="54" fillId="0" borderId="0" xfId="0" applyNumberFormat="1" applyFont="1" applyAlignment="1">
      <alignment wrapText="1"/>
    </xf>
    <xf numFmtId="49" fontId="14" fillId="0" borderId="0" xfId="0" applyNumberFormat="1" applyFont="1" applyAlignment="1">
      <alignment wrapText="1"/>
    </xf>
    <xf numFmtId="2" fontId="14" fillId="0" borderId="0" xfId="0" applyNumberFormat="1" applyFont="1" applyAlignment="1">
      <alignment wrapText="1"/>
    </xf>
    <xf numFmtId="0" fontId="64" fillId="0" borderId="0" xfId="0" applyFont="1"/>
    <xf numFmtId="49" fontId="64" fillId="0" borderId="0" xfId="0" applyNumberFormat="1" applyFont="1"/>
    <xf numFmtId="2" fontId="64" fillId="0" borderId="0" xfId="0" applyNumberFormat="1" applyFont="1" applyAlignment="1">
      <alignment wrapText="1"/>
    </xf>
    <xf numFmtId="49" fontId="14" fillId="0" borderId="0" xfId="0" applyNumberFormat="1" applyFont="1"/>
    <xf numFmtId="0" fontId="37" fillId="0" borderId="0" xfId="0" applyFont="1"/>
    <xf numFmtId="0" fontId="14" fillId="0" borderId="0" xfId="0" applyFont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66" fillId="0" borderId="2" xfId="0" applyFont="1" applyBorder="1" applyAlignment="1">
      <alignment horizontal="left" vertical="top" wrapText="1"/>
    </xf>
    <xf numFmtId="0" fontId="66" fillId="0" borderId="1" xfId="0" applyFont="1" applyBorder="1" applyAlignment="1">
      <alignment horizontal="left" vertical="top" wrapText="1"/>
    </xf>
    <xf numFmtId="0" fontId="5" fillId="0" borderId="0" xfId="7"/>
    <xf numFmtId="0" fontId="68" fillId="0" borderId="0" xfId="7" applyFont="1" applyAlignment="1">
      <alignment wrapText="1"/>
    </xf>
    <xf numFmtId="0" fontId="67" fillId="0" borderId="0" xfId="7" applyFont="1"/>
    <xf numFmtId="0" fontId="5" fillId="0" borderId="0" xfId="7" applyFill="1"/>
    <xf numFmtId="0" fontId="5" fillId="10" borderId="0" xfId="7" applyFill="1"/>
    <xf numFmtId="0" fontId="68" fillId="10" borderId="0" xfId="7" applyFont="1" applyFill="1" applyAlignment="1">
      <alignment wrapText="1"/>
    </xf>
    <xf numFmtId="44" fontId="0" fillId="0" borderId="0" xfId="8" applyFont="1"/>
    <xf numFmtId="0" fontId="4" fillId="0" borderId="0" xfId="9"/>
    <xf numFmtId="0" fontId="3" fillId="0" borderId="0" xfId="9" applyFont="1"/>
    <xf numFmtId="0" fontId="5" fillId="0" borderId="1" xfId="7" applyBorder="1"/>
    <xf numFmtId="0" fontId="68" fillId="0" borderId="1" xfId="7" applyFont="1" applyBorder="1" applyAlignment="1">
      <alignment wrapText="1"/>
    </xf>
    <xf numFmtId="0" fontId="67" fillId="0" borderId="1" xfId="7" applyFont="1" applyBorder="1"/>
    <xf numFmtId="0" fontId="68" fillId="0" borderId="1" xfId="7" applyFont="1" applyFill="1" applyBorder="1" applyAlignment="1">
      <alignment wrapText="1"/>
    </xf>
    <xf numFmtId="0" fontId="5" fillId="0" borderId="1" xfId="7" applyFill="1" applyBorder="1"/>
    <xf numFmtId="0" fontId="69" fillId="0" borderId="1" xfId="7" applyFont="1" applyBorder="1"/>
    <xf numFmtId="0" fontId="70" fillId="0" borderId="1" xfId="7" applyFont="1" applyBorder="1" applyAlignment="1">
      <alignment wrapText="1"/>
    </xf>
    <xf numFmtId="0" fontId="69" fillId="0" borderId="0" xfId="7" applyFont="1"/>
    <xf numFmtId="0" fontId="69" fillId="0" borderId="1" xfId="7" applyFont="1" applyBorder="1" applyAlignment="1">
      <alignment wrapText="1"/>
    </xf>
    <xf numFmtId="0" fontId="2" fillId="0" borderId="0" xfId="9" applyFont="1"/>
    <xf numFmtId="0" fontId="1" fillId="0" borderId="0" xfId="9" applyFont="1"/>
    <xf numFmtId="0" fontId="7" fillId="0" borderId="2" xfId="0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wrapText="1"/>
    </xf>
    <xf numFmtId="0" fontId="11" fillId="0" borderId="28" xfId="0" applyFont="1" applyBorder="1" applyAlignment="1"/>
  </cellXfs>
  <cellStyles count="10">
    <cellStyle name="Dziesiętny" xfId="1" builtinId="3"/>
    <cellStyle name="Dziesiętny 2" xfId="4"/>
    <cellStyle name="Hiperłącze" xfId="6" builtinId="8"/>
    <cellStyle name="Normalny" xfId="0" builtinId="0"/>
    <cellStyle name="Normalny 2" xfId="3"/>
    <cellStyle name="Normalny 3" xfId="7"/>
    <cellStyle name="Normalny 4" xfId="9"/>
    <cellStyle name="Walutowy" xfId="2" builtinId="4"/>
    <cellStyle name="Walutowy 2" xfId="5"/>
    <cellStyle name="Walutowy 3" xfId="8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8EB4E3"/>
      <rgbColor rgb="FFFF99CC"/>
      <rgbColor rgb="FFCC99FF"/>
      <rgbColor rgb="FFFFCC99"/>
      <rgbColor rgb="FF66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zmigrod.e-mapa.net/?userview=152" TargetMode="External"/><Relationship Id="rId13" Type="http://schemas.openxmlformats.org/officeDocument/2006/relationships/hyperlink" Target="https://mapy.geoportal.gov.pl/imap/Imgp_2.html?locale=pl&amp;gui=new&amp;sessionID=6904838" TargetMode="External"/><Relationship Id="rId18" Type="http://schemas.openxmlformats.org/officeDocument/2006/relationships/hyperlink" Target="https://mapy.geoportal.gov.pl/imap/Imgp_2.html?locale=pl&amp;gui=new&amp;sessionID=6906645" TargetMode="External"/><Relationship Id="rId26" Type="http://schemas.openxmlformats.org/officeDocument/2006/relationships/hyperlink" Target="https://mapy.geoportal.gov.pl/imap/Imgp_2.html?locale=pl&amp;gui=new&amp;sessionID=6945360" TargetMode="External"/><Relationship Id="rId3" Type="http://schemas.openxmlformats.org/officeDocument/2006/relationships/hyperlink" Target="https://zmigrod.e-mapa.net/?userview=149" TargetMode="External"/><Relationship Id="rId21" Type="http://schemas.openxmlformats.org/officeDocument/2006/relationships/hyperlink" Target="https://mapy.geoportal.gov.pl/imap/Imgp_2.html?locale=pl&amp;gui=new&amp;sessionID=6905096" TargetMode="External"/><Relationship Id="rId7" Type="http://schemas.openxmlformats.org/officeDocument/2006/relationships/hyperlink" Target="https://zmigrod.e-mapa.net/?userview=153" TargetMode="External"/><Relationship Id="rId12" Type="http://schemas.openxmlformats.org/officeDocument/2006/relationships/hyperlink" Target="https://mapy.geoportal.gov.pl/imap/Imgp_2.html?locale=pl&amp;gui=new&amp;sessionID=6904823" TargetMode="External"/><Relationship Id="rId17" Type="http://schemas.openxmlformats.org/officeDocument/2006/relationships/hyperlink" Target="https://mapy.geoportal.gov.pl/imap/Imgp_2.html?locale=pl&amp;gui=new&amp;sessionID=6905493" TargetMode="External"/><Relationship Id="rId25" Type="http://schemas.openxmlformats.org/officeDocument/2006/relationships/hyperlink" Target="https://mapy.geoportal.gov.pl/imap/Imgp_2.html?locale=pl&amp;gui=new&amp;sessionID=6945360" TargetMode="External"/><Relationship Id="rId2" Type="http://schemas.openxmlformats.org/officeDocument/2006/relationships/hyperlink" Target="https://mapy.geoportal.gov.pl/imap/Imgp_2.html?locale=pl&amp;gui=new&amp;sessionID=6928902" TargetMode="External"/><Relationship Id="rId16" Type="http://schemas.openxmlformats.org/officeDocument/2006/relationships/hyperlink" Target="https://mapy.geoportal.gov.pl/imap/Imgp_2.html?locale=pl&amp;gui=new&amp;sessionID=6904960" TargetMode="External"/><Relationship Id="rId20" Type="http://schemas.openxmlformats.org/officeDocument/2006/relationships/hyperlink" Target="https://mostrowwielkopolski.e-mapa.net/?userview=244" TargetMode="External"/><Relationship Id="rId1" Type="http://schemas.openxmlformats.org/officeDocument/2006/relationships/hyperlink" Target="https://mapy.geoportal.gov.pl/imap/Imgp_2.html?identifyParcel=021303_5.0017.AR_2.474" TargetMode="External"/><Relationship Id="rId6" Type="http://schemas.openxmlformats.org/officeDocument/2006/relationships/hyperlink" Target="https://zmigrod.e-mapa.net/?userview=153" TargetMode="External"/><Relationship Id="rId11" Type="http://schemas.openxmlformats.org/officeDocument/2006/relationships/hyperlink" Target="https://zmigrod.e-mapa.net/?userview=153" TargetMode="External"/><Relationship Id="rId24" Type="http://schemas.openxmlformats.org/officeDocument/2006/relationships/hyperlink" Target="https://mapy.geoportal.gov.pl/imap/Imgp_2.html?locale=pl&amp;gui=new&amp;sessionID=6945356" TargetMode="External"/><Relationship Id="rId5" Type="http://schemas.openxmlformats.org/officeDocument/2006/relationships/hyperlink" Target="https://zmigrod.e-mapa.net/?userview=150" TargetMode="External"/><Relationship Id="rId15" Type="http://schemas.openxmlformats.org/officeDocument/2006/relationships/hyperlink" Target="https://mapy.geoportal.gov.pl/imap/Imgp_2.html?locale=pl&amp;gui=new&amp;sessionID=6905112" TargetMode="External"/><Relationship Id="rId23" Type="http://schemas.openxmlformats.org/officeDocument/2006/relationships/hyperlink" Target="https://mapy.geoportal.gov.pl/imap/Imgp_2.html?locale=pl&amp;gui=new&amp;sessionID=6945337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zmigrod.e-mapa.net/?userview=149" TargetMode="External"/><Relationship Id="rId19" Type="http://schemas.openxmlformats.org/officeDocument/2006/relationships/hyperlink" Target="https://mapy.geoportal.gov.pl/imap/Imgp_2.html?locale=pl&amp;gui=new&amp;sessionID=6906649" TargetMode="External"/><Relationship Id="rId4" Type="http://schemas.openxmlformats.org/officeDocument/2006/relationships/hyperlink" Target="https://zmigrod.e-mapa.net/?userview=150" TargetMode="External"/><Relationship Id="rId9" Type="http://schemas.openxmlformats.org/officeDocument/2006/relationships/hyperlink" Target="https://zmigrod.e-mapa.net/?userview=152" TargetMode="External"/><Relationship Id="rId14" Type="http://schemas.openxmlformats.org/officeDocument/2006/relationships/hyperlink" Target="https://mapy.geoportal.gov.pl/imap/Imgp_2.html?locale=pl&amp;gui=new&amp;sessionID=6905096" TargetMode="External"/><Relationship Id="rId22" Type="http://schemas.openxmlformats.org/officeDocument/2006/relationships/hyperlink" Target="https://mapy.geoportal.gov.pl/imap/Imgp_2.html?locale=pl&amp;gui=new&amp;sessionID=6904960" TargetMode="External"/><Relationship Id="rId27" Type="http://schemas.openxmlformats.org/officeDocument/2006/relationships/hyperlink" Target="https://mapy.geoportal.gov.pl/imap/Imgp_2.html?locale=pl&amp;gui=new&amp;sessionID=6983500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4.bin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FF"/>
    <pageSetUpPr fitToPage="1"/>
  </sheetPr>
  <dimension ref="A1:AOB123"/>
  <sheetViews>
    <sheetView tabSelected="1" view="pageBreakPreview" topLeftCell="C1" zoomScale="85" zoomScaleNormal="85" zoomScaleSheetLayoutView="85" zoomScalePageLayoutView="70" workbookViewId="0">
      <pane xSplit="27" ySplit="3" topLeftCell="AK121" activePane="bottomRight" state="frozen"/>
      <selection activeCell="C1" sqref="C1"/>
      <selection pane="topRight" activeCell="AC1" sqref="AC1"/>
      <selection pane="bottomLeft" activeCell="C4" sqref="C4"/>
      <selection pane="bottomRight" activeCell="DP1" sqref="DP1:DQ1048576"/>
    </sheetView>
  </sheetViews>
  <sheetFormatPr defaultColWidth="9.109375" defaultRowHeight="15.6" outlineLevelCol="1"/>
  <cols>
    <col min="1" max="2" width="0" style="1" hidden="1"/>
    <col min="3" max="5" width="12.33203125" style="286" customWidth="1"/>
    <col min="6" max="6" width="21.77734375" style="1" customWidth="1"/>
    <col min="7" max="7" width="21.6640625" style="1" customWidth="1"/>
    <col min="8" max="9" width="8.5546875" style="494" customWidth="1"/>
    <col min="10" max="12" width="12.33203125" style="469" hidden="1" customWidth="1" outlineLevel="1"/>
    <col min="13" max="13" width="17.88671875" style="469" hidden="1" customWidth="1" outlineLevel="1"/>
    <col min="14" max="14" width="12.33203125" style="492" hidden="1" customWidth="1" outlineLevel="1"/>
    <col min="15" max="17" width="12.33203125" style="1" hidden="1" customWidth="1" outlineLevel="1"/>
    <col min="18" max="19" width="16.44140625" style="1" hidden="1" customWidth="1" outlineLevel="1"/>
    <col min="20" max="20" width="16.44140625" style="1" customWidth="1" outlineLevel="1"/>
    <col min="21" max="21" width="16.44140625" style="1" hidden="1" customWidth="1" outlineLevel="1"/>
    <col min="22" max="22" width="16.44140625" style="1" customWidth="1" outlineLevel="1"/>
    <col min="23" max="26" width="16.44140625" style="1" hidden="1" customWidth="1" outlineLevel="1"/>
    <col min="27" max="27" width="21.109375" style="1" hidden="1" customWidth="1" outlineLevel="1"/>
    <col min="28" max="28" width="7" style="1" hidden="1" customWidth="1" outlineLevel="1"/>
    <col min="29" max="29" width="20.44140625" style="1" customWidth="1" outlineLevel="1"/>
    <col min="30" max="34" width="16.44140625" style="1" hidden="1" customWidth="1" outlineLevel="1"/>
    <col min="35" max="35" width="21.44140625" style="1" hidden="1" customWidth="1" outlineLevel="1"/>
    <col min="36" max="36" width="16.44140625" style="1" hidden="1" customWidth="1" outlineLevel="1"/>
    <col min="37" max="37" width="8.6640625" style="464" customWidth="1" collapsed="1"/>
    <col min="38" max="38" width="12.33203125" style="373" customWidth="1" outlineLevel="1"/>
    <col min="39" max="39" width="12.33203125" style="373" hidden="1" customWidth="1" outlineLevel="1"/>
    <col min="40" max="44" width="12.33203125" style="373" customWidth="1" outlineLevel="1"/>
    <col min="45" max="45" width="12.33203125" style="374" hidden="1" customWidth="1" outlineLevel="1"/>
    <col min="46" max="50" width="12.33203125" style="375" hidden="1" customWidth="1" outlineLevel="1"/>
    <col min="51" max="54" width="12.33203125" style="373" hidden="1" customWidth="1" outlineLevel="1"/>
    <col min="55" max="56" width="12.33203125" style="373" customWidth="1" outlineLevel="1"/>
    <col min="57" max="64" width="12.33203125" style="375" customWidth="1" outlineLevel="1"/>
    <col min="65" max="72" width="12.33203125" style="373" customWidth="1" outlineLevel="1"/>
    <col min="73" max="89" width="12.33203125" style="375" customWidth="1" outlineLevel="1"/>
    <col min="90" max="90" width="12.33203125" style="373" customWidth="1" outlineLevel="1"/>
    <col min="91" max="91" width="12.33203125" style="375" customWidth="1" outlineLevel="1"/>
    <col min="92" max="92" width="12.33203125" style="375" hidden="1" customWidth="1" outlineLevel="1"/>
    <col min="93" max="93" width="12.33203125" style="373" hidden="1" customWidth="1" outlineLevel="1"/>
    <col min="94" max="94" width="6.33203125" style="373" hidden="1" customWidth="1"/>
    <col min="95" max="105" width="12.33203125" style="1" hidden="1" customWidth="1" outlineLevel="1"/>
    <col min="106" max="106" width="22" style="1" hidden="1" customWidth="1" outlineLevel="1"/>
    <col min="107" max="107" width="11.33203125" style="1" hidden="1" customWidth="1" outlineLevel="1"/>
    <col min="108" max="108" width="15.44140625" style="1" hidden="1" customWidth="1" outlineLevel="1"/>
    <col min="109" max="109" width="9.109375" style="1" hidden="1" customWidth="1" collapsed="1"/>
    <col min="110" max="117" width="9.109375" style="1" hidden="1" customWidth="1" outlineLevel="1"/>
    <col min="118" max="118" width="12.88671875" style="1" hidden="1" customWidth="1" outlineLevel="1"/>
    <col min="119" max="119" width="9.109375" style="407" hidden="1" customWidth="1" collapsed="1"/>
    <col min="120" max="120" width="9.109375" style="463" hidden="1" customWidth="1"/>
    <col min="121" max="121" width="9.109375" style="1" hidden="1" customWidth="1"/>
    <col min="122" max="1068" width="9.109375" style="1"/>
    <col min="1069" max="16384" width="9.109375" style="50"/>
  </cols>
  <sheetData>
    <row r="1" spans="1:1067">
      <c r="C1" s="456" t="s">
        <v>2008</v>
      </c>
      <c r="D1" s="456"/>
    </row>
    <row r="2" spans="1:1067" ht="18">
      <c r="C2" s="371" t="s">
        <v>2007</v>
      </c>
      <c r="D2" s="371"/>
    </row>
    <row r="3" spans="1:1067" s="485" customFormat="1" ht="108.6" customHeight="1">
      <c r="A3" s="3" t="s">
        <v>0</v>
      </c>
      <c r="B3" s="3" t="s">
        <v>0</v>
      </c>
      <c r="C3" s="4" t="s">
        <v>0</v>
      </c>
      <c r="D3" s="4" t="s">
        <v>2430</v>
      </c>
      <c r="E3" s="5" t="s">
        <v>1977</v>
      </c>
      <c r="F3" s="478" t="s">
        <v>2</v>
      </c>
      <c r="G3" s="478" t="s">
        <v>3</v>
      </c>
      <c r="H3" s="497" t="s">
        <v>2006</v>
      </c>
      <c r="I3" s="498" t="str">
        <f>DD3</f>
        <v>Indeks zdjęć</v>
      </c>
      <c r="J3" s="479" t="s">
        <v>1978</v>
      </c>
      <c r="K3" s="479" t="s">
        <v>1986</v>
      </c>
      <c r="L3" s="479" t="s">
        <v>1984</v>
      </c>
      <c r="M3" s="479" t="s">
        <v>1987</v>
      </c>
      <c r="N3" s="493" t="s">
        <v>2013</v>
      </c>
      <c r="O3" s="479" t="s">
        <v>1980</v>
      </c>
      <c r="P3" s="479" t="s">
        <v>1982</v>
      </c>
      <c r="Q3" s="479" t="s">
        <v>1981</v>
      </c>
      <c r="R3" s="479" t="s">
        <v>52</v>
      </c>
      <c r="S3" s="479" t="s">
        <v>5</v>
      </c>
      <c r="T3" s="479" t="s">
        <v>2116</v>
      </c>
      <c r="U3" s="479" t="s">
        <v>2335</v>
      </c>
      <c r="V3" s="479" t="s">
        <v>2117</v>
      </c>
      <c r="W3" s="479" t="s">
        <v>2048</v>
      </c>
      <c r="X3" s="479" t="s">
        <v>2336</v>
      </c>
      <c r="Y3" s="479" t="s">
        <v>2354</v>
      </c>
      <c r="Z3" s="479" t="s">
        <v>2352</v>
      </c>
      <c r="AA3" s="479" t="s">
        <v>981</v>
      </c>
      <c r="AB3" s="479" t="s">
        <v>2124</v>
      </c>
      <c r="AC3" s="507" t="s">
        <v>2144</v>
      </c>
      <c r="AD3" s="479" t="s">
        <v>2130</v>
      </c>
      <c r="AE3" s="479" t="s">
        <v>2332</v>
      </c>
      <c r="AF3" s="479" t="s">
        <v>2297</v>
      </c>
      <c r="AG3" s="479" t="s">
        <v>2131</v>
      </c>
      <c r="AH3" s="479" t="s">
        <v>52</v>
      </c>
      <c r="AI3" s="479" t="s">
        <v>2373</v>
      </c>
      <c r="AJ3" s="479" t="s">
        <v>2366</v>
      </c>
      <c r="AK3" s="480" t="s">
        <v>1979</v>
      </c>
      <c r="AL3" s="376" t="s">
        <v>4</v>
      </c>
      <c r="AM3" s="377" t="s">
        <v>5</v>
      </c>
      <c r="AN3" s="377" t="s">
        <v>6</v>
      </c>
      <c r="AO3" s="377" t="s">
        <v>2072</v>
      </c>
      <c r="AP3" s="377" t="s">
        <v>2073</v>
      </c>
      <c r="AQ3" s="377" t="s">
        <v>2021</v>
      </c>
      <c r="AR3" s="377" t="s">
        <v>7</v>
      </c>
      <c r="AS3" s="378" t="s">
        <v>8</v>
      </c>
      <c r="AT3" s="379" t="s">
        <v>9</v>
      </c>
      <c r="AU3" s="380" t="s">
        <v>10</v>
      </c>
      <c r="AV3" s="380" t="s">
        <v>11</v>
      </c>
      <c r="AW3" s="380" t="s">
        <v>12</v>
      </c>
      <c r="AX3" s="380" t="s">
        <v>13</v>
      </c>
      <c r="AY3" s="377" t="s">
        <v>14</v>
      </c>
      <c r="AZ3" s="377" t="s">
        <v>15</v>
      </c>
      <c r="BA3" s="377" t="s">
        <v>16</v>
      </c>
      <c r="BB3" s="376" t="s">
        <v>17</v>
      </c>
      <c r="BC3" s="376" t="s">
        <v>18</v>
      </c>
      <c r="BD3" s="381" t="s">
        <v>19</v>
      </c>
      <c r="BE3" s="380" t="s">
        <v>20</v>
      </c>
      <c r="BF3" s="380" t="s">
        <v>21</v>
      </c>
      <c r="BG3" s="380" t="s">
        <v>22</v>
      </c>
      <c r="BH3" s="380" t="s">
        <v>23</v>
      </c>
      <c r="BI3" s="380" t="s">
        <v>24</v>
      </c>
      <c r="BJ3" s="380" t="s">
        <v>25</v>
      </c>
      <c r="BK3" s="380" t="s">
        <v>26</v>
      </c>
      <c r="BL3" s="380" t="s">
        <v>27</v>
      </c>
      <c r="BM3" s="377" t="s">
        <v>28</v>
      </c>
      <c r="BN3" s="377" t="s">
        <v>29</v>
      </c>
      <c r="BO3" s="377" t="s">
        <v>30</v>
      </c>
      <c r="BP3" s="377" t="s">
        <v>31</v>
      </c>
      <c r="BQ3" s="377" t="s">
        <v>32</v>
      </c>
      <c r="BR3" s="377" t="s">
        <v>2110</v>
      </c>
      <c r="BS3" s="377" t="s">
        <v>34</v>
      </c>
      <c r="BT3" s="377" t="s">
        <v>35</v>
      </c>
      <c r="BU3" s="380" t="s">
        <v>36</v>
      </c>
      <c r="BV3" s="380" t="s">
        <v>37</v>
      </c>
      <c r="BW3" s="380" t="s">
        <v>38</v>
      </c>
      <c r="BX3" s="380" t="s">
        <v>2092</v>
      </c>
      <c r="BY3" s="500" t="s">
        <v>39</v>
      </c>
      <c r="BZ3" s="380" t="s">
        <v>40</v>
      </c>
      <c r="CA3" s="380" t="s">
        <v>41</v>
      </c>
      <c r="CB3" s="380" t="s">
        <v>42</v>
      </c>
      <c r="CC3" s="380" t="s">
        <v>43</v>
      </c>
      <c r="CD3" s="380" t="s">
        <v>2098</v>
      </c>
      <c r="CE3" s="380" t="s">
        <v>2099</v>
      </c>
      <c r="CF3" s="380" t="s">
        <v>44</v>
      </c>
      <c r="CG3" s="380" t="s">
        <v>45</v>
      </c>
      <c r="CH3" s="380" t="s">
        <v>46</v>
      </c>
      <c r="CI3" s="380" t="s">
        <v>2093</v>
      </c>
      <c r="CJ3" s="380" t="s">
        <v>48</v>
      </c>
      <c r="CK3" s="380" t="s">
        <v>49</v>
      </c>
      <c r="CL3" s="377" t="s">
        <v>50</v>
      </c>
      <c r="CM3" s="380" t="s">
        <v>51</v>
      </c>
      <c r="CN3" s="380" t="s">
        <v>52</v>
      </c>
      <c r="CO3" s="382" t="s">
        <v>1972</v>
      </c>
      <c r="CP3" s="481" t="s">
        <v>1973</v>
      </c>
      <c r="CQ3" s="3" t="s">
        <v>1639</v>
      </c>
      <c r="CR3" s="3" t="s">
        <v>1630</v>
      </c>
      <c r="CS3" s="3" t="s">
        <v>1631</v>
      </c>
      <c r="CT3" s="3" t="s">
        <v>1632</v>
      </c>
      <c r="CU3" s="3" t="s">
        <v>1637</v>
      </c>
      <c r="CV3" s="3" t="s">
        <v>1633</v>
      </c>
      <c r="CW3" s="3" t="s">
        <v>1634</v>
      </c>
      <c r="CX3" s="287" t="s">
        <v>54</v>
      </c>
      <c r="CY3" s="287" t="s">
        <v>55</v>
      </c>
      <c r="CZ3" s="7" t="s">
        <v>1774</v>
      </c>
      <c r="DA3" s="7" t="s">
        <v>56</v>
      </c>
      <c r="DB3" s="7" t="s">
        <v>52</v>
      </c>
      <c r="DC3" s="7" t="s">
        <v>57</v>
      </c>
      <c r="DD3" s="7" t="s">
        <v>58</v>
      </c>
      <c r="DE3" s="482" t="s">
        <v>59</v>
      </c>
      <c r="DF3" s="6" t="s">
        <v>1687</v>
      </c>
      <c r="DG3" s="6" t="s">
        <v>61</v>
      </c>
      <c r="DH3" s="6" t="s">
        <v>98</v>
      </c>
      <c r="DI3" s="6" t="s">
        <v>906</v>
      </c>
      <c r="DJ3" s="6" t="s">
        <v>907</v>
      </c>
      <c r="DK3" s="3" t="s">
        <v>1724</v>
      </c>
      <c r="DL3" s="3" t="s">
        <v>1688</v>
      </c>
      <c r="DM3" s="3" t="s">
        <v>900</v>
      </c>
      <c r="DN3" s="3"/>
      <c r="DO3" s="483" t="s">
        <v>1974</v>
      </c>
      <c r="DP3" s="484"/>
    </row>
    <row r="4" spans="1:1067" s="13" customFormat="1" ht="69" customHeight="1">
      <c r="A4" s="9">
        <v>1</v>
      </c>
      <c r="B4" s="9">
        <v>1</v>
      </c>
      <c r="C4" s="280">
        <v>1</v>
      </c>
      <c r="D4" s="280" t="s">
        <v>2431</v>
      </c>
      <c r="E4" s="281">
        <v>9</v>
      </c>
      <c r="F4" s="9" t="s">
        <v>60</v>
      </c>
      <c r="G4" s="9" t="s">
        <v>61</v>
      </c>
      <c r="H4" s="495">
        <v>1</v>
      </c>
      <c r="I4" s="499" t="str">
        <f t="shared" ref="I4:I5" si="0">DD4</f>
        <v>1_9</v>
      </c>
      <c r="J4" s="470">
        <v>1</v>
      </c>
      <c r="K4" s="470">
        <v>1</v>
      </c>
      <c r="L4" s="470"/>
      <c r="M4" s="470"/>
      <c r="N4" s="491">
        <v>1</v>
      </c>
      <c r="O4" s="9"/>
      <c r="P4" s="9"/>
      <c r="Q4" s="9"/>
      <c r="R4" s="9"/>
      <c r="S4" s="9" t="s">
        <v>62</v>
      </c>
      <c r="T4" s="9" t="s">
        <v>1035</v>
      </c>
      <c r="U4" s="9"/>
      <c r="V4" s="502" t="s">
        <v>2359</v>
      </c>
      <c r="W4" s="9">
        <v>0.55000000000000004</v>
      </c>
      <c r="X4" s="9"/>
      <c r="Y4" s="9"/>
      <c r="Z4" s="9"/>
      <c r="AA4" s="9" t="s">
        <v>2054</v>
      </c>
      <c r="AB4" s="9"/>
      <c r="AC4" s="9" t="s">
        <v>62</v>
      </c>
      <c r="AD4" s="9"/>
      <c r="AE4" s="9"/>
      <c r="AF4" s="9"/>
      <c r="AG4" s="9"/>
      <c r="AH4" s="9"/>
      <c r="AI4" s="9" t="s">
        <v>622</v>
      </c>
      <c r="AJ4" s="9"/>
      <c r="AK4" s="465">
        <v>1</v>
      </c>
      <c r="AL4" s="383">
        <v>6</v>
      </c>
      <c r="AM4" s="384" t="s">
        <v>62</v>
      </c>
      <c r="AN4" s="384" t="s">
        <v>63</v>
      </c>
      <c r="AO4" s="384"/>
      <c r="AP4" s="384"/>
      <c r="AQ4" s="384" t="s">
        <v>2022</v>
      </c>
      <c r="AR4" s="384" t="s">
        <v>64</v>
      </c>
      <c r="AS4" s="385">
        <v>1</v>
      </c>
      <c r="AT4" s="386">
        <v>6</v>
      </c>
      <c r="AU4" s="387"/>
      <c r="AV4" s="387"/>
      <c r="AW4" s="387">
        <v>1</v>
      </c>
      <c r="AX4" s="387"/>
      <c r="AY4" s="384"/>
      <c r="AZ4" s="384"/>
      <c r="BA4" s="384">
        <v>1</v>
      </c>
      <c r="BB4" s="383"/>
      <c r="BC4" s="383">
        <v>109</v>
      </c>
      <c r="BD4" s="388">
        <v>1</v>
      </c>
      <c r="BE4" s="384" t="s">
        <v>65</v>
      </c>
      <c r="BF4" s="384" t="s">
        <v>66</v>
      </c>
      <c r="BG4" s="384" t="s">
        <v>67</v>
      </c>
      <c r="BH4" s="384" t="s">
        <v>68</v>
      </c>
      <c r="BI4" s="384" t="s">
        <v>68</v>
      </c>
      <c r="BJ4" s="384" t="s">
        <v>68</v>
      </c>
      <c r="BK4" s="384" t="s">
        <v>68</v>
      </c>
      <c r="BL4" s="384" t="s">
        <v>68</v>
      </c>
      <c r="BM4" s="384" t="s">
        <v>69</v>
      </c>
      <c r="BN4" s="384" t="s">
        <v>70</v>
      </c>
      <c r="BO4" s="384" t="s">
        <v>71</v>
      </c>
      <c r="BP4" s="384" t="s">
        <v>72</v>
      </c>
      <c r="BQ4" s="384"/>
      <c r="BR4" s="384"/>
      <c r="BS4" s="384"/>
      <c r="BT4" s="384"/>
      <c r="BU4" s="387"/>
      <c r="BV4" s="387"/>
      <c r="BW4" s="387"/>
      <c r="BX4" s="387" t="s">
        <v>2094</v>
      </c>
      <c r="BY4" s="387"/>
      <c r="BZ4" s="387"/>
      <c r="CA4" s="387">
        <v>1</v>
      </c>
      <c r="CB4" s="387"/>
      <c r="CC4" s="387"/>
      <c r="CD4" s="387"/>
      <c r="CE4" s="387"/>
      <c r="CF4" s="387"/>
      <c r="CG4" s="387"/>
      <c r="CH4" s="387"/>
      <c r="CI4" s="387"/>
      <c r="CJ4" s="387"/>
      <c r="CK4" s="387">
        <v>1</v>
      </c>
      <c r="CL4" s="384">
        <v>1</v>
      </c>
      <c r="CM4" s="387"/>
      <c r="CN4" s="387"/>
      <c r="CO4" s="389">
        <v>1230</v>
      </c>
      <c r="CP4" s="389"/>
      <c r="CQ4" s="9"/>
      <c r="CR4" s="9"/>
      <c r="CS4" s="9"/>
      <c r="CT4" s="9"/>
      <c r="CU4" s="9" t="s">
        <v>447</v>
      </c>
      <c r="CV4" s="9"/>
      <c r="CW4" s="9"/>
      <c r="CX4" s="10">
        <v>1</v>
      </c>
      <c r="CY4" s="10" t="s">
        <v>73</v>
      </c>
      <c r="CZ4" s="10">
        <v>1</v>
      </c>
      <c r="DA4" s="10" t="s">
        <v>74</v>
      </c>
      <c r="DB4" s="10" t="s">
        <v>74</v>
      </c>
      <c r="DC4" s="10">
        <v>1</v>
      </c>
      <c r="DD4" s="10" t="str">
        <f>CONCATENATE(C4,"_",E4)</f>
        <v>1_9</v>
      </c>
      <c r="DE4" s="282"/>
      <c r="DF4" s="10"/>
      <c r="DG4" s="10" t="s">
        <v>1777</v>
      </c>
      <c r="DH4" s="10"/>
      <c r="DI4" s="10"/>
      <c r="DJ4" s="10"/>
      <c r="DK4" s="9"/>
      <c r="DL4" s="9"/>
      <c r="DM4" s="9"/>
      <c r="DN4" s="9"/>
      <c r="DO4" s="474" t="s">
        <v>1959</v>
      </c>
      <c r="DP4" s="475"/>
    </row>
    <row r="5" spans="1:1067" s="283" customFormat="1" ht="84.75" customHeight="1">
      <c r="B5" s="10">
        <v>2</v>
      </c>
      <c r="C5" s="280">
        <v>2</v>
      </c>
      <c r="D5" s="280" t="s">
        <v>2431</v>
      </c>
      <c r="E5" s="281" t="s">
        <v>75</v>
      </c>
      <c r="F5" s="10" t="s">
        <v>76</v>
      </c>
      <c r="G5" s="10" t="s">
        <v>77</v>
      </c>
      <c r="H5" s="495">
        <v>2.4</v>
      </c>
      <c r="I5" s="499" t="str">
        <f t="shared" si="0"/>
        <v>2_10.1</v>
      </c>
      <c r="J5" s="471">
        <v>1</v>
      </c>
      <c r="K5" s="471"/>
      <c r="L5" s="471"/>
      <c r="M5" s="471"/>
      <c r="N5" s="490"/>
      <c r="O5" s="11"/>
      <c r="P5" s="11"/>
      <c r="Q5" s="11"/>
      <c r="R5" s="11" t="s">
        <v>2004</v>
      </c>
      <c r="S5" s="11" t="s">
        <v>78</v>
      </c>
      <c r="T5" s="11" t="s">
        <v>1041</v>
      </c>
      <c r="U5" s="11"/>
      <c r="V5" s="505" t="s">
        <v>2360</v>
      </c>
      <c r="W5" s="11">
        <v>6</v>
      </c>
      <c r="X5" s="11"/>
      <c r="Y5" s="11"/>
      <c r="Z5" s="11"/>
      <c r="AA5" s="11" t="s">
        <v>2054</v>
      </c>
      <c r="AB5" s="11"/>
      <c r="AC5" s="11" t="s">
        <v>78</v>
      </c>
      <c r="AD5" s="11"/>
      <c r="AE5" s="11"/>
      <c r="AF5" s="11"/>
      <c r="AG5" s="11"/>
      <c r="AH5" s="11"/>
      <c r="AI5" s="11" t="s">
        <v>622</v>
      </c>
      <c r="AJ5" s="11"/>
      <c r="AK5" s="466">
        <v>1</v>
      </c>
      <c r="AL5" s="390"/>
      <c r="AM5" s="390" t="s">
        <v>78</v>
      </c>
      <c r="AN5" s="390" t="s">
        <v>63</v>
      </c>
      <c r="AO5" s="390"/>
      <c r="AP5" s="390"/>
      <c r="AQ5" s="390" t="s">
        <v>2022</v>
      </c>
      <c r="AR5" s="384" t="s">
        <v>64</v>
      </c>
      <c r="AS5" s="391">
        <v>2</v>
      </c>
      <c r="AT5" s="387">
        <v>6</v>
      </c>
      <c r="AU5" s="387">
        <v>1</v>
      </c>
      <c r="AV5" s="387"/>
      <c r="AW5" s="387"/>
      <c r="AX5" s="387"/>
      <c r="AY5" s="387">
        <v>1</v>
      </c>
      <c r="AZ5" s="387">
        <v>1</v>
      </c>
      <c r="BA5" s="387"/>
      <c r="BB5" s="387"/>
      <c r="BC5" s="384"/>
      <c r="BD5" s="387"/>
      <c r="BE5" s="387"/>
      <c r="BF5" s="387"/>
      <c r="BG5" s="387"/>
      <c r="BH5" s="387"/>
      <c r="BI5" s="387"/>
      <c r="BJ5" s="387"/>
      <c r="BK5" s="387"/>
      <c r="BL5" s="387"/>
      <c r="BM5" s="387" t="s">
        <v>79</v>
      </c>
      <c r="BN5" s="387" t="s">
        <v>80</v>
      </c>
      <c r="BO5" s="384" t="s">
        <v>71</v>
      </c>
      <c r="BP5" s="384" t="s">
        <v>72</v>
      </c>
      <c r="BQ5" s="384">
        <v>1</v>
      </c>
      <c r="BR5" s="384" t="s">
        <v>2087</v>
      </c>
      <c r="BS5" s="392">
        <v>42163</v>
      </c>
      <c r="BT5" s="392">
        <v>43259</v>
      </c>
      <c r="BU5" s="387"/>
      <c r="BV5" s="387"/>
      <c r="BW5" s="387">
        <v>1</v>
      </c>
      <c r="BX5" s="387" t="s">
        <v>2095</v>
      </c>
      <c r="BY5" s="387"/>
      <c r="BZ5" s="387"/>
      <c r="CA5" s="387"/>
      <c r="CB5" s="387"/>
      <c r="CC5" s="387">
        <v>1</v>
      </c>
      <c r="CD5" s="387"/>
      <c r="CE5" s="387"/>
      <c r="CF5" s="387"/>
      <c r="CG5" s="387"/>
      <c r="CH5" s="387"/>
      <c r="CI5" s="387"/>
      <c r="CJ5" s="387">
        <v>1</v>
      </c>
      <c r="CK5" s="387"/>
      <c r="CL5" s="387"/>
      <c r="CM5" s="387"/>
      <c r="CN5" s="387"/>
      <c r="CO5" s="389">
        <v>2450</v>
      </c>
      <c r="CP5" s="389"/>
      <c r="CQ5" s="11"/>
      <c r="CR5" s="11" t="s">
        <v>1636</v>
      </c>
      <c r="CS5" s="11" t="s">
        <v>622</v>
      </c>
      <c r="CT5" s="11"/>
      <c r="CU5" s="11"/>
      <c r="CV5" s="11"/>
      <c r="CW5" s="11"/>
      <c r="CX5" s="10"/>
      <c r="CY5" s="10"/>
      <c r="CZ5" s="10">
        <v>2.4</v>
      </c>
      <c r="DA5" s="10" t="s">
        <v>74</v>
      </c>
      <c r="DB5" s="10" t="s">
        <v>1635</v>
      </c>
      <c r="DC5" s="10">
        <v>3</v>
      </c>
      <c r="DD5" s="10" t="str">
        <f>CONCATENATE(C5,"_",E5)</f>
        <v>2_10.1</v>
      </c>
      <c r="DE5" s="282"/>
      <c r="DF5" s="10"/>
      <c r="DG5" s="10"/>
      <c r="DH5" s="10"/>
      <c r="DI5" s="10"/>
      <c r="DJ5" s="10" t="s">
        <v>447</v>
      </c>
      <c r="DK5" s="10"/>
      <c r="DL5" s="10"/>
      <c r="DM5" s="10"/>
      <c r="DN5" s="10" t="s">
        <v>1689</v>
      </c>
      <c r="DO5" s="405" t="s">
        <v>1959</v>
      </c>
      <c r="DP5" s="476">
        <f>1.23*1750</f>
        <v>2152.5</v>
      </c>
    </row>
    <row r="6" spans="1:1067" s="13" customFormat="1" ht="69" customHeight="1">
      <c r="A6" s="9">
        <v>2</v>
      </c>
      <c r="B6" s="9">
        <v>3</v>
      </c>
      <c r="C6" s="280">
        <v>3</v>
      </c>
      <c r="D6" s="280" t="s">
        <v>2431</v>
      </c>
      <c r="E6" s="281" t="s">
        <v>75</v>
      </c>
      <c r="F6" s="9" t="s">
        <v>82</v>
      </c>
      <c r="G6" s="9" t="s">
        <v>61</v>
      </c>
      <c r="H6" s="495">
        <v>3</v>
      </c>
      <c r="I6" s="499" t="str">
        <f t="shared" ref="I6:I8" si="1">DD6</f>
        <v>3_10.1</v>
      </c>
      <c r="J6" s="472">
        <v>1</v>
      </c>
      <c r="K6" s="472">
        <v>2</v>
      </c>
      <c r="L6" s="472"/>
      <c r="M6" s="472"/>
      <c r="N6" s="490"/>
      <c r="O6" s="12"/>
      <c r="P6" s="12"/>
      <c r="Q6" s="12"/>
      <c r="R6" s="12"/>
      <c r="S6" s="12" t="s">
        <v>78</v>
      </c>
      <c r="T6" s="12" t="s">
        <v>1041</v>
      </c>
      <c r="U6" s="12"/>
      <c r="V6" s="505" t="s">
        <v>2360</v>
      </c>
      <c r="W6" s="9">
        <v>0.55000000000000004</v>
      </c>
      <c r="X6" s="12"/>
      <c r="Y6" s="12"/>
      <c r="Z6" s="12"/>
      <c r="AA6" s="12" t="s">
        <v>2054</v>
      </c>
      <c r="AB6" s="12"/>
      <c r="AC6" s="12" t="s">
        <v>78</v>
      </c>
      <c r="AD6" s="12"/>
      <c r="AE6" s="12"/>
      <c r="AF6" s="12"/>
      <c r="AG6" s="12"/>
      <c r="AH6" s="12"/>
      <c r="AI6" s="12" t="s">
        <v>622</v>
      </c>
      <c r="AJ6" s="12"/>
      <c r="AK6" s="467">
        <v>1</v>
      </c>
      <c r="AL6" s="393">
        <v>7</v>
      </c>
      <c r="AM6" s="394" t="s">
        <v>78</v>
      </c>
      <c r="AN6" s="394" t="s">
        <v>63</v>
      </c>
      <c r="AO6" s="394"/>
      <c r="AP6" s="394"/>
      <c r="AQ6" s="394" t="s">
        <v>2022</v>
      </c>
      <c r="AR6" s="384" t="s">
        <v>64</v>
      </c>
      <c r="AS6" s="385">
        <v>2</v>
      </c>
      <c r="AT6" s="386">
        <v>6</v>
      </c>
      <c r="AU6" s="387"/>
      <c r="AV6" s="387"/>
      <c r="AW6" s="387">
        <v>1</v>
      </c>
      <c r="AX6" s="387"/>
      <c r="AY6" s="384"/>
      <c r="AZ6" s="384"/>
      <c r="BA6" s="384">
        <v>1</v>
      </c>
      <c r="BB6" s="383"/>
      <c r="BC6" s="383">
        <v>109</v>
      </c>
      <c r="BD6" s="388">
        <v>2</v>
      </c>
      <c r="BE6" s="384" t="s">
        <v>83</v>
      </c>
      <c r="BF6" s="384" t="s">
        <v>66</v>
      </c>
      <c r="BG6" s="384" t="s">
        <v>84</v>
      </c>
      <c r="BH6" s="384" t="s">
        <v>68</v>
      </c>
      <c r="BI6" s="384" t="s">
        <v>85</v>
      </c>
      <c r="BJ6" s="384" t="s">
        <v>86</v>
      </c>
      <c r="BK6" s="384" t="s">
        <v>87</v>
      </c>
      <c r="BL6" s="384" t="s">
        <v>68</v>
      </c>
      <c r="BM6" s="384" t="s">
        <v>69</v>
      </c>
      <c r="BN6" s="384" t="s">
        <v>88</v>
      </c>
      <c r="BO6" s="384" t="s">
        <v>71</v>
      </c>
      <c r="BP6" s="384" t="s">
        <v>72</v>
      </c>
      <c r="BQ6" s="384"/>
      <c r="BR6" s="384"/>
      <c r="BS6" s="384"/>
      <c r="BT6" s="384"/>
      <c r="BU6" s="387"/>
      <c r="BV6" s="387"/>
      <c r="BW6" s="387"/>
      <c r="BX6" s="387" t="s">
        <v>2094</v>
      </c>
      <c r="BY6" s="387"/>
      <c r="BZ6" s="387"/>
      <c r="CA6" s="387">
        <v>1</v>
      </c>
      <c r="CB6" s="387"/>
      <c r="CC6" s="387"/>
      <c r="CD6" s="387"/>
      <c r="CE6" s="387"/>
      <c r="CF6" s="387"/>
      <c r="CG6" s="387"/>
      <c r="CH6" s="387"/>
      <c r="CI6" s="387"/>
      <c r="CJ6" s="387"/>
      <c r="CK6" s="387">
        <v>1</v>
      </c>
      <c r="CL6" s="384">
        <v>1</v>
      </c>
      <c r="CM6" s="387"/>
      <c r="CN6" s="387"/>
      <c r="CO6" s="389">
        <v>1230</v>
      </c>
      <c r="CP6" s="389"/>
      <c r="CQ6" s="12"/>
      <c r="CR6" s="12"/>
      <c r="CS6" s="12"/>
      <c r="CT6" s="12"/>
      <c r="CU6" s="12"/>
      <c r="CV6" s="12"/>
      <c r="CW6" s="12"/>
      <c r="CX6" s="10"/>
      <c r="CY6" s="10"/>
      <c r="CZ6" s="10">
        <v>3</v>
      </c>
      <c r="DA6" s="10" t="s">
        <v>74</v>
      </c>
      <c r="DB6" s="10" t="s">
        <v>74</v>
      </c>
      <c r="DC6" s="10">
        <v>1</v>
      </c>
      <c r="DD6" s="10" t="str">
        <f>CONCATENATE(C6,"_",E6)</f>
        <v>3_10.1</v>
      </c>
      <c r="DE6" s="282"/>
      <c r="DF6" s="10"/>
      <c r="DG6" s="10" t="s">
        <v>1777</v>
      </c>
      <c r="DH6" s="10"/>
      <c r="DI6" s="10"/>
      <c r="DJ6" s="10"/>
      <c r="DK6" s="9"/>
      <c r="DL6" s="9"/>
      <c r="DM6" s="9"/>
      <c r="DN6" s="9"/>
      <c r="DO6" s="474" t="s">
        <v>1959</v>
      </c>
      <c r="DP6" s="475"/>
    </row>
    <row r="7" spans="1:1067" s="283" customFormat="1" ht="69" customHeight="1">
      <c r="B7" s="10">
        <v>4</v>
      </c>
      <c r="C7" s="280">
        <v>4</v>
      </c>
      <c r="D7" s="280" t="s">
        <v>2431</v>
      </c>
      <c r="E7" s="281">
        <v>10</v>
      </c>
      <c r="F7" s="10" t="s">
        <v>89</v>
      </c>
      <c r="G7" s="10" t="s">
        <v>61</v>
      </c>
      <c r="H7" s="495">
        <v>5</v>
      </c>
      <c r="I7" s="499" t="str">
        <f t="shared" si="1"/>
        <v>4_10</v>
      </c>
      <c r="J7" s="471">
        <v>1</v>
      </c>
      <c r="K7" s="471">
        <v>1</v>
      </c>
      <c r="L7" s="471"/>
      <c r="M7" s="471"/>
      <c r="N7" s="490">
        <v>1</v>
      </c>
      <c r="O7" s="11"/>
      <c r="P7" s="11"/>
      <c r="Q7" s="11"/>
      <c r="R7" s="11"/>
      <c r="S7" s="11" t="s">
        <v>78</v>
      </c>
      <c r="T7" s="11" t="s">
        <v>1041</v>
      </c>
      <c r="U7" s="11"/>
      <c r="V7" s="505" t="s">
        <v>2360</v>
      </c>
      <c r="W7" s="9">
        <v>0.55000000000000004</v>
      </c>
      <c r="X7" s="12"/>
      <c r="Y7" s="12"/>
      <c r="Z7" s="12"/>
      <c r="AA7" s="12" t="s">
        <v>2054</v>
      </c>
      <c r="AB7" s="12"/>
      <c r="AC7" s="12" t="s">
        <v>78</v>
      </c>
      <c r="AD7" s="12"/>
      <c r="AE7" s="12"/>
      <c r="AF7" s="12"/>
      <c r="AG7" s="12"/>
      <c r="AH7" s="12"/>
      <c r="AI7" s="12" t="s">
        <v>622</v>
      </c>
      <c r="AJ7" s="12"/>
      <c r="AK7" s="466">
        <v>1</v>
      </c>
      <c r="AL7" s="395" t="s">
        <v>90</v>
      </c>
      <c r="AM7" s="390" t="s">
        <v>78</v>
      </c>
      <c r="AN7" s="390" t="s">
        <v>63</v>
      </c>
      <c r="AO7" s="390"/>
      <c r="AP7" s="390"/>
      <c r="AQ7" s="390" t="s">
        <v>2022</v>
      </c>
      <c r="AR7" s="384" t="s">
        <v>64</v>
      </c>
      <c r="AS7" s="385">
        <v>2</v>
      </c>
      <c r="AT7" s="386">
        <v>6</v>
      </c>
      <c r="AU7" s="387"/>
      <c r="AV7" s="387"/>
      <c r="AW7" s="387">
        <v>1</v>
      </c>
      <c r="AX7" s="387"/>
      <c r="AY7" s="387"/>
      <c r="AZ7" s="387"/>
      <c r="BA7" s="387"/>
      <c r="BB7" s="386">
        <v>1</v>
      </c>
      <c r="BC7" s="383">
        <v>108</v>
      </c>
      <c r="BD7" s="388">
        <v>1</v>
      </c>
      <c r="BE7" s="387" t="s">
        <v>91</v>
      </c>
      <c r="BF7" s="387" t="s">
        <v>92</v>
      </c>
      <c r="BG7" s="387" t="s">
        <v>84</v>
      </c>
      <c r="BH7" s="387" t="s">
        <v>68</v>
      </c>
      <c r="BI7" s="387" t="s">
        <v>68</v>
      </c>
      <c r="BJ7" s="387" t="s">
        <v>68</v>
      </c>
      <c r="BK7" s="387" t="s">
        <v>68</v>
      </c>
      <c r="BL7" s="387" t="s">
        <v>68</v>
      </c>
      <c r="BM7" s="387" t="s">
        <v>93</v>
      </c>
      <c r="BN7" s="387" t="s">
        <v>94</v>
      </c>
      <c r="BO7" s="384" t="s">
        <v>71</v>
      </c>
      <c r="BP7" s="384" t="s">
        <v>72</v>
      </c>
      <c r="BQ7" s="384"/>
      <c r="BR7" s="384"/>
      <c r="BS7" s="384"/>
      <c r="BT7" s="384"/>
      <c r="BU7" s="387"/>
      <c r="BV7" s="387"/>
      <c r="BW7" s="387"/>
      <c r="BX7" s="387" t="s">
        <v>2096</v>
      </c>
      <c r="BY7" s="387"/>
      <c r="BZ7" s="387">
        <v>1</v>
      </c>
      <c r="CA7" s="387"/>
      <c r="CB7" s="387"/>
      <c r="CC7" s="387"/>
      <c r="CD7" s="387"/>
      <c r="CE7" s="387"/>
      <c r="CF7" s="387"/>
      <c r="CG7" s="387"/>
      <c r="CH7" s="387"/>
      <c r="CI7" s="387"/>
      <c r="CJ7" s="387"/>
      <c r="CK7" s="387"/>
      <c r="CL7" s="387"/>
      <c r="CM7" s="387"/>
      <c r="CN7" s="387"/>
      <c r="CO7" s="389">
        <v>1230</v>
      </c>
      <c r="CP7" s="389"/>
      <c r="CQ7" s="11"/>
      <c r="CR7" s="11"/>
      <c r="CS7" s="11"/>
      <c r="CT7" s="11"/>
      <c r="CU7" s="11"/>
      <c r="CV7" s="11"/>
      <c r="CW7" s="11"/>
      <c r="CX7" s="10"/>
      <c r="CY7" s="10"/>
      <c r="CZ7" s="10">
        <v>5</v>
      </c>
      <c r="DA7" s="10" t="s">
        <v>74</v>
      </c>
      <c r="DB7" s="10" t="s">
        <v>95</v>
      </c>
      <c r="DC7" s="10">
        <v>5</v>
      </c>
      <c r="DD7" s="10" t="str">
        <f>CONCATENATE(C7,"_",E7)</f>
        <v>4_10</v>
      </c>
      <c r="DE7" s="282"/>
      <c r="DF7" s="10" t="s">
        <v>447</v>
      </c>
      <c r="DG7" s="10" t="s">
        <v>1777</v>
      </c>
      <c r="DH7" s="10"/>
      <c r="DI7" s="10"/>
      <c r="DJ7" s="10"/>
      <c r="DK7" s="10"/>
      <c r="DL7" s="10"/>
      <c r="DM7" s="10"/>
      <c r="DN7" s="10"/>
      <c r="DO7" s="405" t="s">
        <v>1959</v>
      </c>
      <c r="DP7" s="476"/>
    </row>
    <row r="8" spans="1:1067" ht="69" customHeight="1">
      <c r="A8" s="283"/>
      <c r="B8" s="10">
        <v>5</v>
      </c>
      <c r="C8" s="280">
        <v>5</v>
      </c>
      <c r="D8" s="280" t="s">
        <v>2431</v>
      </c>
      <c r="E8" s="281" t="s">
        <v>96</v>
      </c>
      <c r="F8" s="10" t="s">
        <v>97</v>
      </c>
      <c r="G8" s="10" t="s">
        <v>98</v>
      </c>
      <c r="H8" s="495">
        <v>6</v>
      </c>
      <c r="I8" s="499" t="str">
        <f t="shared" si="1"/>
        <v>5_11.1</v>
      </c>
      <c r="J8" s="471">
        <v>1</v>
      </c>
      <c r="K8" s="471">
        <v>1</v>
      </c>
      <c r="L8" s="471"/>
      <c r="M8" s="471"/>
      <c r="N8" s="490">
        <v>1</v>
      </c>
      <c r="O8" s="11"/>
      <c r="P8" s="11"/>
      <c r="Q8" s="11"/>
      <c r="R8" s="11"/>
      <c r="S8" s="11" t="s">
        <v>78</v>
      </c>
      <c r="T8" s="11" t="s">
        <v>1041</v>
      </c>
      <c r="U8" s="11"/>
      <c r="V8" s="505" t="s">
        <v>2360</v>
      </c>
      <c r="W8" s="11">
        <v>1.33</v>
      </c>
      <c r="X8" s="11"/>
      <c r="Y8" s="11"/>
      <c r="Z8" s="11"/>
      <c r="AA8" s="11" t="s">
        <v>2054</v>
      </c>
      <c r="AB8" s="11"/>
      <c r="AC8" s="11" t="s">
        <v>78</v>
      </c>
      <c r="AD8" s="11"/>
      <c r="AE8" s="11"/>
      <c r="AF8" s="11"/>
      <c r="AG8" s="11"/>
      <c r="AH8" s="11"/>
      <c r="AI8" s="11" t="s">
        <v>622</v>
      </c>
      <c r="AJ8" s="11"/>
      <c r="AK8" s="466">
        <v>1</v>
      </c>
      <c r="AL8" s="390"/>
      <c r="AM8" s="390" t="s">
        <v>78</v>
      </c>
      <c r="AN8" s="390" t="s">
        <v>63</v>
      </c>
      <c r="AO8" s="390"/>
      <c r="AP8" s="390"/>
      <c r="AQ8" s="390" t="s">
        <v>2022</v>
      </c>
      <c r="AR8" s="384" t="s">
        <v>64</v>
      </c>
      <c r="AS8" s="391">
        <v>2</v>
      </c>
      <c r="AT8" s="387">
        <v>6</v>
      </c>
      <c r="AU8" s="387"/>
      <c r="AV8" s="387"/>
      <c r="AW8" s="387">
        <v>1</v>
      </c>
      <c r="AX8" s="387"/>
      <c r="AY8" s="387"/>
      <c r="AZ8" s="387"/>
      <c r="BA8" s="387"/>
      <c r="BB8" s="387">
        <v>1</v>
      </c>
      <c r="BC8" s="384">
        <v>108</v>
      </c>
      <c r="BD8" s="387"/>
      <c r="BE8" s="387"/>
      <c r="BF8" s="387"/>
      <c r="BG8" s="387"/>
      <c r="BH8" s="387"/>
      <c r="BI8" s="387"/>
      <c r="BJ8" s="387"/>
      <c r="BK8" s="387"/>
      <c r="BL8" s="387"/>
      <c r="BM8" s="387" t="s">
        <v>93</v>
      </c>
      <c r="BN8" s="387" t="s">
        <v>99</v>
      </c>
      <c r="BO8" s="384" t="s">
        <v>71</v>
      </c>
      <c r="BP8" s="384" t="s">
        <v>72</v>
      </c>
      <c r="BQ8" s="384"/>
      <c r="BR8" s="384"/>
      <c r="BS8" s="384"/>
      <c r="BT8" s="384"/>
      <c r="BU8" s="387"/>
      <c r="BV8" s="387"/>
      <c r="BW8" s="387"/>
      <c r="BX8" s="387" t="s">
        <v>2096</v>
      </c>
      <c r="BY8" s="387"/>
      <c r="BZ8" s="387">
        <v>1</v>
      </c>
      <c r="CA8" s="387"/>
      <c r="CB8" s="387"/>
      <c r="CC8" s="387"/>
      <c r="CD8" s="387"/>
      <c r="CE8" s="387"/>
      <c r="CF8" s="387"/>
      <c r="CG8" s="387"/>
      <c r="CH8" s="387"/>
      <c r="CI8" s="387"/>
      <c r="CJ8" s="387"/>
      <c r="CK8" s="387"/>
      <c r="CL8" s="387"/>
      <c r="CM8" s="387"/>
      <c r="CN8" s="387"/>
      <c r="CO8" s="389">
        <v>1500</v>
      </c>
      <c r="CP8" s="389"/>
      <c r="CQ8" s="11"/>
      <c r="CR8" s="11"/>
      <c r="CS8" s="11"/>
      <c r="CT8" s="11"/>
      <c r="CU8" s="11" t="s">
        <v>447</v>
      </c>
      <c r="CV8" s="11"/>
      <c r="CW8" s="11"/>
      <c r="CX8" s="10">
        <v>1</v>
      </c>
      <c r="CY8" s="10" t="s">
        <v>100</v>
      </c>
      <c r="CZ8" s="10">
        <v>6</v>
      </c>
      <c r="DA8" s="10" t="s">
        <v>74</v>
      </c>
      <c r="DB8" s="10" t="s">
        <v>101</v>
      </c>
      <c r="DC8" s="10">
        <v>6</v>
      </c>
      <c r="DD8" s="10" t="str">
        <f>CONCATENATE(C8,"_",E8)</f>
        <v>5_11.1</v>
      </c>
      <c r="DE8" s="282"/>
      <c r="DF8" s="10" t="s">
        <v>447</v>
      </c>
      <c r="DG8" s="10"/>
      <c r="DH8" s="10" t="s">
        <v>1777</v>
      </c>
      <c r="DI8" s="10"/>
      <c r="DJ8" s="10"/>
      <c r="DK8" s="232"/>
      <c r="DL8" s="232"/>
      <c r="DM8" s="232"/>
      <c r="DN8" s="232"/>
      <c r="DO8" s="477" t="s">
        <v>1959</v>
      </c>
      <c r="DP8" s="230">
        <f>1.23*2450</f>
        <v>3013.5</v>
      </c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</row>
    <row r="9" spans="1:1067" ht="69" hidden="1" customHeight="1">
      <c r="A9" s="283"/>
      <c r="B9" s="10"/>
      <c r="C9" s="280"/>
      <c r="D9" s="280"/>
      <c r="E9" s="281"/>
      <c r="F9" s="10" t="s">
        <v>1693</v>
      </c>
      <c r="G9" s="10" t="s">
        <v>61</v>
      </c>
      <c r="H9" s="10">
        <v>7</v>
      </c>
      <c r="I9" s="11"/>
      <c r="J9" s="471"/>
      <c r="K9" s="471"/>
      <c r="L9" s="471"/>
      <c r="M9" s="47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466"/>
      <c r="AL9" s="390"/>
      <c r="AM9" s="390"/>
      <c r="AN9" s="390"/>
      <c r="AO9" s="390"/>
      <c r="AP9" s="390"/>
      <c r="AQ9" s="390"/>
      <c r="AR9" s="384"/>
      <c r="AS9" s="391"/>
      <c r="AT9" s="387"/>
      <c r="AU9" s="387"/>
      <c r="AV9" s="387"/>
      <c r="AW9" s="387"/>
      <c r="AX9" s="387"/>
      <c r="AY9" s="387"/>
      <c r="AZ9" s="387"/>
      <c r="BA9" s="387"/>
      <c r="BB9" s="387"/>
      <c r="BC9" s="384"/>
      <c r="BD9" s="387"/>
      <c r="BE9" s="387"/>
      <c r="BF9" s="387"/>
      <c r="BG9" s="387"/>
      <c r="BH9" s="387"/>
      <c r="BI9" s="387"/>
      <c r="BJ9" s="387"/>
      <c r="BK9" s="387"/>
      <c r="BL9" s="387"/>
      <c r="BM9" s="387"/>
      <c r="BN9" s="387"/>
      <c r="BO9" s="384"/>
      <c r="BP9" s="384" t="s">
        <v>72</v>
      </c>
      <c r="BQ9" s="384"/>
      <c r="BR9" s="384"/>
      <c r="BS9" s="384"/>
      <c r="BT9" s="384"/>
      <c r="BU9" s="387"/>
      <c r="BV9" s="387"/>
      <c r="BW9" s="387"/>
      <c r="BX9" s="387"/>
      <c r="BY9" s="387"/>
      <c r="BZ9" s="387"/>
      <c r="CA9" s="387"/>
      <c r="CB9" s="387"/>
      <c r="CC9" s="387"/>
      <c r="CD9" s="387"/>
      <c r="CE9" s="387"/>
      <c r="CF9" s="387"/>
      <c r="CG9" s="387"/>
      <c r="CH9" s="387"/>
      <c r="CI9" s="387"/>
      <c r="CJ9" s="387"/>
      <c r="CK9" s="387"/>
      <c r="CL9" s="387"/>
      <c r="CM9" s="387"/>
      <c r="CN9" s="387"/>
      <c r="CO9" s="389"/>
      <c r="CP9" s="389"/>
      <c r="CQ9" s="11"/>
      <c r="CR9" s="11"/>
      <c r="CS9" s="11"/>
      <c r="CT9" s="11"/>
      <c r="CU9" s="11"/>
      <c r="CV9" s="11"/>
      <c r="CW9" s="11"/>
      <c r="CX9" s="10"/>
      <c r="CY9" s="10"/>
      <c r="CZ9" s="10">
        <v>7</v>
      </c>
      <c r="DA9" s="10"/>
      <c r="DB9" s="10"/>
      <c r="DC9" s="10"/>
      <c r="DD9" s="10" t="s">
        <v>1694</v>
      </c>
      <c r="DE9" s="282"/>
      <c r="DF9" s="10"/>
      <c r="DG9" s="415" t="s">
        <v>1778</v>
      </c>
      <c r="DH9" s="10"/>
      <c r="DI9" s="10"/>
      <c r="DJ9" s="10"/>
      <c r="DK9" s="232"/>
      <c r="DL9" s="232"/>
      <c r="DM9" s="232"/>
      <c r="DN9" s="232"/>
      <c r="DO9" s="477"/>
      <c r="DP9" s="232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</row>
    <row r="10" spans="1:1067" ht="69" customHeight="1">
      <c r="A10" s="283"/>
      <c r="B10" s="10">
        <v>6</v>
      </c>
      <c r="C10" s="280">
        <v>6</v>
      </c>
      <c r="D10" s="280" t="s">
        <v>2431</v>
      </c>
      <c r="E10" s="281">
        <v>12</v>
      </c>
      <c r="F10" s="10" t="s">
        <v>102</v>
      </c>
      <c r="G10" s="10" t="s">
        <v>77</v>
      </c>
      <c r="H10" s="495">
        <v>8</v>
      </c>
      <c r="I10" s="499" t="str">
        <f t="shared" ref="I10:I11" si="2">DD10</f>
        <v>6_12</v>
      </c>
      <c r="J10" s="471">
        <v>1</v>
      </c>
      <c r="K10" s="471"/>
      <c r="L10" s="471"/>
      <c r="M10" s="471"/>
      <c r="N10" s="490"/>
      <c r="O10" s="11"/>
      <c r="P10" s="11"/>
      <c r="Q10" s="11"/>
      <c r="R10" s="11"/>
      <c r="S10" s="11" t="s">
        <v>103</v>
      </c>
      <c r="T10" s="11"/>
      <c r="U10" s="11"/>
      <c r="V10" s="11"/>
      <c r="W10" s="11">
        <v>6</v>
      </c>
      <c r="X10" s="11"/>
      <c r="Y10" s="11"/>
      <c r="Z10" s="11"/>
      <c r="AA10" s="11" t="s">
        <v>2055</v>
      </c>
      <c r="AB10" s="11"/>
      <c r="AC10" s="11" t="s">
        <v>103</v>
      </c>
      <c r="AD10" s="11"/>
      <c r="AE10" s="11"/>
      <c r="AF10" s="11"/>
      <c r="AG10" s="11"/>
      <c r="AH10" s="11"/>
      <c r="AI10" s="11" t="s">
        <v>622</v>
      </c>
      <c r="AJ10" s="11"/>
      <c r="AK10" s="466">
        <v>1</v>
      </c>
      <c r="AL10" s="390"/>
      <c r="AM10" s="390" t="s">
        <v>103</v>
      </c>
      <c r="AN10" s="390" t="s">
        <v>63</v>
      </c>
      <c r="AO10" s="390"/>
      <c r="AP10" s="390"/>
      <c r="AQ10" s="390" t="s">
        <v>2022</v>
      </c>
      <c r="AR10" s="384" t="s">
        <v>64</v>
      </c>
      <c r="AS10" s="391">
        <v>3</v>
      </c>
      <c r="AT10" s="387">
        <v>7</v>
      </c>
      <c r="AU10" s="387">
        <v>1</v>
      </c>
      <c r="AV10" s="387"/>
      <c r="AW10" s="387"/>
      <c r="AX10" s="387"/>
      <c r="AY10" s="387">
        <v>1</v>
      </c>
      <c r="AZ10" s="387"/>
      <c r="BA10" s="387"/>
      <c r="BB10" s="387"/>
      <c r="BC10" s="384"/>
      <c r="BD10" s="387"/>
      <c r="BE10" s="387"/>
      <c r="BF10" s="387"/>
      <c r="BG10" s="387"/>
      <c r="BH10" s="387"/>
      <c r="BI10" s="387"/>
      <c r="BJ10" s="387"/>
      <c r="BK10" s="387"/>
      <c r="BL10" s="387"/>
      <c r="BM10" s="387" t="s">
        <v>104</v>
      </c>
      <c r="BN10" s="387" t="s">
        <v>105</v>
      </c>
      <c r="BO10" s="384" t="s">
        <v>71</v>
      </c>
      <c r="BP10" s="384" t="s">
        <v>72</v>
      </c>
      <c r="BQ10" s="384">
        <v>1</v>
      </c>
      <c r="BR10" s="384" t="s">
        <v>2088</v>
      </c>
      <c r="BS10" s="392">
        <v>42139</v>
      </c>
      <c r="BT10" s="392">
        <v>43235</v>
      </c>
      <c r="BU10" s="387">
        <v>1</v>
      </c>
      <c r="BV10" s="387"/>
      <c r="BW10" s="387"/>
      <c r="BX10" s="387" t="s">
        <v>2097</v>
      </c>
      <c r="BY10" s="387"/>
      <c r="BZ10" s="387"/>
      <c r="CA10" s="387"/>
      <c r="CB10" s="387">
        <v>1</v>
      </c>
      <c r="CC10" s="387"/>
      <c r="CD10" s="387"/>
      <c r="CE10" s="387"/>
      <c r="CF10" s="387"/>
      <c r="CG10" s="387"/>
      <c r="CH10" s="387"/>
      <c r="CI10" s="387"/>
      <c r="CJ10" s="387"/>
      <c r="CK10" s="387"/>
      <c r="CL10" s="387"/>
      <c r="CM10" s="387"/>
      <c r="CN10" s="387"/>
      <c r="CO10" s="389">
        <v>2450</v>
      </c>
      <c r="CP10" s="389"/>
      <c r="CQ10" s="11" t="s">
        <v>1640</v>
      </c>
      <c r="CR10" s="11"/>
      <c r="CS10" s="11"/>
      <c r="CT10" s="11"/>
      <c r="CU10" s="11"/>
      <c r="CV10" s="11"/>
      <c r="CW10" s="11"/>
      <c r="CX10" s="10"/>
      <c r="CY10" s="10"/>
      <c r="CZ10" s="10">
        <v>8</v>
      </c>
      <c r="DA10" s="10" t="s">
        <v>74</v>
      </c>
      <c r="DB10" s="10" t="s">
        <v>107</v>
      </c>
      <c r="DC10" s="10"/>
      <c r="DD10" s="10" t="str">
        <f t="shared" ref="DD10:DD31" si="3">CONCATENATE(C10,"_",E10)</f>
        <v>6_12</v>
      </c>
      <c r="DE10" s="282"/>
      <c r="DF10" s="10"/>
      <c r="DG10" s="10"/>
      <c r="DH10" s="10"/>
      <c r="DI10" s="413" t="s">
        <v>1725</v>
      </c>
      <c r="DJ10" s="10" t="s">
        <v>1777</v>
      </c>
      <c r="DK10" s="232"/>
      <c r="DL10" s="232"/>
      <c r="DM10" s="232"/>
      <c r="DN10" s="232"/>
      <c r="DO10" s="477" t="s">
        <v>1959</v>
      </c>
      <c r="DP10" s="476">
        <f>1.23*1750</f>
        <v>2152.5</v>
      </c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</row>
    <row r="11" spans="1:1067" ht="69" customHeight="1">
      <c r="A11" s="283"/>
      <c r="B11" s="10">
        <v>7</v>
      </c>
      <c r="C11" s="280">
        <v>7</v>
      </c>
      <c r="D11" s="280" t="s">
        <v>2431</v>
      </c>
      <c r="E11" s="281">
        <v>12</v>
      </c>
      <c r="F11" s="10" t="s">
        <v>108</v>
      </c>
      <c r="G11" s="10" t="s">
        <v>61</v>
      </c>
      <c r="H11" s="495">
        <v>9</v>
      </c>
      <c r="I11" s="499" t="str">
        <f t="shared" si="2"/>
        <v>7_12</v>
      </c>
      <c r="J11" s="471">
        <v>1</v>
      </c>
      <c r="K11" s="471">
        <v>2</v>
      </c>
      <c r="L11" s="471"/>
      <c r="M11" s="471"/>
      <c r="N11" s="490"/>
      <c r="O11" s="11"/>
      <c r="P11" s="11"/>
      <c r="Q11" s="11"/>
      <c r="R11" s="11"/>
      <c r="S11" s="11" t="s">
        <v>103</v>
      </c>
      <c r="T11" s="11"/>
      <c r="U11" s="11"/>
      <c r="V11" s="11"/>
      <c r="W11" s="9">
        <v>0.55000000000000004</v>
      </c>
      <c r="X11" s="12"/>
      <c r="Y11" s="12"/>
      <c r="Z11" s="12"/>
      <c r="AA11" s="11" t="s">
        <v>2055</v>
      </c>
      <c r="AB11" s="11"/>
      <c r="AC11" s="11" t="s">
        <v>103</v>
      </c>
      <c r="AD11" s="11"/>
      <c r="AE11" s="11"/>
      <c r="AF11" s="11"/>
      <c r="AG11" s="11"/>
      <c r="AH11" s="11"/>
      <c r="AI11" s="11" t="s">
        <v>622</v>
      </c>
      <c r="AJ11" s="11"/>
      <c r="AK11" s="466">
        <v>1</v>
      </c>
      <c r="AL11" s="395">
        <v>9</v>
      </c>
      <c r="AM11" s="390" t="s">
        <v>103</v>
      </c>
      <c r="AN11" s="390" t="s">
        <v>63</v>
      </c>
      <c r="AO11" s="390"/>
      <c r="AP11" s="390"/>
      <c r="AQ11" s="390" t="s">
        <v>2022</v>
      </c>
      <c r="AR11" s="384" t="s">
        <v>64</v>
      </c>
      <c r="AS11" s="385">
        <v>3</v>
      </c>
      <c r="AT11" s="386">
        <v>7</v>
      </c>
      <c r="AU11" s="387"/>
      <c r="AV11" s="387"/>
      <c r="AW11" s="387">
        <v>1</v>
      </c>
      <c r="AX11" s="387"/>
      <c r="AY11" s="387"/>
      <c r="AZ11" s="387"/>
      <c r="BA11" s="387"/>
      <c r="BB11" s="386">
        <v>1</v>
      </c>
      <c r="BC11" s="383">
        <v>105</v>
      </c>
      <c r="BD11" s="388">
        <v>2</v>
      </c>
      <c r="BE11" s="387" t="s">
        <v>109</v>
      </c>
      <c r="BF11" s="387" t="s">
        <v>66</v>
      </c>
      <c r="BG11" s="387" t="s">
        <v>110</v>
      </c>
      <c r="BH11" s="387" t="s">
        <v>68</v>
      </c>
      <c r="BI11" s="387" t="s">
        <v>111</v>
      </c>
      <c r="BJ11" s="387" t="s">
        <v>112</v>
      </c>
      <c r="BK11" s="387" t="s">
        <v>113</v>
      </c>
      <c r="BL11" s="387" t="s">
        <v>68</v>
      </c>
      <c r="BM11" s="387" t="s">
        <v>93</v>
      </c>
      <c r="BN11" s="387" t="s">
        <v>114</v>
      </c>
      <c r="BO11" s="384" t="s">
        <v>71</v>
      </c>
      <c r="BP11" s="384" t="s">
        <v>72</v>
      </c>
      <c r="BQ11" s="384"/>
      <c r="BR11" s="384"/>
      <c r="BS11" s="384"/>
      <c r="BT11" s="384"/>
      <c r="BU11" s="387"/>
      <c r="BV11" s="387"/>
      <c r="BW11" s="387"/>
      <c r="BX11" s="387" t="s">
        <v>2096</v>
      </c>
      <c r="BY11" s="387"/>
      <c r="BZ11" s="387">
        <v>1</v>
      </c>
      <c r="CA11" s="387"/>
      <c r="CB11" s="387"/>
      <c r="CC11" s="387"/>
      <c r="CD11" s="387"/>
      <c r="CE11" s="387"/>
      <c r="CF11" s="387"/>
      <c r="CG11" s="387"/>
      <c r="CH11" s="387"/>
      <c r="CI11" s="387"/>
      <c r="CJ11" s="387"/>
      <c r="CK11" s="387"/>
      <c r="CL11" s="387"/>
      <c r="CM11" s="387"/>
      <c r="CN11" s="387"/>
      <c r="CO11" s="389">
        <v>1230</v>
      </c>
      <c r="CP11" s="389"/>
      <c r="CQ11" s="11"/>
      <c r="CR11" s="11"/>
      <c r="CS11" s="11"/>
      <c r="CT11" s="11"/>
      <c r="CU11" s="11"/>
      <c r="CV11" s="11"/>
      <c r="CW11" s="11"/>
      <c r="CX11" s="10"/>
      <c r="CY11" s="10"/>
      <c r="CZ11" s="10">
        <v>9</v>
      </c>
      <c r="DA11" s="10" t="s">
        <v>74</v>
      </c>
      <c r="DB11" s="10" t="s">
        <v>1638</v>
      </c>
      <c r="DC11" s="10">
        <v>3</v>
      </c>
      <c r="DD11" s="10" t="str">
        <f t="shared" si="3"/>
        <v>7_12</v>
      </c>
      <c r="DE11" s="282"/>
      <c r="DF11" s="10"/>
      <c r="DG11" s="10" t="s">
        <v>1777</v>
      </c>
      <c r="DH11" s="10"/>
      <c r="DI11" s="10"/>
      <c r="DJ11" s="10"/>
      <c r="DK11" s="232"/>
      <c r="DL11" s="232"/>
      <c r="DM11" s="232"/>
      <c r="DN11" s="232"/>
      <c r="DO11" s="477" t="s">
        <v>1959</v>
      </c>
      <c r="DP11" s="23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</row>
    <row r="12" spans="1:1067" ht="69" customHeight="1">
      <c r="A12" s="283"/>
      <c r="B12" s="10">
        <v>8</v>
      </c>
      <c r="C12" s="280">
        <v>8</v>
      </c>
      <c r="D12" s="280" t="s">
        <v>2431</v>
      </c>
      <c r="E12" s="281">
        <v>16</v>
      </c>
      <c r="F12" s="10" t="s">
        <v>115</v>
      </c>
      <c r="G12" s="10" t="s">
        <v>61</v>
      </c>
      <c r="H12" s="495">
        <v>11</v>
      </c>
      <c r="I12" s="499" t="str">
        <f t="shared" ref="I12:I28" si="4">DD12</f>
        <v>8_16</v>
      </c>
      <c r="J12" s="473">
        <v>1</v>
      </c>
      <c r="K12" s="473">
        <v>1</v>
      </c>
      <c r="L12" s="473"/>
      <c r="M12" s="473"/>
      <c r="N12" s="491"/>
      <c r="O12" s="10"/>
      <c r="P12" s="10">
        <v>1</v>
      </c>
      <c r="Q12" s="10"/>
      <c r="R12" s="10"/>
      <c r="S12" s="10" t="s">
        <v>103</v>
      </c>
      <c r="T12" s="10"/>
      <c r="U12" s="10"/>
      <c r="V12" s="10"/>
      <c r="W12" s="9">
        <v>0.55000000000000004</v>
      </c>
      <c r="X12" s="12"/>
      <c r="Y12" s="12"/>
      <c r="Z12" s="12"/>
      <c r="AA12" s="11" t="s">
        <v>2055</v>
      </c>
      <c r="AB12" s="11"/>
      <c r="AC12" s="11" t="s">
        <v>103</v>
      </c>
      <c r="AD12" s="11"/>
      <c r="AE12" s="11"/>
      <c r="AF12" s="11"/>
      <c r="AG12" s="11"/>
      <c r="AH12" s="11"/>
      <c r="AI12" s="11" t="s">
        <v>622</v>
      </c>
      <c r="AJ12" s="11"/>
      <c r="AK12" s="468">
        <v>1</v>
      </c>
      <c r="AL12" s="386">
        <v>10</v>
      </c>
      <c r="AM12" s="384" t="s">
        <v>103</v>
      </c>
      <c r="AN12" s="384" t="s">
        <v>63</v>
      </c>
      <c r="AO12" s="384"/>
      <c r="AP12" s="384"/>
      <c r="AQ12" s="384" t="s">
        <v>2022</v>
      </c>
      <c r="AR12" s="384" t="s">
        <v>64</v>
      </c>
      <c r="AS12" s="385">
        <v>4</v>
      </c>
      <c r="AT12" s="386">
        <v>8</v>
      </c>
      <c r="AU12" s="387"/>
      <c r="AV12" s="387"/>
      <c r="AW12" s="387">
        <v>1</v>
      </c>
      <c r="AX12" s="387"/>
      <c r="AY12" s="387"/>
      <c r="AZ12" s="387"/>
      <c r="BA12" s="387"/>
      <c r="BB12" s="386">
        <v>1</v>
      </c>
      <c r="BC12" s="383">
        <v>104</v>
      </c>
      <c r="BD12" s="388">
        <v>1</v>
      </c>
      <c r="BE12" s="387" t="s">
        <v>1933</v>
      </c>
      <c r="BF12" s="387" t="s">
        <v>117</v>
      </c>
      <c r="BG12" s="387" t="s">
        <v>118</v>
      </c>
      <c r="BH12" s="387" t="s">
        <v>68</v>
      </c>
      <c r="BI12" s="387" t="s">
        <v>68</v>
      </c>
      <c r="BJ12" s="387" t="s">
        <v>68</v>
      </c>
      <c r="BK12" s="387" t="s">
        <v>68</v>
      </c>
      <c r="BL12" s="387" t="s">
        <v>68</v>
      </c>
      <c r="BM12" s="387" t="s">
        <v>93</v>
      </c>
      <c r="BN12" s="387" t="s">
        <v>119</v>
      </c>
      <c r="BO12" s="384" t="s">
        <v>71</v>
      </c>
      <c r="BP12" s="384" t="s">
        <v>72</v>
      </c>
      <c r="BQ12" s="384"/>
      <c r="BR12" s="384"/>
      <c r="BS12" s="384"/>
      <c r="BT12" s="384"/>
      <c r="BU12" s="387"/>
      <c r="BV12" s="387"/>
      <c r="BW12" s="387"/>
      <c r="BX12" s="387" t="s">
        <v>2096</v>
      </c>
      <c r="BY12" s="387"/>
      <c r="BZ12" s="387">
        <v>1</v>
      </c>
      <c r="CA12" s="387"/>
      <c r="CB12" s="387"/>
      <c r="CC12" s="387"/>
      <c r="CD12" s="387"/>
      <c r="CE12" s="387"/>
      <c r="CF12" s="387"/>
      <c r="CG12" s="387"/>
      <c r="CH12" s="387"/>
      <c r="CI12" s="387"/>
      <c r="CJ12" s="387"/>
      <c r="CK12" s="387"/>
      <c r="CL12" s="387"/>
      <c r="CM12" s="387"/>
      <c r="CN12" s="387"/>
      <c r="CO12" s="389">
        <v>1230</v>
      </c>
      <c r="CP12" s="389"/>
      <c r="CQ12" s="10" t="s">
        <v>1641</v>
      </c>
      <c r="CR12" s="10"/>
      <c r="CS12" s="10"/>
      <c r="CT12" s="10"/>
      <c r="CU12" s="10"/>
      <c r="CV12" s="10"/>
      <c r="CW12" s="10"/>
      <c r="CX12" s="10"/>
      <c r="CY12" s="10"/>
      <c r="CZ12" s="10">
        <v>11</v>
      </c>
      <c r="DA12" s="10" t="s">
        <v>120</v>
      </c>
      <c r="DB12" s="10" t="s">
        <v>121</v>
      </c>
      <c r="DC12" s="10">
        <v>1</v>
      </c>
      <c r="DD12" s="10" t="str">
        <f t="shared" si="3"/>
        <v>8_16</v>
      </c>
      <c r="DE12" s="282"/>
      <c r="DF12" s="10"/>
      <c r="DG12" s="10" t="s">
        <v>1725</v>
      </c>
      <c r="DH12" s="10"/>
      <c r="DI12" s="10"/>
      <c r="DJ12" s="10"/>
      <c r="DK12" s="232"/>
      <c r="DL12" s="232"/>
      <c r="DM12" s="232"/>
      <c r="DN12" s="232"/>
      <c r="DO12" s="477" t="s">
        <v>1959</v>
      </c>
      <c r="DP12" s="23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</row>
    <row r="13" spans="1:1067" ht="69" customHeight="1">
      <c r="A13" s="283"/>
      <c r="B13" s="10">
        <v>9</v>
      </c>
      <c r="C13" s="280">
        <v>9</v>
      </c>
      <c r="D13" s="280" t="s">
        <v>2431</v>
      </c>
      <c r="E13" s="281">
        <v>37</v>
      </c>
      <c r="F13" s="10" t="s">
        <v>122</v>
      </c>
      <c r="G13" s="10" t="s">
        <v>123</v>
      </c>
      <c r="H13" s="495">
        <v>12</v>
      </c>
      <c r="I13" s="499" t="str">
        <f t="shared" si="4"/>
        <v>9_37</v>
      </c>
      <c r="J13" s="471">
        <v>1</v>
      </c>
      <c r="K13" s="471"/>
      <c r="L13" s="471"/>
      <c r="M13" s="471"/>
      <c r="N13" s="490"/>
      <c r="O13" s="11"/>
      <c r="P13" s="11"/>
      <c r="Q13" s="11"/>
      <c r="R13" s="11"/>
      <c r="S13" s="11" t="s">
        <v>124</v>
      </c>
      <c r="T13" s="11"/>
      <c r="U13" s="11"/>
      <c r="V13" s="11"/>
      <c r="W13" s="11">
        <v>17.55</v>
      </c>
      <c r="X13" s="11"/>
      <c r="Y13" s="11"/>
      <c r="Z13" s="11"/>
      <c r="AA13" s="11" t="s">
        <v>2055</v>
      </c>
      <c r="AB13" s="11"/>
      <c r="AC13" s="11" t="s">
        <v>124</v>
      </c>
      <c r="AD13" s="11"/>
      <c r="AE13" s="11"/>
      <c r="AF13" s="11"/>
      <c r="AG13" s="11"/>
      <c r="AH13" s="11"/>
      <c r="AI13" s="11" t="s">
        <v>622</v>
      </c>
      <c r="AJ13" s="11"/>
      <c r="AK13" s="466">
        <v>1</v>
      </c>
      <c r="AL13" s="390"/>
      <c r="AM13" s="390" t="s">
        <v>124</v>
      </c>
      <c r="AN13" s="390" t="s">
        <v>63</v>
      </c>
      <c r="AO13" s="390"/>
      <c r="AP13" s="390"/>
      <c r="AQ13" s="390" t="s">
        <v>2022</v>
      </c>
      <c r="AR13" s="384" t="s">
        <v>64</v>
      </c>
      <c r="AS13" s="391">
        <v>5</v>
      </c>
      <c r="AT13" s="387">
        <v>9</v>
      </c>
      <c r="AU13" s="387">
        <v>1</v>
      </c>
      <c r="AV13" s="387">
        <v>1</v>
      </c>
      <c r="AW13" s="387">
        <v>1</v>
      </c>
      <c r="AX13" s="387"/>
      <c r="AY13" s="387">
        <v>1</v>
      </c>
      <c r="AZ13" s="387">
        <v>1</v>
      </c>
      <c r="BA13" s="387"/>
      <c r="BB13" s="387"/>
      <c r="BC13" s="384"/>
      <c r="BD13" s="387"/>
      <c r="BE13" s="387"/>
      <c r="BF13" s="387"/>
      <c r="BG13" s="387"/>
      <c r="BH13" s="387"/>
      <c r="BI13" s="387"/>
      <c r="BJ13" s="387"/>
      <c r="BK13" s="387"/>
      <c r="BL13" s="387"/>
      <c r="BM13" s="387" t="s">
        <v>79</v>
      </c>
      <c r="BN13" s="387" t="s">
        <v>125</v>
      </c>
      <c r="BO13" s="384" t="s">
        <v>71</v>
      </c>
      <c r="BP13" s="384" t="s">
        <v>72</v>
      </c>
      <c r="BQ13" s="384">
        <v>1</v>
      </c>
      <c r="BR13" s="384" t="s">
        <v>2087</v>
      </c>
      <c r="BS13" s="392">
        <v>42163</v>
      </c>
      <c r="BT13" s="392">
        <v>43259</v>
      </c>
      <c r="BU13" s="387"/>
      <c r="BV13" s="387"/>
      <c r="BW13" s="387">
        <v>1</v>
      </c>
      <c r="BX13" s="387" t="s">
        <v>2100</v>
      </c>
      <c r="BY13" s="387"/>
      <c r="BZ13" s="387"/>
      <c r="CA13" s="387"/>
      <c r="CB13" s="387"/>
      <c r="CC13" s="387"/>
      <c r="CD13" s="387"/>
      <c r="CE13" s="387">
        <v>1</v>
      </c>
      <c r="CF13" s="387"/>
      <c r="CG13" s="387"/>
      <c r="CH13" s="387"/>
      <c r="CI13" s="387"/>
      <c r="CJ13" s="387">
        <v>1</v>
      </c>
      <c r="CK13" s="387"/>
      <c r="CL13" s="387"/>
      <c r="CM13" s="387"/>
      <c r="CN13" s="387"/>
      <c r="CO13" s="389">
        <v>18450</v>
      </c>
      <c r="CP13" s="389"/>
      <c r="CQ13" s="11"/>
      <c r="CR13" s="11"/>
      <c r="CS13" s="11"/>
      <c r="CT13" s="11"/>
      <c r="CU13" s="11"/>
      <c r="CV13" s="11"/>
      <c r="CW13" s="11"/>
      <c r="CX13" s="10"/>
      <c r="CY13" s="10"/>
      <c r="CZ13" s="10">
        <v>12</v>
      </c>
      <c r="DA13" s="10" t="s">
        <v>74</v>
      </c>
      <c r="DB13" s="10" t="s">
        <v>126</v>
      </c>
      <c r="DC13" s="10">
        <v>1</v>
      </c>
      <c r="DD13" s="10" t="str">
        <f t="shared" si="3"/>
        <v>9_37</v>
      </c>
      <c r="DE13" s="282"/>
      <c r="DF13" s="10"/>
      <c r="DG13" s="10"/>
      <c r="DH13" s="10"/>
      <c r="DI13" s="10" t="s">
        <v>1777</v>
      </c>
      <c r="DJ13" s="10"/>
      <c r="DK13" s="232"/>
      <c r="DL13" s="232" t="s">
        <v>1725</v>
      </c>
      <c r="DM13" s="232" t="s">
        <v>1725</v>
      </c>
      <c r="DN13" s="232"/>
      <c r="DO13" s="477" t="s">
        <v>1959</v>
      </c>
      <c r="DP13" s="230">
        <f>1.23*2450</f>
        <v>3013.5</v>
      </c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</row>
    <row r="14" spans="1:1067" s="13" customFormat="1" ht="69" customHeight="1">
      <c r="A14" s="9">
        <v>3</v>
      </c>
      <c r="B14" s="9">
        <v>10</v>
      </c>
      <c r="C14" s="280">
        <v>10</v>
      </c>
      <c r="D14" s="280" t="s">
        <v>2431</v>
      </c>
      <c r="E14" s="281">
        <v>37</v>
      </c>
      <c r="F14" s="9" t="s">
        <v>1582</v>
      </c>
      <c r="G14" s="9" t="s">
        <v>61</v>
      </c>
      <c r="H14" s="495">
        <v>13</v>
      </c>
      <c r="I14" s="499" t="str">
        <f t="shared" si="4"/>
        <v>10_37</v>
      </c>
      <c r="J14" s="472">
        <v>1</v>
      </c>
      <c r="K14" s="472">
        <v>2</v>
      </c>
      <c r="L14" s="472">
        <v>1</v>
      </c>
      <c r="M14" s="472"/>
      <c r="N14" s="490">
        <v>1</v>
      </c>
      <c r="O14" s="12"/>
      <c r="P14" s="12"/>
      <c r="Q14" s="12"/>
      <c r="R14" s="12" t="s">
        <v>2000</v>
      </c>
      <c r="S14" s="12" t="s">
        <v>124</v>
      </c>
      <c r="T14" s="12"/>
      <c r="U14" s="12"/>
      <c r="V14" s="12"/>
      <c r="W14" s="9">
        <v>0.55000000000000004</v>
      </c>
      <c r="X14" s="12"/>
      <c r="Y14" s="12"/>
      <c r="Z14" s="12"/>
      <c r="AA14" s="12" t="s">
        <v>2055</v>
      </c>
      <c r="AB14" s="12"/>
      <c r="AC14" s="12" t="s">
        <v>124</v>
      </c>
      <c r="AD14" s="12"/>
      <c r="AE14" s="12"/>
      <c r="AF14" s="12"/>
      <c r="AG14" s="12"/>
      <c r="AH14" s="12"/>
      <c r="AI14" s="12" t="s">
        <v>622</v>
      </c>
      <c r="AJ14" s="12"/>
      <c r="AK14" s="467">
        <v>1</v>
      </c>
      <c r="AL14" s="393">
        <v>11</v>
      </c>
      <c r="AM14" s="390" t="s">
        <v>124</v>
      </c>
      <c r="AN14" s="394" t="s">
        <v>63</v>
      </c>
      <c r="AO14" s="390"/>
      <c r="AP14" s="390"/>
      <c r="AQ14" s="394" t="s">
        <v>2022</v>
      </c>
      <c r="AR14" s="384" t="s">
        <v>64</v>
      </c>
      <c r="AS14" s="385">
        <v>5</v>
      </c>
      <c r="AT14" s="386">
        <v>9</v>
      </c>
      <c r="AU14" s="387"/>
      <c r="AV14" s="387"/>
      <c r="AW14" s="387">
        <v>1</v>
      </c>
      <c r="AX14" s="387"/>
      <c r="AY14" s="384"/>
      <c r="AZ14" s="384"/>
      <c r="BA14" s="384">
        <v>1</v>
      </c>
      <c r="BB14" s="383"/>
      <c r="BC14" s="383">
        <v>103</v>
      </c>
      <c r="BD14" s="388">
        <v>1</v>
      </c>
      <c r="BE14" s="384" t="s">
        <v>91</v>
      </c>
      <c r="BF14" s="384" t="s">
        <v>92</v>
      </c>
      <c r="BG14" s="384" t="s">
        <v>128</v>
      </c>
      <c r="BH14" s="384" t="s">
        <v>68</v>
      </c>
      <c r="BI14" s="384" t="s">
        <v>68</v>
      </c>
      <c r="BJ14" s="384" t="s">
        <v>68</v>
      </c>
      <c r="BK14" s="384" t="s">
        <v>68</v>
      </c>
      <c r="BL14" s="384" t="s">
        <v>68</v>
      </c>
      <c r="BM14" s="384" t="s">
        <v>69</v>
      </c>
      <c r="BN14" s="384" t="s">
        <v>129</v>
      </c>
      <c r="BO14" s="384" t="s">
        <v>71</v>
      </c>
      <c r="BP14" s="384" t="s">
        <v>72</v>
      </c>
      <c r="BQ14" s="384"/>
      <c r="BR14" s="384"/>
      <c r="BS14" s="384"/>
      <c r="BT14" s="384"/>
      <c r="BU14" s="387"/>
      <c r="BV14" s="387"/>
      <c r="BW14" s="387"/>
      <c r="BX14" s="387" t="s">
        <v>2100</v>
      </c>
      <c r="BY14" s="387"/>
      <c r="BZ14" s="387"/>
      <c r="CA14" s="387"/>
      <c r="CB14" s="387"/>
      <c r="CC14" s="387"/>
      <c r="CD14" s="387"/>
      <c r="CE14" s="387">
        <v>1</v>
      </c>
      <c r="CF14" s="387"/>
      <c r="CG14" s="387"/>
      <c r="CH14" s="387"/>
      <c r="CI14" s="387"/>
      <c r="CJ14" s="387"/>
      <c r="CK14" s="387">
        <v>1</v>
      </c>
      <c r="CL14" s="384">
        <v>1</v>
      </c>
      <c r="CM14" s="387"/>
      <c r="CN14" s="387"/>
      <c r="CO14" s="389">
        <v>1230</v>
      </c>
      <c r="CP14" s="389"/>
      <c r="CQ14" s="12" t="s">
        <v>1983</v>
      </c>
      <c r="CR14" s="12"/>
      <c r="CS14" s="12"/>
      <c r="CT14" s="12"/>
      <c r="CU14" s="12"/>
      <c r="CV14" s="12"/>
      <c r="CW14" s="12"/>
      <c r="CX14" s="10">
        <v>1</v>
      </c>
      <c r="CY14" s="10" t="s">
        <v>130</v>
      </c>
      <c r="CZ14" s="10">
        <v>13</v>
      </c>
      <c r="DA14" s="10" t="s">
        <v>74</v>
      </c>
      <c r="DB14" s="10" t="s">
        <v>131</v>
      </c>
      <c r="DC14" s="10">
        <v>1</v>
      </c>
      <c r="DD14" s="10" t="str">
        <f t="shared" si="3"/>
        <v>10_37</v>
      </c>
      <c r="DE14" s="282"/>
      <c r="DF14" s="10" t="s">
        <v>447</v>
      </c>
      <c r="DG14" s="10" t="s">
        <v>1777</v>
      </c>
      <c r="DH14" s="10"/>
      <c r="DI14" s="10"/>
      <c r="DJ14" s="10"/>
      <c r="DK14" s="9"/>
      <c r="DL14" s="9"/>
      <c r="DM14" s="9"/>
      <c r="DN14" s="9"/>
      <c r="DO14" s="474" t="s">
        <v>1959</v>
      </c>
      <c r="DP14" s="475"/>
    </row>
    <row r="15" spans="1:1067" ht="69" customHeight="1">
      <c r="A15" s="9">
        <v>5</v>
      </c>
      <c r="B15" s="9">
        <v>12</v>
      </c>
      <c r="C15" s="280">
        <v>11</v>
      </c>
      <c r="D15" s="280" t="s">
        <v>2431</v>
      </c>
      <c r="E15" s="281" t="s">
        <v>132</v>
      </c>
      <c r="F15" s="9" t="s">
        <v>133</v>
      </c>
      <c r="G15" s="9" t="s">
        <v>98</v>
      </c>
      <c r="H15" s="495">
        <v>14</v>
      </c>
      <c r="I15" s="499" t="str">
        <f t="shared" si="4"/>
        <v>11_37.1</v>
      </c>
      <c r="J15" s="472">
        <v>1</v>
      </c>
      <c r="K15" s="472">
        <v>1</v>
      </c>
      <c r="L15" s="472"/>
      <c r="M15" s="472"/>
      <c r="N15" s="490">
        <v>2</v>
      </c>
      <c r="O15" s="12"/>
      <c r="P15" s="12"/>
      <c r="Q15" s="12"/>
      <c r="R15" s="12"/>
      <c r="S15" s="12" t="s">
        <v>124</v>
      </c>
      <c r="T15" s="12"/>
      <c r="U15" s="12"/>
      <c r="V15" s="12"/>
      <c r="W15" s="11">
        <v>1.33</v>
      </c>
      <c r="X15" s="11"/>
      <c r="Y15" s="11"/>
      <c r="Z15" s="11"/>
      <c r="AA15" s="11" t="s">
        <v>2055</v>
      </c>
      <c r="AB15" s="11"/>
      <c r="AC15" s="11" t="s">
        <v>124</v>
      </c>
      <c r="AD15" s="11"/>
      <c r="AE15" s="11"/>
      <c r="AF15" s="11"/>
      <c r="AG15" s="11"/>
      <c r="AH15" s="11"/>
      <c r="AI15" s="11" t="s">
        <v>622</v>
      </c>
      <c r="AJ15" s="11"/>
      <c r="AK15" s="467">
        <v>1</v>
      </c>
      <c r="AL15" s="394"/>
      <c r="AM15" s="394" t="s">
        <v>124</v>
      </c>
      <c r="AN15" s="394" t="s">
        <v>63</v>
      </c>
      <c r="AO15" s="394"/>
      <c r="AP15" s="394"/>
      <c r="AQ15" s="394" t="s">
        <v>2022</v>
      </c>
      <c r="AR15" s="384" t="s">
        <v>64</v>
      </c>
      <c r="AS15" s="391">
        <v>5</v>
      </c>
      <c r="AT15" s="387">
        <v>9</v>
      </c>
      <c r="AU15" s="387"/>
      <c r="AV15" s="387"/>
      <c r="AW15" s="387">
        <v>1</v>
      </c>
      <c r="AX15" s="387"/>
      <c r="AY15" s="384"/>
      <c r="AZ15" s="384"/>
      <c r="BA15" s="384">
        <v>1</v>
      </c>
      <c r="BB15" s="384"/>
      <c r="BC15" s="384">
        <v>103</v>
      </c>
      <c r="BD15" s="384"/>
      <c r="BE15" s="384"/>
      <c r="BF15" s="384"/>
      <c r="BG15" s="384"/>
      <c r="BH15" s="384"/>
      <c r="BI15" s="384"/>
      <c r="BJ15" s="384"/>
      <c r="BK15" s="384"/>
      <c r="BL15" s="384"/>
      <c r="BM15" s="384" t="s">
        <v>69</v>
      </c>
      <c r="BN15" s="384" t="s">
        <v>134</v>
      </c>
      <c r="BO15" s="384" t="s">
        <v>71</v>
      </c>
      <c r="BP15" s="384" t="s">
        <v>72</v>
      </c>
      <c r="BQ15" s="384"/>
      <c r="BR15" s="384"/>
      <c r="BS15" s="384"/>
      <c r="BT15" s="384"/>
      <c r="BU15" s="387"/>
      <c r="BV15" s="387"/>
      <c r="BW15" s="387"/>
      <c r="BX15" s="387" t="s">
        <v>2094</v>
      </c>
      <c r="BY15" s="387"/>
      <c r="BZ15" s="387"/>
      <c r="CA15" s="387">
        <v>1</v>
      </c>
      <c r="CB15" s="387"/>
      <c r="CC15" s="387"/>
      <c r="CD15" s="387"/>
      <c r="CE15" s="387"/>
      <c r="CF15" s="387"/>
      <c r="CG15" s="387"/>
      <c r="CH15" s="387"/>
      <c r="CI15" s="387"/>
      <c r="CJ15" s="387"/>
      <c r="CK15" s="387">
        <v>1</v>
      </c>
      <c r="CL15" s="384">
        <v>1</v>
      </c>
      <c r="CM15" s="387"/>
      <c r="CN15" s="387"/>
      <c r="CO15" s="389">
        <v>1500</v>
      </c>
      <c r="CP15" s="389"/>
      <c r="CQ15" s="12"/>
      <c r="CR15" s="12"/>
      <c r="CS15" s="12"/>
      <c r="CT15" s="12"/>
      <c r="CU15" s="12"/>
      <c r="CV15" s="12"/>
      <c r="CW15" s="12"/>
      <c r="CX15" s="10">
        <v>2</v>
      </c>
      <c r="CY15" s="10" t="s">
        <v>135</v>
      </c>
      <c r="CZ15" s="10">
        <v>14</v>
      </c>
      <c r="DA15" s="10" t="s">
        <v>74</v>
      </c>
      <c r="DB15" s="10" t="s">
        <v>74</v>
      </c>
      <c r="DC15" s="10">
        <v>1</v>
      </c>
      <c r="DD15" s="10" t="str">
        <f t="shared" si="3"/>
        <v>11_37.1</v>
      </c>
      <c r="DE15" s="282"/>
      <c r="DF15" s="10"/>
      <c r="DG15" s="10"/>
      <c r="DH15" s="10" t="s">
        <v>1777</v>
      </c>
      <c r="DI15" s="10"/>
      <c r="DJ15" s="10"/>
      <c r="DK15" s="232"/>
      <c r="DL15" s="232"/>
      <c r="DM15" s="232"/>
      <c r="DN15" s="232"/>
      <c r="DO15" s="477" t="s">
        <v>1959</v>
      </c>
      <c r="DP15" s="230">
        <f>1.23*2450</f>
        <v>3013.5</v>
      </c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  <c r="ADA15" s="50"/>
      <c r="ADB15" s="50"/>
      <c r="ADC15" s="50"/>
      <c r="ADD15" s="50"/>
      <c r="ADE15" s="50"/>
      <c r="ADF15" s="50"/>
      <c r="ADG15" s="50"/>
      <c r="ADH15" s="50"/>
      <c r="ADI15" s="50"/>
      <c r="ADJ15" s="50"/>
      <c r="ADK15" s="50"/>
      <c r="ADL15" s="50"/>
      <c r="ADM15" s="50"/>
      <c r="ADN15" s="50"/>
      <c r="ADO15" s="50"/>
      <c r="ADP15" s="50"/>
      <c r="ADQ15" s="50"/>
      <c r="ADR15" s="50"/>
      <c r="ADS15" s="50"/>
      <c r="ADT15" s="50"/>
      <c r="ADU15" s="50"/>
      <c r="ADV15" s="50"/>
      <c r="ADW15" s="50"/>
      <c r="ADX15" s="50"/>
      <c r="ADY15" s="50"/>
      <c r="ADZ15" s="50"/>
      <c r="AEA15" s="50"/>
      <c r="AEB15" s="50"/>
      <c r="AEC15" s="50"/>
      <c r="AED15" s="50"/>
      <c r="AEE15" s="50"/>
      <c r="AEF15" s="50"/>
      <c r="AEG15" s="50"/>
      <c r="AEH15" s="50"/>
      <c r="AEI15" s="50"/>
      <c r="AEJ15" s="50"/>
      <c r="AEK15" s="50"/>
      <c r="AEL15" s="50"/>
      <c r="AEM15" s="50"/>
      <c r="AEN15" s="50"/>
      <c r="AEO15" s="50"/>
      <c r="AEP15" s="50"/>
      <c r="AEQ15" s="50"/>
      <c r="AER15" s="50"/>
      <c r="AES15" s="50"/>
      <c r="AET15" s="50"/>
      <c r="AEU15" s="50"/>
      <c r="AEV15" s="50"/>
      <c r="AEW15" s="50"/>
      <c r="AEX15" s="50"/>
      <c r="AEY15" s="50"/>
      <c r="AEZ15" s="50"/>
      <c r="AFA15" s="50"/>
      <c r="AFB15" s="50"/>
      <c r="AFC15" s="50"/>
      <c r="AFD15" s="50"/>
      <c r="AFE15" s="50"/>
      <c r="AFF15" s="50"/>
      <c r="AFG15" s="50"/>
      <c r="AFH15" s="50"/>
      <c r="AFI15" s="50"/>
      <c r="AFJ15" s="50"/>
      <c r="AFK15" s="50"/>
      <c r="AFL15" s="50"/>
      <c r="AFM15" s="50"/>
      <c r="AFN15" s="50"/>
      <c r="AFO15" s="50"/>
      <c r="AFP15" s="50"/>
      <c r="AFQ15" s="50"/>
      <c r="AFR15" s="50"/>
      <c r="AFS15" s="50"/>
      <c r="AFT15" s="50"/>
      <c r="AFU15" s="50"/>
      <c r="AFV15" s="50"/>
      <c r="AFW15" s="50"/>
      <c r="AFX15" s="50"/>
      <c r="AFY15" s="50"/>
      <c r="AFZ15" s="50"/>
      <c r="AGA15" s="50"/>
      <c r="AGB15" s="50"/>
      <c r="AGC15" s="50"/>
      <c r="AGD15" s="50"/>
      <c r="AGE15" s="50"/>
      <c r="AGF15" s="50"/>
      <c r="AGG15" s="50"/>
      <c r="AGH15" s="50"/>
      <c r="AGI15" s="50"/>
      <c r="AGJ15" s="50"/>
      <c r="AGK15" s="50"/>
      <c r="AGL15" s="50"/>
      <c r="AGM15" s="50"/>
      <c r="AGN15" s="50"/>
      <c r="AGO15" s="50"/>
      <c r="AGP15" s="50"/>
      <c r="AGQ15" s="50"/>
      <c r="AGR15" s="50"/>
      <c r="AGS15" s="50"/>
      <c r="AGT15" s="50"/>
      <c r="AGU15" s="50"/>
      <c r="AGV15" s="50"/>
      <c r="AGW15" s="50"/>
      <c r="AGX15" s="50"/>
      <c r="AGY15" s="50"/>
      <c r="AGZ15" s="50"/>
      <c r="AHA15" s="50"/>
      <c r="AHB15" s="50"/>
      <c r="AHC15" s="50"/>
      <c r="AHD15" s="50"/>
      <c r="AHE15" s="50"/>
      <c r="AHF15" s="50"/>
      <c r="AHG15" s="50"/>
      <c r="AHH15" s="50"/>
      <c r="AHI15" s="50"/>
      <c r="AHJ15" s="50"/>
      <c r="AHK15" s="50"/>
      <c r="AHL15" s="50"/>
      <c r="AHM15" s="50"/>
      <c r="AHN15" s="50"/>
      <c r="AHO15" s="50"/>
      <c r="AHP15" s="50"/>
      <c r="AHQ15" s="50"/>
      <c r="AHR15" s="50"/>
      <c r="AHS15" s="50"/>
      <c r="AHT15" s="50"/>
      <c r="AHU15" s="50"/>
      <c r="AHV15" s="50"/>
      <c r="AHW15" s="50"/>
      <c r="AHX15" s="50"/>
      <c r="AHY15" s="50"/>
      <c r="AHZ15" s="50"/>
      <c r="AIA15" s="50"/>
      <c r="AIB15" s="50"/>
      <c r="AIC15" s="50"/>
      <c r="AID15" s="50"/>
      <c r="AIE15" s="50"/>
      <c r="AIF15" s="50"/>
      <c r="AIG15" s="50"/>
      <c r="AIH15" s="50"/>
      <c r="AII15" s="50"/>
      <c r="AIJ15" s="50"/>
      <c r="AIK15" s="50"/>
      <c r="AIL15" s="50"/>
      <c r="AIM15" s="50"/>
      <c r="AIN15" s="50"/>
      <c r="AIO15" s="50"/>
      <c r="AIP15" s="50"/>
      <c r="AIQ15" s="50"/>
      <c r="AIR15" s="50"/>
      <c r="AIS15" s="50"/>
      <c r="AIT15" s="50"/>
      <c r="AIU15" s="50"/>
      <c r="AIV15" s="50"/>
      <c r="AIW15" s="50"/>
      <c r="AIX15" s="50"/>
      <c r="AIY15" s="50"/>
      <c r="AIZ15" s="50"/>
      <c r="AJA15" s="50"/>
      <c r="AJB15" s="50"/>
      <c r="AJC15" s="50"/>
      <c r="AJD15" s="50"/>
      <c r="AJE15" s="50"/>
      <c r="AJF15" s="50"/>
      <c r="AJG15" s="50"/>
      <c r="AJH15" s="50"/>
      <c r="AJI15" s="50"/>
      <c r="AJJ15" s="50"/>
      <c r="AJK15" s="50"/>
      <c r="AJL15" s="50"/>
      <c r="AJM15" s="50"/>
      <c r="AJN15" s="50"/>
      <c r="AJO15" s="50"/>
      <c r="AJP15" s="50"/>
      <c r="AJQ15" s="50"/>
      <c r="AJR15" s="50"/>
      <c r="AJS15" s="50"/>
      <c r="AJT15" s="50"/>
      <c r="AJU15" s="50"/>
      <c r="AJV15" s="50"/>
      <c r="AJW15" s="50"/>
      <c r="AJX15" s="50"/>
      <c r="AJY15" s="50"/>
      <c r="AJZ15" s="50"/>
      <c r="AKA15" s="50"/>
      <c r="AKB15" s="50"/>
      <c r="AKC15" s="50"/>
      <c r="AKD15" s="50"/>
      <c r="AKE15" s="50"/>
      <c r="AKF15" s="50"/>
      <c r="AKG15" s="50"/>
      <c r="AKH15" s="50"/>
      <c r="AKI15" s="50"/>
      <c r="AKJ15" s="50"/>
      <c r="AKK15" s="50"/>
      <c r="AKL15" s="50"/>
      <c r="AKM15" s="50"/>
      <c r="AKN15" s="50"/>
      <c r="AKO15" s="50"/>
      <c r="AKP15" s="50"/>
      <c r="AKQ15" s="50"/>
      <c r="AKR15" s="50"/>
      <c r="AKS15" s="50"/>
      <c r="AKT15" s="50"/>
      <c r="AKU15" s="50"/>
      <c r="AKV15" s="50"/>
      <c r="AKW15" s="50"/>
      <c r="AKX15" s="50"/>
      <c r="AKY15" s="50"/>
      <c r="AKZ15" s="50"/>
      <c r="ALA15" s="50"/>
      <c r="ALB15" s="50"/>
      <c r="ALC15" s="50"/>
      <c r="ALD15" s="50"/>
      <c r="ALE15" s="50"/>
      <c r="ALF15" s="50"/>
      <c r="ALG15" s="50"/>
      <c r="ALH15" s="50"/>
      <c r="ALI15" s="50"/>
      <c r="ALJ15" s="50"/>
      <c r="ALK15" s="50"/>
      <c r="ALL15" s="50"/>
      <c r="ALM15" s="50"/>
      <c r="ALN15" s="50"/>
      <c r="ALO15" s="50"/>
      <c r="ALP15" s="50"/>
      <c r="ALQ15" s="50"/>
      <c r="ALR15" s="50"/>
      <c r="ALS15" s="50"/>
      <c r="ALT15" s="50"/>
      <c r="ALU15" s="50"/>
      <c r="ALV15" s="50"/>
      <c r="ALW15" s="50"/>
      <c r="ALX15" s="50"/>
      <c r="ALY15" s="50"/>
      <c r="ALZ15" s="50"/>
      <c r="AMA15" s="50"/>
      <c r="AMB15" s="50"/>
      <c r="AMC15" s="50"/>
      <c r="AMD15" s="50"/>
      <c r="AME15" s="50"/>
      <c r="AMF15" s="50"/>
      <c r="AMG15" s="50"/>
      <c r="AMH15" s="50"/>
      <c r="AMI15" s="50"/>
      <c r="AMJ15" s="50"/>
      <c r="AMK15" s="50"/>
      <c r="AML15" s="50"/>
      <c r="AMM15" s="50"/>
      <c r="AMN15" s="50"/>
      <c r="AMO15" s="50"/>
      <c r="AMP15" s="50"/>
      <c r="AMQ15" s="50"/>
      <c r="AMR15" s="50"/>
      <c r="AMS15" s="50"/>
      <c r="AMT15" s="50"/>
      <c r="AMU15" s="50"/>
      <c r="AMV15" s="50"/>
      <c r="AMW15" s="50"/>
      <c r="AMX15" s="50"/>
      <c r="AMY15" s="50"/>
      <c r="AMZ15" s="50"/>
      <c r="ANA15" s="50"/>
      <c r="ANB15" s="50"/>
      <c r="ANC15" s="50"/>
      <c r="AND15" s="50"/>
      <c r="ANE15" s="50"/>
      <c r="ANF15" s="50"/>
      <c r="ANG15" s="50"/>
      <c r="ANH15" s="50"/>
      <c r="ANI15" s="50"/>
      <c r="ANJ15" s="50"/>
      <c r="ANK15" s="50"/>
      <c r="ANL15" s="50"/>
      <c r="ANM15" s="50"/>
      <c r="ANN15" s="50"/>
      <c r="ANO15" s="50"/>
      <c r="ANP15" s="50"/>
      <c r="ANQ15" s="50"/>
      <c r="ANR15" s="50"/>
      <c r="ANS15" s="50"/>
      <c r="ANT15" s="50"/>
      <c r="ANU15" s="50"/>
      <c r="ANV15" s="50"/>
      <c r="ANW15" s="50"/>
      <c r="ANX15" s="50"/>
      <c r="ANY15" s="50"/>
      <c r="ANZ15" s="50"/>
      <c r="AOA15" s="50"/>
    </row>
    <row r="16" spans="1:1067" ht="69" customHeight="1">
      <c r="A16" s="9">
        <v>6</v>
      </c>
      <c r="B16" s="9">
        <v>13</v>
      </c>
      <c r="C16" s="280">
        <v>12</v>
      </c>
      <c r="D16" s="280" t="s">
        <v>2431</v>
      </c>
      <c r="E16" s="281">
        <v>15</v>
      </c>
      <c r="F16" s="9" t="s">
        <v>136</v>
      </c>
      <c r="G16" s="9" t="s">
        <v>61</v>
      </c>
      <c r="H16" s="495">
        <v>15</v>
      </c>
      <c r="I16" s="499" t="str">
        <f t="shared" si="4"/>
        <v>12_15</v>
      </c>
      <c r="J16" s="470">
        <v>1</v>
      </c>
      <c r="K16" s="470">
        <v>1</v>
      </c>
      <c r="L16" s="470"/>
      <c r="M16" s="470"/>
      <c r="N16" s="491"/>
      <c r="O16" s="9"/>
      <c r="P16" s="9"/>
      <c r="Q16" s="9"/>
      <c r="R16" s="9"/>
      <c r="S16" s="9" t="s">
        <v>124</v>
      </c>
      <c r="T16" s="9"/>
      <c r="U16" s="9"/>
      <c r="V16" s="9"/>
      <c r="W16" s="9">
        <v>0.55000000000000004</v>
      </c>
      <c r="X16" s="9"/>
      <c r="Y16" s="9"/>
      <c r="Z16" s="9"/>
      <c r="AA16" s="9" t="s">
        <v>2055</v>
      </c>
      <c r="AB16" s="9"/>
      <c r="AC16" s="9" t="s">
        <v>124</v>
      </c>
      <c r="AD16" s="9"/>
      <c r="AE16" s="9"/>
      <c r="AF16" s="9"/>
      <c r="AG16" s="9"/>
      <c r="AH16" s="9"/>
      <c r="AI16" s="9" t="s">
        <v>622</v>
      </c>
      <c r="AJ16" s="9"/>
      <c r="AK16" s="465">
        <v>1</v>
      </c>
      <c r="AL16" s="383">
        <v>13</v>
      </c>
      <c r="AM16" s="384" t="s">
        <v>124</v>
      </c>
      <c r="AN16" s="384" t="s">
        <v>63</v>
      </c>
      <c r="AO16" s="384"/>
      <c r="AP16" s="384"/>
      <c r="AQ16" s="384" t="s">
        <v>2022</v>
      </c>
      <c r="AR16" s="384" t="s">
        <v>64</v>
      </c>
      <c r="AS16" s="385">
        <v>6</v>
      </c>
      <c r="AT16" s="386" t="s">
        <v>137</v>
      </c>
      <c r="AU16" s="387"/>
      <c r="AV16" s="387"/>
      <c r="AW16" s="387">
        <v>1</v>
      </c>
      <c r="AX16" s="387"/>
      <c r="AY16" s="384"/>
      <c r="AZ16" s="384"/>
      <c r="BA16" s="384">
        <v>1</v>
      </c>
      <c r="BB16" s="383"/>
      <c r="BC16" s="383">
        <v>102</v>
      </c>
      <c r="BD16" s="388">
        <v>1</v>
      </c>
      <c r="BE16" s="384" t="s">
        <v>138</v>
      </c>
      <c r="BF16" s="384" t="s">
        <v>139</v>
      </c>
      <c r="BG16" s="384" t="s">
        <v>140</v>
      </c>
      <c r="BH16" s="384" t="s">
        <v>68</v>
      </c>
      <c r="BI16" s="384" t="s">
        <v>68</v>
      </c>
      <c r="BJ16" s="384" t="s">
        <v>68</v>
      </c>
      <c r="BK16" s="384" t="s">
        <v>68</v>
      </c>
      <c r="BL16" s="384" t="s">
        <v>68</v>
      </c>
      <c r="BM16" s="384" t="s">
        <v>69</v>
      </c>
      <c r="BN16" s="384" t="s">
        <v>141</v>
      </c>
      <c r="BO16" s="384" t="s">
        <v>71</v>
      </c>
      <c r="BP16" s="384" t="s">
        <v>72</v>
      </c>
      <c r="BQ16" s="384"/>
      <c r="BR16" s="384"/>
      <c r="BS16" s="384"/>
      <c r="BT16" s="384"/>
      <c r="BU16" s="387"/>
      <c r="BV16" s="387"/>
      <c r="BW16" s="387"/>
      <c r="BX16" s="387" t="s">
        <v>2100</v>
      </c>
      <c r="BY16" s="387"/>
      <c r="BZ16" s="387"/>
      <c r="CA16" s="387"/>
      <c r="CB16" s="387"/>
      <c r="CC16" s="387"/>
      <c r="CD16" s="387"/>
      <c r="CE16" s="387">
        <v>1</v>
      </c>
      <c r="CF16" s="387"/>
      <c r="CG16" s="387"/>
      <c r="CH16" s="387"/>
      <c r="CI16" s="387"/>
      <c r="CJ16" s="387"/>
      <c r="CK16" s="387">
        <v>1</v>
      </c>
      <c r="CL16" s="384">
        <v>1</v>
      </c>
      <c r="CM16" s="387"/>
      <c r="CN16" s="387"/>
      <c r="CO16" s="389">
        <v>1230</v>
      </c>
      <c r="CP16" s="389"/>
      <c r="CQ16" s="9"/>
      <c r="CR16" s="9"/>
      <c r="CS16" s="9"/>
      <c r="CT16" s="9"/>
      <c r="CU16" s="9"/>
      <c r="CV16" s="9"/>
      <c r="CW16" s="9"/>
      <c r="CX16" s="10"/>
      <c r="CY16" s="10"/>
      <c r="CZ16" s="10">
        <v>15</v>
      </c>
      <c r="DA16" s="10" t="s">
        <v>74</v>
      </c>
      <c r="DB16" s="10" t="s">
        <v>74</v>
      </c>
      <c r="DC16" s="10">
        <v>1</v>
      </c>
      <c r="DD16" s="10" t="str">
        <f t="shared" si="3"/>
        <v>12_15</v>
      </c>
      <c r="DE16" s="282"/>
      <c r="DF16" s="10"/>
      <c r="DG16" s="10" t="s">
        <v>1777</v>
      </c>
      <c r="DH16" s="10"/>
      <c r="DI16" s="10"/>
      <c r="DJ16" s="10"/>
      <c r="DK16" s="232"/>
      <c r="DL16" s="232"/>
      <c r="DM16" s="232"/>
      <c r="DN16" s="232"/>
      <c r="DO16" s="477" t="s">
        <v>1959</v>
      </c>
      <c r="DP16" s="23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  <c r="AMM16" s="50"/>
      <c r="AMN16" s="50"/>
      <c r="AMO16" s="50"/>
      <c r="AMP16" s="50"/>
      <c r="AMQ16" s="50"/>
      <c r="AMR16" s="50"/>
      <c r="AMS16" s="50"/>
      <c r="AMT16" s="50"/>
      <c r="AMU16" s="50"/>
      <c r="AMV16" s="50"/>
      <c r="AMW16" s="50"/>
      <c r="AMX16" s="50"/>
      <c r="AMY16" s="50"/>
      <c r="AMZ16" s="50"/>
      <c r="ANA16" s="50"/>
      <c r="ANB16" s="50"/>
      <c r="ANC16" s="50"/>
      <c r="AND16" s="50"/>
      <c r="ANE16" s="50"/>
      <c r="ANF16" s="50"/>
      <c r="ANG16" s="50"/>
      <c r="ANH16" s="50"/>
      <c r="ANI16" s="50"/>
      <c r="ANJ16" s="50"/>
      <c r="ANK16" s="50"/>
      <c r="ANL16" s="50"/>
      <c r="ANM16" s="50"/>
      <c r="ANN16" s="50"/>
      <c r="ANO16" s="50"/>
      <c r="ANP16" s="50"/>
      <c r="ANQ16" s="50"/>
      <c r="ANR16" s="50"/>
      <c r="ANS16" s="50"/>
      <c r="ANT16" s="50"/>
      <c r="ANU16" s="50"/>
      <c r="ANV16" s="50"/>
      <c r="ANW16" s="50"/>
      <c r="ANX16" s="50"/>
      <c r="ANY16" s="50"/>
      <c r="ANZ16" s="50"/>
      <c r="AOA16" s="50"/>
    </row>
    <row r="17" spans="1:1067" s="283" customFormat="1" ht="69" customHeight="1">
      <c r="B17" s="10">
        <v>14</v>
      </c>
      <c r="C17" s="280">
        <v>13</v>
      </c>
      <c r="D17" s="280" t="s">
        <v>2431</v>
      </c>
      <c r="E17" s="281">
        <v>14</v>
      </c>
      <c r="F17" s="10" t="s">
        <v>142</v>
      </c>
      <c r="G17" s="10" t="s">
        <v>77</v>
      </c>
      <c r="H17" s="495">
        <v>16</v>
      </c>
      <c r="I17" s="499" t="str">
        <f t="shared" si="4"/>
        <v>13_14</v>
      </c>
      <c r="J17" s="471">
        <v>1</v>
      </c>
      <c r="K17" s="471"/>
      <c r="L17" s="471"/>
      <c r="M17" s="471"/>
      <c r="N17" s="490"/>
      <c r="O17" s="11"/>
      <c r="P17" s="11"/>
      <c r="Q17" s="11"/>
      <c r="R17" s="11"/>
      <c r="S17" s="11" t="s">
        <v>143</v>
      </c>
      <c r="T17" s="11"/>
      <c r="U17" s="11"/>
      <c r="V17" s="11"/>
      <c r="W17" s="11">
        <v>6</v>
      </c>
      <c r="X17" s="11"/>
      <c r="Y17" s="11"/>
      <c r="Z17" s="11"/>
      <c r="AA17" s="11" t="s">
        <v>2055</v>
      </c>
      <c r="AB17" s="11"/>
      <c r="AC17" s="11" t="s">
        <v>143</v>
      </c>
      <c r="AD17" s="11"/>
      <c r="AE17" s="11"/>
      <c r="AF17" s="11"/>
      <c r="AG17" s="11"/>
      <c r="AH17" s="11"/>
      <c r="AI17" s="11" t="s">
        <v>622</v>
      </c>
      <c r="AJ17" s="11"/>
      <c r="AK17" s="466">
        <v>1</v>
      </c>
      <c r="AL17" s="390"/>
      <c r="AM17" s="390" t="s">
        <v>143</v>
      </c>
      <c r="AN17" s="390" t="s">
        <v>63</v>
      </c>
      <c r="AO17" s="390"/>
      <c r="AP17" s="390"/>
      <c r="AQ17" s="390" t="s">
        <v>2022</v>
      </c>
      <c r="AR17" s="384" t="s">
        <v>64</v>
      </c>
      <c r="AS17" s="391">
        <v>7</v>
      </c>
      <c r="AT17" s="387">
        <v>10</v>
      </c>
      <c r="AU17" s="387">
        <v>1</v>
      </c>
      <c r="AV17" s="387"/>
      <c r="AW17" s="387"/>
      <c r="AX17" s="387"/>
      <c r="AY17" s="387">
        <v>1</v>
      </c>
      <c r="AZ17" s="387">
        <v>1</v>
      </c>
      <c r="BA17" s="387"/>
      <c r="BB17" s="387"/>
      <c r="BC17" s="384"/>
      <c r="BD17" s="387"/>
      <c r="BE17" s="387"/>
      <c r="BF17" s="387"/>
      <c r="BG17" s="387"/>
      <c r="BH17" s="387"/>
      <c r="BI17" s="387"/>
      <c r="BJ17" s="387"/>
      <c r="BK17" s="387"/>
      <c r="BL17" s="387"/>
      <c r="BM17" s="387" t="s">
        <v>79</v>
      </c>
      <c r="BN17" s="387" t="s">
        <v>144</v>
      </c>
      <c r="BO17" s="384" t="s">
        <v>71</v>
      </c>
      <c r="BP17" s="384" t="s">
        <v>72</v>
      </c>
      <c r="BQ17" s="384">
        <v>1</v>
      </c>
      <c r="BR17" s="384" t="s">
        <v>2087</v>
      </c>
      <c r="BS17" s="392">
        <v>42163</v>
      </c>
      <c r="BT17" s="392">
        <v>43259</v>
      </c>
      <c r="BU17" s="387"/>
      <c r="BV17" s="387"/>
      <c r="BW17" s="387">
        <v>1</v>
      </c>
      <c r="BX17" s="387" t="s">
        <v>2100</v>
      </c>
      <c r="BY17" s="387"/>
      <c r="BZ17" s="387"/>
      <c r="CA17" s="387"/>
      <c r="CB17" s="387"/>
      <c r="CC17" s="387"/>
      <c r="CD17" s="387"/>
      <c r="CE17" s="387">
        <v>1</v>
      </c>
      <c r="CF17" s="387"/>
      <c r="CG17" s="387"/>
      <c r="CH17" s="387"/>
      <c r="CI17" s="387"/>
      <c r="CJ17" s="387">
        <v>1</v>
      </c>
      <c r="CK17" s="387"/>
      <c r="CL17" s="387"/>
      <c r="CM17" s="387"/>
      <c r="CN17" s="387"/>
      <c r="CO17" s="389">
        <v>2450</v>
      </c>
      <c r="CP17" s="389"/>
      <c r="CQ17" s="11" t="s">
        <v>1651</v>
      </c>
      <c r="CR17" s="11"/>
      <c r="CS17" s="11"/>
      <c r="CT17" s="11"/>
      <c r="CU17" s="11"/>
      <c r="CV17" s="11"/>
      <c r="CW17" s="11"/>
      <c r="CX17" s="10"/>
      <c r="CY17" s="10"/>
      <c r="CZ17" s="10">
        <v>16</v>
      </c>
      <c r="DA17" s="10" t="s">
        <v>145</v>
      </c>
      <c r="DB17" s="10" t="s">
        <v>1643</v>
      </c>
      <c r="DC17" s="10">
        <v>5</v>
      </c>
      <c r="DD17" s="10" t="str">
        <f t="shared" si="3"/>
        <v>13_14</v>
      </c>
      <c r="DE17" s="282"/>
      <c r="DF17" s="10"/>
      <c r="DG17" s="10"/>
      <c r="DH17" s="10"/>
      <c r="DI17" s="10"/>
      <c r="DJ17" s="10" t="s">
        <v>1779</v>
      </c>
      <c r="DK17" s="10"/>
      <c r="DL17" s="10"/>
      <c r="DM17" s="10"/>
      <c r="DN17" s="10"/>
      <c r="DO17" s="405" t="s">
        <v>1959</v>
      </c>
      <c r="DP17" s="476">
        <f>1.23*1750</f>
        <v>2152.5</v>
      </c>
    </row>
    <row r="18" spans="1:1067" s="13" customFormat="1" ht="69" customHeight="1">
      <c r="A18" s="9">
        <v>7</v>
      </c>
      <c r="B18" s="9">
        <v>15</v>
      </c>
      <c r="C18" s="280">
        <v>14</v>
      </c>
      <c r="D18" s="280" t="s">
        <v>2431</v>
      </c>
      <c r="E18" s="281">
        <v>14</v>
      </c>
      <c r="F18" s="9" t="s">
        <v>146</v>
      </c>
      <c r="G18" s="9" t="s">
        <v>61</v>
      </c>
      <c r="H18" s="495">
        <v>17</v>
      </c>
      <c r="I18" s="499" t="str">
        <f t="shared" si="4"/>
        <v>14_14</v>
      </c>
      <c r="J18" s="472">
        <v>1</v>
      </c>
      <c r="K18" s="472">
        <v>2</v>
      </c>
      <c r="L18" s="472"/>
      <c r="M18" s="472"/>
      <c r="N18" s="490"/>
      <c r="O18" s="12"/>
      <c r="P18" s="12"/>
      <c r="Q18" s="12"/>
      <c r="R18" s="12"/>
      <c r="S18" s="12" t="s">
        <v>143</v>
      </c>
      <c r="T18" s="12"/>
      <c r="U18" s="12"/>
      <c r="V18" s="12"/>
      <c r="W18" s="9">
        <v>0.55000000000000004</v>
      </c>
      <c r="X18" s="12"/>
      <c r="Y18" s="12"/>
      <c r="Z18" s="12"/>
      <c r="AA18" s="12" t="s">
        <v>2055</v>
      </c>
      <c r="AB18" s="12"/>
      <c r="AC18" s="12" t="s">
        <v>143</v>
      </c>
      <c r="AD18" s="12"/>
      <c r="AE18" s="12"/>
      <c r="AF18" s="12"/>
      <c r="AG18" s="12"/>
      <c r="AH18" s="12"/>
      <c r="AI18" s="12" t="s">
        <v>622</v>
      </c>
      <c r="AJ18" s="12"/>
      <c r="AK18" s="467">
        <v>1</v>
      </c>
      <c r="AL18" s="393">
        <v>14</v>
      </c>
      <c r="AM18" s="394" t="s">
        <v>143</v>
      </c>
      <c r="AN18" s="394" t="s">
        <v>63</v>
      </c>
      <c r="AO18" s="394"/>
      <c r="AP18" s="394"/>
      <c r="AQ18" s="394" t="s">
        <v>2022</v>
      </c>
      <c r="AR18" s="384" t="s">
        <v>64</v>
      </c>
      <c r="AS18" s="385">
        <v>7</v>
      </c>
      <c r="AT18" s="386">
        <v>10</v>
      </c>
      <c r="AU18" s="387"/>
      <c r="AV18" s="387"/>
      <c r="AW18" s="387">
        <v>1</v>
      </c>
      <c r="AX18" s="387"/>
      <c r="AY18" s="384"/>
      <c r="AZ18" s="384"/>
      <c r="BA18" s="384">
        <v>1</v>
      </c>
      <c r="BB18" s="383"/>
      <c r="BC18" s="383">
        <v>101</v>
      </c>
      <c r="BD18" s="388">
        <v>2</v>
      </c>
      <c r="BE18" s="384" t="s">
        <v>147</v>
      </c>
      <c r="BF18" s="384" t="s">
        <v>66</v>
      </c>
      <c r="BG18" s="384" t="s">
        <v>148</v>
      </c>
      <c r="BH18" s="384" t="s">
        <v>68</v>
      </c>
      <c r="BI18" s="384" t="s">
        <v>149</v>
      </c>
      <c r="BJ18" s="384" t="s">
        <v>112</v>
      </c>
      <c r="BK18" s="384" t="s">
        <v>150</v>
      </c>
      <c r="BL18" s="384" t="s">
        <v>68</v>
      </c>
      <c r="BM18" s="384" t="s">
        <v>69</v>
      </c>
      <c r="BN18" s="384" t="s">
        <v>151</v>
      </c>
      <c r="BO18" s="384" t="s">
        <v>71</v>
      </c>
      <c r="BP18" s="384" t="s">
        <v>72</v>
      </c>
      <c r="BQ18" s="384"/>
      <c r="BR18" s="384"/>
      <c r="BS18" s="384"/>
      <c r="BT18" s="384"/>
      <c r="BU18" s="387"/>
      <c r="BV18" s="387"/>
      <c r="BW18" s="387"/>
      <c r="BX18" s="387" t="s">
        <v>2100</v>
      </c>
      <c r="BY18" s="387"/>
      <c r="BZ18" s="387"/>
      <c r="CA18" s="387"/>
      <c r="CB18" s="387"/>
      <c r="CC18" s="387"/>
      <c r="CD18" s="387"/>
      <c r="CE18" s="387">
        <v>1</v>
      </c>
      <c r="CF18" s="387"/>
      <c r="CG18" s="387"/>
      <c r="CH18" s="387"/>
      <c r="CI18" s="387"/>
      <c r="CJ18" s="387"/>
      <c r="CK18" s="387">
        <v>1</v>
      </c>
      <c r="CL18" s="384">
        <v>1</v>
      </c>
      <c r="CM18" s="387"/>
      <c r="CN18" s="387"/>
      <c r="CO18" s="389">
        <v>1230</v>
      </c>
      <c r="CP18" s="389"/>
      <c r="CQ18" s="12"/>
      <c r="CR18" s="12"/>
      <c r="CS18" s="12"/>
      <c r="CT18" s="12"/>
      <c r="CU18" s="12"/>
      <c r="CV18" s="12"/>
      <c r="CW18" s="12" t="s">
        <v>1644</v>
      </c>
      <c r="CX18" s="10"/>
      <c r="CY18" s="10"/>
      <c r="CZ18" s="10">
        <v>17</v>
      </c>
      <c r="DA18" s="10" t="s">
        <v>74</v>
      </c>
      <c r="DB18" s="10" t="s">
        <v>152</v>
      </c>
      <c r="DC18" s="10">
        <v>1</v>
      </c>
      <c r="DD18" s="10" t="str">
        <f t="shared" si="3"/>
        <v>14_14</v>
      </c>
      <c r="DE18" s="282"/>
      <c r="DF18" s="10"/>
      <c r="DG18" s="10" t="s">
        <v>1781</v>
      </c>
      <c r="DH18" s="10"/>
      <c r="DI18" s="10"/>
      <c r="DJ18" s="10"/>
      <c r="DK18" s="9"/>
      <c r="DL18" s="9"/>
      <c r="DM18" s="9"/>
      <c r="DN18" s="9"/>
      <c r="DO18" s="474" t="s">
        <v>1959</v>
      </c>
      <c r="DP18" s="475"/>
    </row>
    <row r="19" spans="1:1067" ht="93" customHeight="1">
      <c r="A19" s="9">
        <v>8</v>
      </c>
      <c r="B19" s="9">
        <v>16</v>
      </c>
      <c r="C19" s="280">
        <v>15</v>
      </c>
      <c r="D19" s="280" t="s">
        <v>2431</v>
      </c>
      <c r="E19" s="281">
        <v>14</v>
      </c>
      <c r="F19" s="9" t="s">
        <v>153</v>
      </c>
      <c r="G19" s="9" t="s">
        <v>61</v>
      </c>
      <c r="H19" s="495">
        <v>18</v>
      </c>
      <c r="I19" s="499" t="str">
        <f t="shared" si="4"/>
        <v>15_14</v>
      </c>
      <c r="J19" s="472">
        <v>1</v>
      </c>
      <c r="K19" s="472">
        <v>1</v>
      </c>
      <c r="L19" s="472"/>
      <c r="M19" s="472"/>
      <c r="N19" s="490"/>
      <c r="O19" s="12"/>
      <c r="P19" s="12"/>
      <c r="Q19" s="12" t="s">
        <v>1652</v>
      </c>
      <c r="R19" s="12"/>
      <c r="S19" s="12" t="s">
        <v>143</v>
      </c>
      <c r="T19" s="12"/>
      <c r="U19" s="12"/>
      <c r="V19" s="12"/>
      <c r="W19" s="9">
        <v>0.55000000000000004</v>
      </c>
      <c r="X19" s="12"/>
      <c r="Y19" s="12"/>
      <c r="Z19" s="12"/>
      <c r="AA19" s="12" t="s">
        <v>2055</v>
      </c>
      <c r="AB19" s="12"/>
      <c r="AC19" s="12" t="s">
        <v>143</v>
      </c>
      <c r="AD19" s="12"/>
      <c r="AE19" s="12"/>
      <c r="AF19" s="12"/>
      <c r="AG19" s="12"/>
      <c r="AH19" s="12"/>
      <c r="AI19" s="12" t="s">
        <v>622</v>
      </c>
      <c r="AJ19" s="12"/>
      <c r="AK19" s="467">
        <v>1</v>
      </c>
      <c r="AL19" s="393">
        <v>15</v>
      </c>
      <c r="AM19" s="394" t="s">
        <v>143</v>
      </c>
      <c r="AN19" s="394" t="s">
        <v>63</v>
      </c>
      <c r="AO19" s="394"/>
      <c r="AP19" s="394"/>
      <c r="AQ19" s="394" t="s">
        <v>2022</v>
      </c>
      <c r="AR19" s="384" t="s">
        <v>64</v>
      </c>
      <c r="AS19" s="385">
        <v>7</v>
      </c>
      <c r="AT19" s="386">
        <v>10</v>
      </c>
      <c r="AU19" s="387"/>
      <c r="AV19" s="387"/>
      <c r="AW19" s="387">
        <v>1</v>
      </c>
      <c r="AX19" s="387"/>
      <c r="AY19" s="384"/>
      <c r="AZ19" s="384"/>
      <c r="BA19" s="384">
        <v>1</v>
      </c>
      <c r="BB19" s="383"/>
      <c r="BC19" s="383">
        <v>101</v>
      </c>
      <c r="BD19" s="388">
        <v>1</v>
      </c>
      <c r="BE19" s="384" t="s">
        <v>91</v>
      </c>
      <c r="BF19" s="384" t="s">
        <v>92</v>
      </c>
      <c r="BG19" s="384" t="s">
        <v>148</v>
      </c>
      <c r="BH19" s="384" t="s">
        <v>68</v>
      </c>
      <c r="BI19" s="384" t="s">
        <v>68</v>
      </c>
      <c r="BJ19" s="384" t="s">
        <v>68</v>
      </c>
      <c r="BK19" s="384" t="s">
        <v>68</v>
      </c>
      <c r="BL19" s="384" t="s">
        <v>68</v>
      </c>
      <c r="BM19" s="384" t="s">
        <v>69</v>
      </c>
      <c r="BN19" s="384" t="s">
        <v>154</v>
      </c>
      <c r="BO19" s="384" t="s">
        <v>71</v>
      </c>
      <c r="BP19" s="384" t="s">
        <v>72</v>
      </c>
      <c r="BQ19" s="384"/>
      <c r="BR19" s="384"/>
      <c r="BS19" s="384"/>
      <c r="BT19" s="384"/>
      <c r="BU19" s="387"/>
      <c r="BV19" s="387"/>
      <c r="BW19" s="387"/>
      <c r="BX19" s="387" t="s">
        <v>2100</v>
      </c>
      <c r="BY19" s="387"/>
      <c r="BZ19" s="387"/>
      <c r="CA19" s="387"/>
      <c r="CB19" s="387"/>
      <c r="CC19" s="387"/>
      <c r="CD19" s="387"/>
      <c r="CE19" s="387">
        <v>1</v>
      </c>
      <c r="CF19" s="387"/>
      <c r="CG19" s="387"/>
      <c r="CH19" s="387"/>
      <c r="CI19" s="387"/>
      <c r="CJ19" s="387"/>
      <c r="CK19" s="387">
        <v>1</v>
      </c>
      <c r="CL19" s="384">
        <v>1</v>
      </c>
      <c r="CM19" s="387"/>
      <c r="CN19" s="387"/>
      <c r="CO19" s="389">
        <v>1230</v>
      </c>
      <c r="CP19" s="389"/>
      <c r="CQ19" s="12" t="s">
        <v>1646</v>
      </c>
      <c r="CR19" s="12"/>
      <c r="CS19" s="12"/>
      <c r="CT19" s="12"/>
      <c r="CU19" s="12"/>
      <c r="CV19" s="12"/>
      <c r="CW19" s="12" t="s">
        <v>1645</v>
      </c>
      <c r="CX19" s="10"/>
      <c r="CY19" s="10"/>
      <c r="CZ19" s="10" t="s">
        <v>1695</v>
      </c>
      <c r="DA19" s="10" t="s">
        <v>74</v>
      </c>
      <c r="DB19" s="10" t="s">
        <v>1647</v>
      </c>
      <c r="DC19" s="10">
        <v>1</v>
      </c>
      <c r="DD19" s="10" t="str">
        <f t="shared" si="3"/>
        <v>15_14</v>
      </c>
      <c r="DE19" s="282"/>
      <c r="DF19" s="10"/>
      <c r="DG19" s="10" t="s">
        <v>1781</v>
      </c>
      <c r="DH19" s="10"/>
      <c r="DI19" s="10"/>
      <c r="DJ19" s="10" t="s">
        <v>1725</v>
      </c>
      <c r="DK19" s="370" t="s">
        <v>1725</v>
      </c>
      <c r="DL19" s="232"/>
      <c r="DM19" s="232"/>
      <c r="DN19" s="232"/>
      <c r="DO19" s="477" t="s">
        <v>1959</v>
      </c>
      <c r="DP19" s="23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  <c r="ADK19" s="50"/>
      <c r="ADL19" s="50"/>
      <c r="ADM19" s="50"/>
      <c r="ADN19" s="50"/>
      <c r="ADO19" s="50"/>
      <c r="ADP19" s="50"/>
      <c r="ADQ19" s="50"/>
      <c r="ADR19" s="50"/>
      <c r="ADS19" s="50"/>
      <c r="ADT19" s="50"/>
      <c r="ADU19" s="50"/>
      <c r="ADV19" s="50"/>
      <c r="ADW19" s="50"/>
      <c r="ADX19" s="50"/>
      <c r="ADY19" s="50"/>
      <c r="ADZ19" s="50"/>
      <c r="AEA19" s="50"/>
      <c r="AEB19" s="50"/>
      <c r="AEC19" s="50"/>
      <c r="AED19" s="50"/>
      <c r="AEE19" s="50"/>
      <c r="AEF19" s="50"/>
      <c r="AEG19" s="50"/>
      <c r="AEH19" s="50"/>
      <c r="AEI19" s="50"/>
      <c r="AEJ19" s="50"/>
      <c r="AEK19" s="50"/>
      <c r="AEL19" s="50"/>
      <c r="AEM19" s="50"/>
      <c r="AEN19" s="50"/>
      <c r="AEO19" s="50"/>
      <c r="AEP19" s="50"/>
      <c r="AEQ19" s="50"/>
      <c r="AER19" s="50"/>
      <c r="AES19" s="50"/>
      <c r="AET19" s="50"/>
      <c r="AEU19" s="50"/>
      <c r="AEV19" s="50"/>
      <c r="AEW19" s="50"/>
      <c r="AEX19" s="50"/>
      <c r="AEY19" s="50"/>
      <c r="AEZ19" s="50"/>
      <c r="AFA19" s="50"/>
      <c r="AFB19" s="50"/>
      <c r="AFC19" s="50"/>
      <c r="AFD19" s="50"/>
      <c r="AFE19" s="50"/>
      <c r="AFF19" s="50"/>
      <c r="AFG19" s="50"/>
      <c r="AFH19" s="50"/>
      <c r="AFI19" s="50"/>
      <c r="AFJ19" s="50"/>
      <c r="AFK19" s="50"/>
      <c r="AFL19" s="50"/>
      <c r="AFM19" s="50"/>
      <c r="AFN19" s="50"/>
      <c r="AFO19" s="50"/>
      <c r="AFP19" s="50"/>
      <c r="AFQ19" s="50"/>
      <c r="AFR19" s="50"/>
      <c r="AFS19" s="50"/>
      <c r="AFT19" s="50"/>
      <c r="AFU19" s="50"/>
      <c r="AFV19" s="50"/>
      <c r="AFW19" s="50"/>
      <c r="AFX19" s="50"/>
      <c r="AFY19" s="50"/>
      <c r="AFZ19" s="50"/>
      <c r="AGA19" s="50"/>
      <c r="AGB19" s="50"/>
      <c r="AGC19" s="50"/>
      <c r="AGD19" s="50"/>
      <c r="AGE19" s="50"/>
      <c r="AGF19" s="50"/>
      <c r="AGG19" s="50"/>
      <c r="AGH19" s="50"/>
      <c r="AGI19" s="50"/>
      <c r="AGJ19" s="50"/>
      <c r="AGK19" s="50"/>
      <c r="AGL19" s="50"/>
      <c r="AGM19" s="50"/>
      <c r="AGN19" s="50"/>
      <c r="AGO19" s="50"/>
      <c r="AGP19" s="50"/>
      <c r="AGQ19" s="50"/>
      <c r="AGR19" s="50"/>
      <c r="AGS19" s="50"/>
      <c r="AGT19" s="50"/>
      <c r="AGU19" s="50"/>
      <c r="AGV19" s="50"/>
      <c r="AGW19" s="50"/>
      <c r="AGX19" s="50"/>
      <c r="AGY19" s="50"/>
      <c r="AGZ19" s="50"/>
      <c r="AHA19" s="50"/>
      <c r="AHB19" s="50"/>
      <c r="AHC19" s="50"/>
      <c r="AHD19" s="50"/>
      <c r="AHE19" s="50"/>
      <c r="AHF19" s="50"/>
      <c r="AHG19" s="50"/>
      <c r="AHH19" s="50"/>
      <c r="AHI19" s="50"/>
      <c r="AHJ19" s="50"/>
      <c r="AHK19" s="50"/>
      <c r="AHL19" s="50"/>
      <c r="AHM19" s="50"/>
      <c r="AHN19" s="50"/>
      <c r="AHO19" s="50"/>
      <c r="AHP19" s="50"/>
      <c r="AHQ19" s="50"/>
      <c r="AHR19" s="50"/>
      <c r="AHS19" s="50"/>
      <c r="AHT19" s="50"/>
      <c r="AHU19" s="50"/>
      <c r="AHV19" s="50"/>
      <c r="AHW19" s="50"/>
      <c r="AHX19" s="50"/>
      <c r="AHY19" s="50"/>
      <c r="AHZ19" s="50"/>
      <c r="AIA19" s="50"/>
      <c r="AIB19" s="50"/>
      <c r="AIC19" s="50"/>
      <c r="AID19" s="50"/>
      <c r="AIE19" s="50"/>
      <c r="AIF19" s="50"/>
      <c r="AIG19" s="50"/>
      <c r="AIH19" s="50"/>
      <c r="AII19" s="50"/>
      <c r="AIJ19" s="50"/>
      <c r="AIK19" s="50"/>
      <c r="AIL19" s="50"/>
      <c r="AIM19" s="50"/>
      <c r="AIN19" s="50"/>
      <c r="AIO19" s="50"/>
      <c r="AIP19" s="50"/>
      <c r="AIQ19" s="50"/>
      <c r="AIR19" s="50"/>
      <c r="AIS19" s="50"/>
      <c r="AIT19" s="50"/>
      <c r="AIU19" s="50"/>
      <c r="AIV19" s="50"/>
      <c r="AIW19" s="50"/>
      <c r="AIX19" s="50"/>
      <c r="AIY19" s="50"/>
      <c r="AIZ19" s="50"/>
      <c r="AJA19" s="50"/>
      <c r="AJB19" s="50"/>
      <c r="AJC19" s="50"/>
      <c r="AJD19" s="50"/>
      <c r="AJE19" s="50"/>
      <c r="AJF19" s="50"/>
      <c r="AJG19" s="50"/>
      <c r="AJH19" s="50"/>
      <c r="AJI19" s="50"/>
      <c r="AJJ19" s="50"/>
      <c r="AJK19" s="50"/>
      <c r="AJL19" s="50"/>
      <c r="AJM19" s="50"/>
      <c r="AJN19" s="50"/>
      <c r="AJO19" s="50"/>
      <c r="AJP19" s="50"/>
      <c r="AJQ19" s="50"/>
      <c r="AJR19" s="50"/>
      <c r="AJS19" s="50"/>
      <c r="AJT19" s="50"/>
      <c r="AJU19" s="50"/>
      <c r="AJV19" s="50"/>
      <c r="AJW19" s="50"/>
      <c r="AJX19" s="50"/>
      <c r="AJY19" s="50"/>
      <c r="AJZ19" s="50"/>
      <c r="AKA19" s="50"/>
      <c r="AKB19" s="50"/>
      <c r="AKC19" s="50"/>
      <c r="AKD19" s="50"/>
      <c r="AKE19" s="50"/>
      <c r="AKF19" s="50"/>
      <c r="AKG19" s="50"/>
      <c r="AKH19" s="50"/>
      <c r="AKI19" s="50"/>
      <c r="AKJ19" s="50"/>
      <c r="AKK19" s="50"/>
      <c r="AKL19" s="50"/>
      <c r="AKM19" s="50"/>
      <c r="AKN19" s="50"/>
      <c r="AKO19" s="50"/>
      <c r="AKP19" s="50"/>
      <c r="AKQ19" s="50"/>
      <c r="AKR19" s="50"/>
      <c r="AKS19" s="50"/>
      <c r="AKT19" s="50"/>
      <c r="AKU19" s="50"/>
      <c r="AKV19" s="50"/>
      <c r="AKW19" s="50"/>
      <c r="AKX19" s="50"/>
      <c r="AKY19" s="50"/>
      <c r="AKZ19" s="50"/>
      <c r="ALA19" s="50"/>
      <c r="ALB19" s="50"/>
      <c r="ALC19" s="50"/>
      <c r="ALD19" s="50"/>
      <c r="ALE19" s="50"/>
      <c r="ALF19" s="50"/>
      <c r="ALG19" s="50"/>
      <c r="ALH19" s="50"/>
      <c r="ALI19" s="50"/>
      <c r="ALJ19" s="50"/>
      <c r="ALK19" s="50"/>
      <c r="ALL19" s="50"/>
      <c r="ALM19" s="50"/>
      <c r="ALN19" s="50"/>
      <c r="ALO19" s="50"/>
      <c r="ALP19" s="50"/>
      <c r="ALQ19" s="50"/>
      <c r="ALR19" s="50"/>
      <c r="ALS19" s="50"/>
      <c r="ALT19" s="50"/>
      <c r="ALU19" s="50"/>
      <c r="ALV19" s="50"/>
      <c r="ALW19" s="50"/>
      <c r="ALX19" s="50"/>
      <c r="ALY19" s="50"/>
      <c r="ALZ19" s="50"/>
      <c r="AMA19" s="50"/>
      <c r="AMB19" s="50"/>
      <c r="AMC19" s="50"/>
      <c r="AMD19" s="50"/>
      <c r="AME19" s="50"/>
      <c r="AMF19" s="50"/>
      <c r="AMG19" s="50"/>
      <c r="AMH19" s="50"/>
      <c r="AMI19" s="50"/>
      <c r="AMJ19" s="50"/>
      <c r="AMK19" s="50"/>
      <c r="AML19" s="50"/>
      <c r="AMM19" s="50"/>
      <c r="AMN19" s="50"/>
      <c r="AMO19" s="50"/>
      <c r="AMP19" s="50"/>
      <c r="AMQ19" s="50"/>
      <c r="AMR19" s="50"/>
      <c r="AMS19" s="50"/>
      <c r="AMT19" s="50"/>
      <c r="AMU19" s="50"/>
      <c r="AMV19" s="50"/>
      <c r="AMW19" s="50"/>
      <c r="AMX19" s="50"/>
      <c r="AMY19" s="50"/>
      <c r="AMZ19" s="50"/>
      <c r="ANA19" s="50"/>
      <c r="ANB19" s="50"/>
      <c r="ANC19" s="50"/>
      <c r="AND19" s="50"/>
      <c r="ANE19" s="50"/>
      <c r="ANF19" s="50"/>
      <c r="ANG19" s="50"/>
      <c r="ANH19" s="50"/>
      <c r="ANI19" s="50"/>
      <c r="ANJ19" s="50"/>
      <c r="ANK19" s="50"/>
      <c r="ANL19" s="50"/>
      <c r="ANM19" s="50"/>
      <c r="ANN19" s="50"/>
      <c r="ANO19" s="50"/>
      <c r="ANP19" s="50"/>
      <c r="ANQ19" s="50"/>
      <c r="ANR19" s="50"/>
      <c r="ANS19" s="50"/>
      <c r="ANT19" s="50"/>
      <c r="ANU19" s="50"/>
      <c r="ANV19" s="50"/>
      <c r="ANW19" s="50"/>
      <c r="ANX19" s="50"/>
      <c r="ANY19" s="50"/>
      <c r="ANZ19" s="50"/>
      <c r="AOA19" s="50"/>
    </row>
    <row r="20" spans="1:1067" s="283" customFormat="1" ht="69" customHeight="1">
      <c r="B20" s="10">
        <v>17</v>
      </c>
      <c r="C20" s="280">
        <v>16</v>
      </c>
      <c r="D20" s="280" t="s">
        <v>2431</v>
      </c>
      <c r="E20" s="281">
        <v>38</v>
      </c>
      <c r="F20" s="10" t="s">
        <v>155</v>
      </c>
      <c r="G20" s="10" t="s">
        <v>77</v>
      </c>
      <c r="H20" s="495">
        <v>20</v>
      </c>
      <c r="I20" s="499" t="str">
        <f t="shared" si="4"/>
        <v>16_38</v>
      </c>
      <c r="J20" s="471">
        <v>1</v>
      </c>
      <c r="K20" s="471"/>
      <c r="L20" s="471"/>
      <c r="M20" s="471"/>
      <c r="N20" s="490"/>
      <c r="O20" s="11"/>
      <c r="P20" s="11"/>
      <c r="Q20" s="11"/>
      <c r="R20" s="11"/>
      <c r="S20" s="11" t="s">
        <v>156</v>
      </c>
      <c r="T20" s="11"/>
      <c r="U20" s="11"/>
      <c r="V20" s="11"/>
      <c r="W20" s="11">
        <v>6</v>
      </c>
      <c r="X20" s="11"/>
      <c r="Y20" s="11"/>
      <c r="Z20" s="11"/>
      <c r="AA20" s="11" t="s">
        <v>2056</v>
      </c>
      <c r="AB20" s="11"/>
      <c r="AC20" s="11" t="s">
        <v>156</v>
      </c>
      <c r="AD20" s="11"/>
      <c r="AE20" s="11"/>
      <c r="AF20" s="11"/>
      <c r="AG20" s="11"/>
      <c r="AH20" s="11"/>
      <c r="AI20" s="11" t="s">
        <v>622</v>
      </c>
      <c r="AJ20" s="11"/>
      <c r="AK20" s="466">
        <v>1</v>
      </c>
      <c r="AL20" s="390"/>
      <c r="AM20" s="390" t="s">
        <v>156</v>
      </c>
      <c r="AN20" s="390" t="s">
        <v>63</v>
      </c>
      <c r="AO20" s="390"/>
      <c r="AP20" s="390"/>
      <c r="AQ20" s="390" t="s">
        <v>2022</v>
      </c>
      <c r="AR20" s="384" t="s">
        <v>64</v>
      </c>
      <c r="AS20" s="391">
        <v>8</v>
      </c>
      <c r="AT20" s="387">
        <v>12</v>
      </c>
      <c r="AU20" s="387">
        <v>1</v>
      </c>
      <c r="AV20" s="387"/>
      <c r="AW20" s="387"/>
      <c r="AX20" s="387"/>
      <c r="AY20" s="387">
        <v>1</v>
      </c>
      <c r="AZ20" s="387">
        <v>1</v>
      </c>
      <c r="BA20" s="387"/>
      <c r="BB20" s="387"/>
      <c r="BC20" s="384"/>
      <c r="BD20" s="387"/>
      <c r="BE20" s="387"/>
      <c r="BF20" s="387"/>
      <c r="BG20" s="387"/>
      <c r="BH20" s="387"/>
      <c r="BI20" s="387"/>
      <c r="BJ20" s="387"/>
      <c r="BK20" s="387"/>
      <c r="BL20" s="387"/>
      <c r="BM20" s="387" t="s">
        <v>79</v>
      </c>
      <c r="BN20" s="387" t="s">
        <v>157</v>
      </c>
      <c r="BO20" s="384" t="s">
        <v>71</v>
      </c>
      <c r="BP20" s="384" t="s">
        <v>72</v>
      </c>
      <c r="BQ20" s="384">
        <v>1</v>
      </c>
      <c r="BR20" s="384" t="s">
        <v>2087</v>
      </c>
      <c r="BS20" s="392">
        <v>42163</v>
      </c>
      <c r="BT20" s="392">
        <v>43259</v>
      </c>
      <c r="BU20" s="387"/>
      <c r="BV20" s="387"/>
      <c r="BW20" s="387">
        <v>1</v>
      </c>
      <c r="BX20" s="387" t="s">
        <v>2100</v>
      </c>
      <c r="BY20" s="387"/>
      <c r="BZ20" s="387"/>
      <c r="CA20" s="387"/>
      <c r="CB20" s="387"/>
      <c r="CC20" s="387"/>
      <c r="CD20" s="387"/>
      <c r="CE20" s="387">
        <v>1</v>
      </c>
      <c r="CF20" s="387"/>
      <c r="CG20" s="387"/>
      <c r="CH20" s="387"/>
      <c r="CI20" s="387"/>
      <c r="CJ20" s="387">
        <v>1</v>
      </c>
      <c r="CK20" s="387"/>
      <c r="CL20" s="387"/>
      <c r="CM20" s="387"/>
      <c r="CN20" s="387"/>
      <c r="CO20" s="389">
        <v>2450</v>
      </c>
      <c r="CP20" s="389"/>
      <c r="CQ20" s="11" t="s">
        <v>1651</v>
      </c>
      <c r="CR20" s="11"/>
      <c r="CS20" s="11"/>
      <c r="CT20" s="11"/>
      <c r="CU20" s="11"/>
      <c r="CV20" s="11"/>
      <c r="CW20" s="11"/>
      <c r="CX20" s="10"/>
      <c r="CY20" s="10"/>
      <c r="CZ20" s="10">
        <v>20</v>
      </c>
      <c r="DA20" s="10" t="s">
        <v>158</v>
      </c>
      <c r="DB20" s="10" t="s">
        <v>1648</v>
      </c>
      <c r="DC20" s="10">
        <v>2</v>
      </c>
      <c r="DD20" s="10" t="str">
        <f t="shared" si="3"/>
        <v>16_38</v>
      </c>
      <c r="DE20" s="282"/>
      <c r="DF20" s="10"/>
      <c r="DG20" s="10"/>
      <c r="DH20" s="10"/>
      <c r="DI20" s="10"/>
      <c r="DJ20" s="10" t="s">
        <v>1780</v>
      </c>
      <c r="DK20" s="10"/>
      <c r="DL20" s="10"/>
      <c r="DM20" s="10"/>
      <c r="DN20" s="10"/>
      <c r="DO20" s="405" t="s">
        <v>1959</v>
      </c>
      <c r="DP20" s="476">
        <f>1.23*1750</f>
        <v>2152.5</v>
      </c>
    </row>
    <row r="21" spans="1:1067" ht="69" customHeight="1">
      <c r="A21" s="2"/>
      <c r="B21" s="10">
        <v>18</v>
      </c>
      <c r="C21" s="280">
        <v>17</v>
      </c>
      <c r="D21" s="280" t="s">
        <v>2431</v>
      </c>
      <c r="E21" s="281">
        <v>38</v>
      </c>
      <c r="F21" s="10" t="s">
        <v>159</v>
      </c>
      <c r="G21" s="10" t="s">
        <v>61</v>
      </c>
      <c r="H21" s="495">
        <v>21</v>
      </c>
      <c r="I21" s="499" t="str">
        <f t="shared" si="4"/>
        <v>17_38</v>
      </c>
      <c r="J21" s="471">
        <v>1</v>
      </c>
      <c r="K21" s="471">
        <v>2</v>
      </c>
      <c r="L21" s="471"/>
      <c r="M21" s="471"/>
      <c r="N21" s="490"/>
      <c r="O21" s="11"/>
      <c r="P21" s="11"/>
      <c r="Q21" s="11"/>
      <c r="R21" s="11"/>
      <c r="S21" s="11" t="s">
        <v>156</v>
      </c>
      <c r="T21" s="11"/>
      <c r="U21" s="11"/>
      <c r="V21" s="11"/>
      <c r="W21" s="9">
        <v>0.55000000000000004</v>
      </c>
      <c r="X21" s="12"/>
      <c r="Y21" s="12"/>
      <c r="Z21" s="12"/>
      <c r="AA21" s="12" t="s">
        <v>2056</v>
      </c>
      <c r="AB21" s="12"/>
      <c r="AC21" s="12" t="s">
        <v>156</v>
      </c>
      <c r="AD21" s="12"/>
      <c r="AE21" s="12"/>
      <c r="AF21" s="12"/>
      <c r="AG21" s="12"/>
      <c r="AH21" s="12"/>
      <c r="AI21" s="12" t="s">
        <v>622</v>
      </c>
      <c r="AJ21" s="12"/>
      <c r="AK21" s="466">
        <v>1</v>
      </c>
      <c r="AL21" s="395">
        <v>16</v>
      </c>
      <c r="AM21" s="390" t="s">
        <v>156</v>
      </c>
      <c r="AN21" s="390" t="s">
        <v>63</v>
      </c>
      <c r="AO21" s="390"/>
      <c r="AP21" s="390"/>
      <c r="AQ21" s="390" t="s">
        <v>2022</v>
      </c>
      <c r="AR21" s="384" t="s">
        <v>64</v>
      </c>
      <c r="AS21" s="385">
        <v>8</v>
      </c>
      <c r="AT21" s="386">
        <v>12</v>
      </c>
      <c r="AU21" s="387"/>
      <c r="AV21" s="387"/>
      <c r="AW21" s="387"/>
      <c r="AX21" s="387">
        <v>1</v>
      </c>
      <c r="AY21" s="387"/>
      <c r="AZ21" s="387">
        <v>1</v>
      </c>
      <c r="BA21" s="387"/>
      <c r="BB21" s="386">
        <v>1</v>
      </c>
      <c r="BC21" s="383">
        <v>97</v>
      </c>
      <c r="BD21" s="388">
        <v>2</v>
      </c>
      <c r="BE21" s="387" t="s">
        <v>147</v>
      </c>
      <c r="BF21" s="387" t="s">
        <v>66</v>
      </c>
      <c r="BG21" s="387" t="s">
        <v>160</v>
      </c>
      <c r="BH21" s="387" t="s">
        <v>68</v>
      </c>
      <c r="BI21" s="387" t="s">
        <v>161</v>
      </c>
      <c r="BJ21" s="387" t="s">
        <v>162</v>
      </c>
      <c r="BK21" s="387" t="s">
        <v>160</v>
      </c>
      <c r="BL21" s="387" t="s">
        <v>68</v>
      </c>
      <c r="BM21" s="387" t="s">
        <v>163</v>
      </c>
      <c r="BN21" s="387" t="s">
        <v>164</v>
      </c>
      <c r="BO21" s="384" t="s">
        <v>71</v>
      </c>
      <c r="BP21" s="384" t="s">
        <v>72</v>
      </c>
      <c r="BQ21" s="384">
        <v>1</v>
      </c>
      <c r="BR21" s="384" t="s">
        <v>2087</v>
      </c>
      <c r="BS21" s="392">
        <v>42163</v>
      </c>
      <c r="BT21" s="392">
        <v>43259</v>
      </c>
      <c r="BU21" s="387"/>
      <c r="BV21" s="387"/>
      <c r="BW21" s="387">
        <v>1</v>
      </c>
      <c r="BX21" s="387" t="s">
        <v>2100</v>
      </c>
      <c r="BY21" s="387"/>
      <c r="BZ21" s="387"/>
      <c r="CA21" s="387"/>
      <c r="CB21" s="387"/>
      <c r="CC21" s="387"/>
      <c r="CD21" s="387"/>
      <c r="CE21" s="387">
        <v>1</v>
      </c>
      <c r="CF21" s="387"/>
      <c r="CG21" s="387"/>
      <c r="CH21" s="387"/>
      <c r="CI21" s="387"/>
      <c r="CJ21" s="387">
        <v>1</v>
      </c>
      <c r="CK21" s="387"/>
      <c r="CL21" s="387"/>
      <c r="CM21" s="387"/>
      <c r="CN21" s="387"/>
      <c r="CO21" s="389">
        <v>1230</v>
      </c>
      <c r="CP21" s="389"/>
      <c r="CQ21" s="11"/>
      <c r="CR21" s="11"/>
      <c r="CS21" s="11"/>
      <c r="CT21" s="11"/>
      <c r="CU21" s="11"/>
      <c r="CV21" s="11"/>
      <c r="CW21" s="11"/>
      <c r="CX21" s="10"/>
      <c r="CY21" s="10"/>
      <c r="CZ21" s="10">
        <v>21</v>
      </c>
      <c r="DA21" s="10" t="s">
        <v>74</v>
      </c>
      <c r="DB21" s="10" t="s">
        <v>74</v>
      </c>
      <c r="DC21" s="10">
        <v>1</v>
      </c>
      <c r="DD21" s="10" t="str">
        <f t="shared" si="3"/>
        <v>17_38</v>
      </c>
      <c r="DE21" s="282"/>
      <c r="DF21" s="10"/>
      <c r="DG21" s="10" t="s">
        <v>1777</v>
      </c>
      <c r="DH21" s="10"/>
      <c r="DI21" s="10"/>
      <c r="DJ21" s="10"/>
      <c r="DK21" s="232"/>
      <c r="DL21" s="232"/>
      <c r="DM21" s="232"/>
      <c r="DN21" s="232"/>
      <c r="DO21" s="477" t="s">
        <v>1959</v>
      </c>
      <c r="DP21" s="23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  <c r="ADA21" s="50"/>
      <c r="ADB21" s="50"/>
      <c r="ADC21" s="50"/>
      <c r="ADD21" s="50"/>
      <c r="ADE21" s="50"/>
      <c r="ADF21" s="50"/>
      <c r="ADG21" s="50"/>
      <c r="ADH21" s="50"/>
      <c r="ADI21" s="50"/>
      <c r="ADJ21" s="50"/>
      <c r="ADK21" s="50"/>
      <c r="ADL21" s="50"/>
      <c r="ADM21" s="50"/>
      <c r="ADN21" s="50"/>
      <c r="ADO21" s="50"/>
      <c r="ADP21" s="50"/>
      <c r="ADQ21" s="50"/>
      <c r="ADR21" s="50"/>
      <c r="ADS21" s="50"/>
      <c r="ADT21" s="50"/>
      <c r="ADU21" s="50"/>
      <c r="ADV21" s="50"/>
      <c r="ADW21" s="50"/>
      <c r="ADX21" s="50"/>
      <c r="ADY21" s="50"/>
      <c r="ADZ21" s="50"/>
      <c r="AEA21" s="50"/>
      <c r="AEB21" s="50"/>
      <c r="AEC21" s="50"/>
      <c r="AED21" s="50"/>
      <c r="AEE21" s="50"/>
      <c r="AEF21" s="50"/>
      <c r="AEG21" s="50"/>
      <c r="AEH21" s="50"/>
      <c r="AEI21" s="50"/>
      <c r="AEJ21" s="50"/>
      <c r="AEK21" s="50"/>
      <c r="AEL21" s="50"/>
      <c r="AEM21" s="50"/>
      <c r="AEN21" s="50"/>
      <c r="AEO21" s="50"/>
      <c r="AEP21" s="50"/>
      <c r="AEQ21" s="50"/>
      <c r="AER21" s="50"/>
      <c r="AES21" s="50"/>
      <c r="AET21" s="50"/>
      <c r="AEU21" s="50"/>
      <c r="AEV21" s="50"/>
      <c r="AEW21" s="50"/>
      <c r="AEX21" s="50"/>
      <c r="AEY21" s="50"/>
      <c r="AEZ21" s="50"/>
      <c r="AFA21" s="50"/>
      <c r="AFB21" s="50"/>
      <c r="AFC21" s="50"/>
      <c r="AFD21" s="50"/>
      <c r="AFE21" s="50"/>
      <c r="AFF21" s="50"/>
      <c r="AFG21" s="50"/>
      <c r="AFH21" s="50"/>
      <c r="AFI21" s="50"/>
      <c r="AFJ21" s="50"/>
      <c r="AFK21" s="50"/>
      <c r="AFL21" s="50"/>
      <c r="AFM21" s="50"/>
      <c r="AFN21" s="50"/>
      <c r="AFO21" s="50"/>
      <c r="AFP21" s="50"/>
      <c r="AFQ21" s="50"/>
      <c r="AFR21" s="50"/>
      <c r="AFS21" s="50"/>
      <c r="AFT21" s="50"/>
      <c r="AFU21" s="50"/>
      <c r="AFV21" s="50"/>
      <c r="AFW21" s="50"/>
      <c r="AFX21" s="50"/>
      <c r="AFY21" s="50"/>
      <c r="AFZ21" s="50"/>
      <c r="AGA21" s="50"/>
      <c r="AGB21" s="50"/>
      <c r="AGC21" s="50"/>
      <c r="AGD21" s="50"/>
      <c r="AGE21" s="50"/>
      <c r="AGF21" s="50"/>
      <c r="AGG21" s="50"/>
      <c r="AGH21" s="50"/>
      <c r="AGI21" s="50"/>
      <c r="AGJ21" s="50"/>
      <c r="AGK21" s="50"/>
      <c r="AGL21" s="50"/>
      <c r="AGM21" s="50"/>
      <c r="AGN21" s="50"/>
      <c r="AGO21" s="50"/>
      <c r="AGP21" s="50"/>
      <c r="AGQ21" s="50"/>
      <c r="AGR21" s="50"/>
      <c r="AGS21" s="50"/>
      <c r="AGT21" s="50"/>
      <c r="AGU21" s="50"/>
      <c r="AGV21" s="50"/>
      <c r="AGW21" s="50"/>
      <c r="AGX21" s="50"/>
      <c r="AGY21" s="50"/>
      <c r="AGZ21" s="50"/>
      <c r="AHA21" s="50"/>
      <c r="AHB21" s="50"/>
      <c r="AHC21" s="50"/>
      <c r="AHD21" s="50"/>
      <c r="AHE21" s="50"/>
      <c r="AHF21" s="50"/>
      <c r="AHG21" s="50"/>
      <c r="AHH21" s="50"/>
      <c r="AHI21" s="50"/>
      <c r="AHJ21" s="50"/>
      <c r="AHK21" s="50"/>
      <c r="AHL21" s="50"/>
      <c r="AHM21" s="50"/>
      <c r="AHN21" s="50"/>
      <c r="AHO21" s="50"/>
      <c r="AHP21" s="50"/>
      <c r="AHQ21" s="50"/>
      <c r="AHR21" s="50"/>
      <c r="AHS21" s="50"/>
      <c r="AHT21" s="50"/>
      <c r="AHU21" s="50"/>
      <c r="AHV21" s="50"/>
      <c r="AHW21" s="50"/>
      <c r="AHX21" s="50"/>
      <c r="AHY21" s="50"/>
      <c r="AHZ21" s="50"/>
      <c r="AIA21" s="50"/>
      <c r="AIB21" s="50"/>
      <c r="AIC21" s="50"/>
      <c r="AID21" s="50"/>
      <c r="AIE21" s="50"/>
      <c r="AIF21" s="50"/>
      <c r="AIG21" s="50"/>
      <c r="AIH21" s="50"/>
      <c r="AII21" s="50"/>
      <c r="AIJ21" s="50"/>
      <c r="AIK21" s="50"/>
      <c r="AIL21" s="50"/>
      <c r="AIM21" s="50"/>
      <c r="AIN21" s="50"/>
      <c r="AIO21" s="50"/>
      <c r="AIP21" s="50"/>
      <c r="AIQ21" s="50"/>
      <c r="AIR21" s="50"/>
      <c r="AIS21" s="50"/>
      <c r="AIT21" s="50"/>
      <c r="AIU21" s="50"/>
      <c r="AIV21" s="50"/>
      <c r="AIW21" s="50"/>
      <c r="AIX21" s="50"/>
      <c r="AIY21" s="50"/>
      <c r="AIZ21" s="50"/>
      <c r="AJA21" s="50"/>
      <c r="AJB21" s="50"/>
      <c r="AJC21" s="50"/>
      <c r="AJD21" s="50"/>
      <c r="AJE21" s="50"/>
      <c r="AJF21" s="50"/>
      <c r="AJG21" s="50"/>
      <c r="AJH21" s="50"/>
      <c r="AJI21" s="50"/>
      <c r="AJJ21" s="50"/>
      <c r="AJK21" s="50"/>
      <c r="AJL21" s="50"/>
      <c r="AJM21" s="50"/>
      <c r="AJN21" s="50"/>
      <c r="AJO21" s="50"/>
      <c r="AJP21" s="50"/>
      <c r="AJQ21" s="50"/>
      <c r="AJR21" s="50"/>
      <c r="AJS21" s="50"/>
      <c r="AJT21" s="50"/>
      <c r="AJU21" s="50"/>
      <c r="AJV21" s="50"/>
      <c r="AJW21" s="50"/>
      <c r="AJX21" s="50"/>
      <c r="AJY21" s="50"/>
      <c r="AJZ21" s="50"/>
      <c r="AKA21" s="50"/>
      <c r="AKB21" s="50"/>
      <c r="AKC21" s="50"/>
      <c r="AKD21" s="50"/>
      <c r="AKE21" s="50"/>
      <c r="AKF21" s="50"/>
      <c r="AKG21" s="50"/>
      <c r="AKH21" s="50"/>
      <c r="AKI21" s="50"/>
      <c r="AKJ21" s="50"/>
      <c r="AKK21" s="50"/>
      <c r="AKL21" s="50"/>
      <c r="AKM21" s="50"/>
      <c r="AKN21" s="50"/>
      <c r="AKO21" s="50"/>
      <c r="AKP21" s="50"/>
      <c r="AKQ21" s="50"/>
      <c r="AKR21" s="50"/>
      <c r="AKS21" s="50"/>
      <c r="AKT21" s="50"/>
      <c r="AKU21" s="50"/>
      <c r="AKV21" s="50"/>
      <c r="AKW21" s="50"/>
      <c r="AKX21" s="50"/>
      <c r="AKY21" s="50"/>
      <c r="AKZ21" s="50"/>
      <c r="ALA21" s="50"/>
      <c r="ALB21" s="50"/>
      <c r="ALC21" s="50"/>
      <c r="ALD21" s="50"/>
      <c r="ALE21" s="50"/>
      <c r="ALF21" s="50"/>
      <c r="ALG21" s="50"/>
      <c r="ALH21" s="50"/>
      <c r="ALI21" s="50"/>
      <c r="ALJ21" s="50"/>
      <c r="ALK21" s="50"/>
      <c r="ALL21" s="50"/>
      <c r="ALM21" s="50"/>
      <c r="ALN21" s="50"/>
      <c r="ALO21" s="50"/>
      <c r="ALP21" s="50"/>
      <c r="ALQ21" s="50"/>
      <c r="ALR21" s="50"/>
      <c r="ALS21" s="50"/>
      <c r="ALT21" s="50"/>
      <c r="ALU21" s="50"/>
      <c r="ALV21" s="50"/>
      <c r="ALW21" s="50"/>
      <c r="ALX21" s="50"/>
      <c r="ALY21" s="50"/>
      <c r="ALZ21" s="50"/>
      <c r="AMA21" s="50"/>
      <c r="AMB21" s="50"/>
      <c r="AMC21" s="50"/>
      <c r="AMD21" s="50"/>
      <c r="AME21" s="50"/>
      <c r="AMF21" s="50"/>
      <c r="AMG21" s="50"/>
      <c r="AMH21" s="50"/>
      <c r="AMI21" s="50"/>
      <c r="AMJ21" s="50"/>
      <c r="AMK21" s="50"/>
      <c r="AML21" s="50"/>
      <c r="AMM21" s="50"/>
      <c r="AMN21" s="50"/>
      <c r="AMO21" s="50"/>
      <c r="AMP21" s="50"/>
      <c r="AMQ21" s="50"/>
      <c r="AMR21" s="50"/>
      <c r="AMS21" s="50"/>
      <c r="AMT21" s="50"/>
      <c r="AMU21" s="50"/>
      <c r="AMV21" s="50"/>
      <c r="AMW21" s="50"/>
      <c r="AMX21" s="50"/>
      <c r="AMY21" s="50"/>
      <c r="AMZ21" s="50"/>
      <c r="ANA21" s="50"/>
      <c r="ANB21" s="50"/>
      <c r="ANC21" s="50"/>
      <c r="AND21" s="50"/>
      <c r="ANE21" s="50"/>
      <c r="ANF21" s="50"/>
      <c r="ANG21" s="50"/>
      <c r="ANH21" s="50"/>
      <c r="ANI21" s="50"/>
      <c r="ANJ21" s="50"/>
      <c r="ANK21" s="50"/>
      <c r="ANL21" s="50"/>
      <c r="ANM21" s="50"/>
      <c r="ANN21" s="50"/>
      <c r="ANO21" s="50"/>
      <c r="ANP21" s="50"/>
      <c r="ANQ21" s="50"/>
      <c r="ANR21" s="50"/>
      <c r="ANS21" s="50"/>
      <c r="ANT21" s="50"/>
      <c r="ANU21" s="50"/>
      <c r="ANV21" s="50"/>
      <c r="ANW21" s="50"/>
      <c r="ANX21" s="50"/>
      <c r="ANY21" s="50"/>
      <c r="ANZ21" s="50"/>
      <c r="AOA21" s="50"/>
    </row>
    <row r="22" spans="1:1067" s="13" customFormat="1" ht="69" customHeight="1">
      <c r="A22" s="9">
        <v>9</v>
      </c>
      <c r="B22" s="9">
        <v>19</v>
      </c>
      <c r="C22" s="280">
        <v>18</v>
      </c>
      <c r="D22" s="280" t="s">
        <v>2431</v>
      </c>
      <c r="E22" s="281">
        <v>39</v>
      </c>
      <c r="F22" s="9" t="s">
        <v>165</v>
      </c>
      <c r="G22" s="9" t="s">
        <v>123</v>
      </c>
      <c r="H22" s="495">
        <v>22</v>
      </c>
      <c r="I22" s="499" t="str">
        <f t="shared" si="4"/>
        <v>18_39</v>
      </c>
      <c r="J22" s="487">
        <v>1</v>
      </c>
      <c r="K22" s="472"/>
      <c r="L22" s="472"/>
      <c r="M22" s="472"/>
      <c r="N22" s="490"/>
      <c r="O22" s="12"/>
      <c r="P22" s="12"/>
      <c r="Q22" s="12" t="s">
        <v>1985</v>
      </c>
      <c r="R22" s="12"/>
      <c r="S22" s="12" t="s">
        <v>156</v>
      </c>
      <c r="T22" s="12"/>
      <c r="U22" s="12"/>
      <c r="V22" s="12"/>
      <c r="W22" s="11">
        <v>17.55</v>
      </c>
      <c r="X22" s="11"/>
      <c r="Y22" s="11"/>
      <c r="Z22" s="11"/>
      <c r="AA22" s="11" t="s">
        <v>2056</v>
      </c>
      <c r="AB22" s="11"/>
      <c r="AC22" s="11" t="s">
        <v>156</v>
      </c>
      <c r="AD22" s="11"/>
      <c r="AE22" s="11"/>
      <c r="AF22" s="11"/>
      <c r="AG22" s="11"/>
      <c r="AH22" s="11"/>
      <c r="AI22" s="11" t="s">
        <v>622</v>
      </c>
      <c r="AJ22" s="11"/>
      <c r="AK22" s="467">
        <v>1</v>
      </c>
      <c r="AL22" s="394"/>
      <c r="AM22" s="394" t="s">
        <v>156</v>
      </c>
      <c r="AN22" s="394" t="s">
        <v>63</v>
      </c>
      <c r="AO22" s="394"/>
      <c r="AP22" s="394"/>
      <c r="AQ22" s="394" t="s">
        <v>2022</v>
      </c>
      <c r="AR22" s="384" t="s">
        <v>64</v>
      </c>
      <c r="AS22" s="391">
        <v>8</v>
      </c>
      <c r="AT22" s="387">
        <v>12</v>
      </c>
      <c r="AU22" s="387">
        <v>1</v>
      </c>
      <c r="AV22" s="387">
        <v>1</v>
      </c>
      <c r="AW22" s="387">
        <v>1</v>
      </c>
      <c r="AX22" s="387"/>
      <c r="AY22" s="384">
        <v>1</v>
      </c>
      <c r="AZ22" s="384">
        <v>1</v>
      </c>
      <c r="BA22" s="384">
        <v>1</v>
      </c>
      <c r="BB22" s="384"/>
      <c r="BC22" s="384"/>
      <c r="BD22" s="384"/>
      <c r="BE22" s="384"/>
      <c r="BF22" s="384"/>
      <c r="BG22" s="384"/>
      <c r="BH22" s="384"/>
      <c r="BI22" s="384"/>
      <c r="BJ22" s="384"/>
      <c r="BK22" s="384"/>
      <c r="BL22" s="384"/>
      <c r="BM22" s="384" t="s">
        <v>166</v>
      </c>
      <c r="BN22" s="384" t="s">
        <v>167</v>
      </c>
      <c r="BO22" s="384" t="s">
        <v>71</v>
      </c>
      <c r="BP22" s="384" t="s">
        <v>72</v>
      </c>
      <c r="BQ22" s="384">
        <v>1</v>
      </c>
      <c r="BR22" s="384" t="s">
        <v>2087</v>
      </c>
      <c r="BS22" s="392">
        <v>42163</v>
      </c>
      <c r="BT22" s="392">
        <v>43259</v>
      </c>
      <c r="BU22" s="387"/>
      <c r="BV22" s="387"/>
      <c r="BW22" s="387">
        <v>1</v>
      </c>
      <c r="BX22" s="387" t="s">
        <v>2100</v>
      </c>
      <c r="BY22" s="387"/>
      <c r="BZ22" s="387"/>
      <c r="CA22" s="387"/>
      <c r="CB22" s="387"/>
      <c r="CC22" s="387"/>
      <c r="CD22" s="387"/>
      <c r="CE22" s="387">
        <v>1</v>
      </c>
      <c r="CF22" s="387"/>
      <c r="CG22" s="387"/>
      <c r="CH22" s="387"/>
      <c r="CI22" s="387"/>
      <c r="CJ22" s="387">
        <v>1</v>
      </c>
      <c r="CK22" s="387">
        <v>1</v>
      </c>
      <c r="CL22" s="384">
        <v>1</v>
      </c>
      <c r="CM22" s="387"/>
      <c r="CN22" s="387"/>
      <c r="CO22" s="389">
        <v>18450</v>
      </c>
      <c r="CP22" s="389"/>
      <c r="CQ22" s="12" t="s">
        <v>1650</v>
      </c>
      <c r="CR22" s="12"/>
      <c r="CS22" s="12"/>
      <c r="CT22" s="12"/>
      <c r="CU22" s="12"/>
      <c r="CV22" s="12"/>
      <c r="CW22" s="12"/>
      <c r="CX22" s="10"/>
      <c r="CY22" s="10"/>
      <c r="CZ22" s="10">
        <v>22</v>
      </c>
      <c r="DA22" s="10" t="s">
        <v>168</v>
      </c>
      <c r="DB22" s="10" t="s">
        <v>1649</v>
      </c>
      <c r="DC22" s="10">
        <v>5</v>
      </c>
      <c r="DD22" s="10" t="str">
        <f t="shared" si="3"/>
        <v>18_39</v>
      </c>
      <c r="DE22" s="282"/>
      <c r="DF22" s="10"/>
      <c r="DG22" s="10"/>
      <c r="DH22" s="10"/>
      <c r="DI22" s="10" t="s">
        <v>1781</v>
      </c>
      <c r="DJ22" s="10"/>
      <c r="DK22" s="9"/>
      <c r="DL22" s="9"/>
      <c r="DM22" s="9"/>
      <c r="DN22" s="9"/>
      <c r="DO22" s="474" t="s">
        <v>1959</v>
      </c>
      <c r="DP22" s="230">
        <f>1.23*2450</f>
        <v>3013.5</v>
      </c>
    </row>
    <row r="23" spans="1:1067" ht="69" customHeight="1">
      <c r="A23" s="9">
        <v>10</v>
      </c>
      <c r="B23" s="9">
        <v>20</v>
      </c>
      <c r="C23" s="280">
        <v>19</v>
      </c>
      <c r="D23" s="280" t="s">
        <v>2431</v>
      </c>
      <c r="E23" s="281">
        <v>39</v>
      </c>
      <c r="F23" s="9" t="s">
        <v>169</v>
      </c>
      <c r="G23" s="9" t="s">
        <v>61</v>
      </c>
      <c r="H23" s="495">
        <v>23</v>
      </c>
      <c r="I23" s="499" t="str">
        <f t="shared" si="4"/>
        <v>19_39</v>
      </c>
      <c r="J23" s="472">
        <v>1</v>
      </c>
      <c r="K23" s="472">
        <v>1</v>
      </c>
      <c r="L23" s="472"/>
      <c r="M23" s="472"/>
      <c r="N23" s="490"/>
      <c r="O23" s="12"/>
      <c r="P23" s="12"/>
      <c r="Q23" s="12"/>
      <c r="R23" s="12"/>
      <c r="S23" s="12" t="s">
        <v>156</v>
      </c>
      <c r="T23" s="12"/>
      <c r="U23" s="12"/>
      <c r="V23" s="12"/>
      <c r="W23" s="9">
        <v>0.55000000000000004</v>
      </c>
      <c r="X23" s="12"/>
      <c r="Y23" s="12"/>
      <c r="Z23" s="12"/>
      <c r="AA23" s="12" t="s">
        <v>2056</v>
      </c>
      <c r="AB23" s="12"/>
      <c r="AC23" s="12" t="s">
        <v>156</v>
      </c>
      <c r="AD23" s="12"/>
      <c r="AE23" s="12"/>
      <c r="AF23" s="12"/>
      <c r="AG23" s="12"/>
      <c r="AH23" s="12"/>
      <c r="AI23" s="12" t="s">
        <v>622</v>
      </c>
      <c r="AJ23" s="12"/>
      <c r="AK23" s="467">
        <v>1</v>
      </c>
      <c r="AL23" s="393">
        <v>17</v>
      </c>
      <c r="AM23" s="394" t="s">
        <v>156</v>
      </c>
      <c r="AN23" s="394" t="s">
        <v>63</v>
      </c>
      <c r="AO23" s="394"/>
      <c r="AP23" s="394"/>
      <c r="AQ23" s="394" t="s">
        <v>2022</v>
      </c>
      <c r="AR23" s="384" t="s">
        <v>64</v>
      </c>
      <c r="AS23" s="385">
        <v>8</v>
      </c>
      <c r="AT23" s="386">
        <v>12</v>
      </c>
      <c r="AU23" s="387"/>
      <c r="AV23" s="387"/>
      <c r="AW23" s="387">
        <v>1</v>
      </c>
      <c r="AX23" s="387"/>
      <c r="AY23" s="384"/>
      <c r="AZ23" s="384"/>
      <c r="BA23" s="384">
        <v>1</v>
      </c>
      <c r="BB23" s="383"/>
      <c r="BC23" s="383">
        <v>97</v>
      </c>
      <c r="BD23" s="388">
        <v>1</v>
      </c>
      <c r="BE23" s="384" t="s">
        <v>91</v>
      </c>
      <c r="BF23" s="384" t="s">
        <v>92</v>
      </c>
      <c r="BG23" s="384" t="s">
        <v>160</v>
      </c>
      <c r="BH23" s="384" t="s">
        <v>68</v>
      </c>
      <c r="BI23" s="384" t="s">
        <v>68</v>
      </c>
      <c r="BJ23" s="384" t="s">
        <v>68</v>
      </c>
      <c r="BK23" s="384" t="s">
        <v>68</v>
      </c>
      <c r="BL23" s="384" t="s">
        <v>68</v>
      </c>
      <c r="BM23" s="384" t="s">
        <v>69</v>
      </c>
      <c r="BN23" s="384" t="s">
        <v>170</v>
      </c>
      <c r="BO23" s="384" t="s">
        <v>71</v>
      </c>
      <c r="BP23" s="384" t="s">
        <v>72</v>
      </c>
      <c r="BQ23" s="384"/>
      <c r="BR23" s="384"/>
      <c r="BS23" s="384"/>
      <c r="BT23" s="384"/>
      <c r="BU23" s="387"/>
      <c r="BV23" s="387"/>
      <c r="BW23" s="387"/>
      <c r="BX23" s="387" t="s">
        <v>2100</v>
      </c>
      <c r="BY23" s="387"/>
      <c r="BZ23" s="387"/>
      <c r="CA23" s="387"/>
      <c r="CB23" s="387"/>
      <c r="CC23" s="387"/>
      <c r="CD23" s="387"/>
      <c r="CE23" s="387">
        <v>1</v>
      </c>
      <c r="CF23" s="387"/>
      <c r="CG23" s="387"/>
      <c r="CH23" s="387"/>
      <c r="CI23" s="387"/>
      <c r="CJ23" s="387"/>
      <c r="CK23" s="387">
        <v>1</v>
      </c>
      <c r="CL23" s="384">
        <v>1</v>
      </c>
      <c r="CM23" s="387"/>
      <c r="CN23" s="387"/>
      <c r="CO23" s="389">
        <v>1230</v>
      </c>
      <c r="CP23" s="389"/>
      <c r="CQ23" s="12"/>
      <c r="CR23" s="12"/>
      <c r="CS23" s="12"/>
      <c r="CT23" s="12"/>
      <c r="CU23" s="12"/>
      <c r="CV23" s="12"/>
      <c r="CW23" s="12"/>
      <c r="CX23" s="10"/>
      <c r="CY23" s="10"/>
      <c r="CZ23" s="10">
        <v>23</v>
      </c>
      <c r="DA23" s="10" t="s">
        <v>74</v>
      </c>
      <c r="DB23" s="10" t="s">
        <v>171</v>
      </c>
      <c r="DC23" s="10">
        <v>1</v>
      </c>
      <c r="DD23" s="10" t="str">
        <f t="shared" si="3"/>
        <v>19_39</v>
      </c>
      <c r="DE23" s="282"/>
      <c r="DF23" s="10"/>
      <c r="DG23" s="10" t="s">
        <v>1777</v>
      </c>
      <c r="DH23" s="10"/>
      <c r="DI23" s="10"/>
      <c r="DJ23" s="10"/>
      <c r="DK23" s="232"/>
      <c r="DL23" s="232"/>
      <c r="DM23" s="232"/>
      <c r="DN23" s="232"/>
      <c r="DO23" s="477" t="s">
        <v>1959</v>
      </c>
      <c r="DP23" s="23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  <c r="AMM23" s="50"/>
      <c r="AMN23" s="50"/>
      <c r="AMO23" s="50"/>
      <c r="AMP23" s="50"/>
      <c r="AMQ23" s="50"/>
      <c r="AMR23" s="50"/>
      <c r="AMS23" s="50"/>
      <c r="AMT23" s="50"/>
      <c r="AMU23" s="50"/>
      <c r="AMV23" s="50"/>
      <c r="AMW23" s="50"/>
      <c r="AMX23" s="50"/>
      <c r="AMY23" s="50"/>
      <c r="AMZ23" s="50"/>
      <c r="ANA23" s="50"/>
      <c r="ANB23" s="50"/>
      <c r="ANC23" s="50"/>
      <c r="AND23" s="50"/>
      <c r="ANE23" s="50"/>
      <c r="ANF23" s="50"/>
      <c r="ANG23" s="50"/>
      <c r="ANH23" s="50"/>
      <c r="ANI23" s="50"/>
      <c r="ANJ23" s="50"/>
      <c r="ANK23" s="50"/>
      <c r="ANL23" s="50"/>
      <c r="ANM23" s="50"/>
      <c r="ANN23" s="50"/>
      <c r="ANO23" s="50"/>
      <c r="ANP23" s="50"/>
      <c r="ANQ23" s="50"/>
      <c r="ANR23" s="50"/>
      <c r="ANS23" s="50"/>
      <c r="ANT23" s="50"/>
      <c r="ANU23" s="50"/>
      <c r="ANV23" s="50"/>
      <c r="ANW23" s="50"/>
      <c r="ANX23" s="50"/>
      <c r="ANY23" s="50"/>
      <c r="ANZ23" s="50"/>
      <c r="AOA23" s="50"/>
    </row>
    <row r="24" spans="1:1067" ht="69" customHeight="1">
      <c r="A24" s="9">
        <v>11</v>
      </c>
      <c r="B24" s="9">
        <v>21</v>
      </c>
      <c r="C24" s="280">
        <v>20</v>
      </c>
      <c r="D24" s="280" t="s">
        <v>2431</v>
      </c>
      <c r="E24" s="281">
        <v>34</v>
      </c>
      <c r="F24" s="9" t="s">
        <v>172</v>
      </c>
      <c r="G24" s="9" t="s">
        <v>61</v>
      </c>
      <c r="H24" s="495" t="s">
        <v>1696</v>
      </c>
      <c r="I24" s="499" t="str">
        <f t="shared" si="4"/>
        <v>20_34</v>
      </c>
      <c r="J24" s="472">
        <v>1</v>
      </c>
      <c r="K24" s="472">
        <v>1</v>
      </c>
      <c r="L24" s="472"/>
      <c r="M24" s="472"/>
      <c r="N24" s="490"/>
      <c r="O24" s="12"/>
      <c r="P24" s="12"/>
      <c r="Q24" s="12"/>
      <c r="R24" s="12"/>
      <c r="S24" s="12" t="s">
        <v>156</v>
      </c>
      <c r="T24" s="12"/>
      <c r="U24" s="12"/>
      <c r="V24" s="12"/>
      <c r="W24" s="9">
        <v>0.55000000000000004</v>
      </c>
      <c r="X24" s="12"/>
      <c r="Y24" s="12"/>
      <c r="Z24" s="12"/>
      <c r="AA24" s="12" t="s">
        <v>2056</v>
      </c>
      <c r="AB24" s="12"/>
      <c r="AC24" s="12" t="s">
        <v>156</v>
      </c>
      <c r="AD24" s="12"/>
      <c r="AE24" s="12"/>
      <c r="AF24" s="12"/>
      <c r="AG24" s="12"/>
      <c r="AH24" s="12"/>
      <c r="AI24" s="12" t="s">
        <v>622</v>
      </c>
      <c r="AJ24" s="12"/>
      <c r="AK24" s="467">
        <v>1</v>
      </c>
      <c r="AL24" s="393">
        <v>18</v>
      </c>
      <c r="AM24" s="394" t="s">
        <v>156</v>
      </c>
      <c r="AN24" s="394" t="s">
        <v>63</v>
      </c>
      <c r="AO24" s="394"/>
      <c r="AP24" s="394"/>
      <c r="AQ24" s="394" t="s">
        <v>2022</v>
      </c>
      <c r="AR24" s="384" t="s">
        <v>64</v>
      </c>
      <c r="AS24" s="385">
        <v>8</v>
      </c>
      <c r="AT24" s="386">
        <v>12</v>
      </c>
      <c r="AU24" s="387"/>
      <c r="AV24" s="387"/>
      <c r="AW24" s="387">
        <v>1</v>
      </c>
      <c r="AX24" s="387"/>
      <c r="AY24" s="384"/>
      <c r="AZ24" s="384"/>
      <c r="BA24" s="384">
        <v>1</v>
      </c>
      <c r="BB24" s="383"/>
      <c r="BC24" s="383">
        <v>97</v>
      </c>
      <c r="BD24" s="388">
        <v>1</v>
      </c>
      <c r="BE24" s="384" t="s">
        <v>173</v>
      </c>
      <c r="BF24" s="384" t="s">
        <v>117</v>
      </c>
      <c r="BG24" s="384" t="s">
        <v>174</v>
      </c>
      <c r="BH24" s="384" t="s">
        <v>68</v>
      </c>
      <c r="BI24" s="384" t="s">
        <v>68</v>
      </c>
      <c r="BJ24" s="384" t="s">
        <v>68</v>
      </c>
      <c r="BK24" s="384" t="s">
        <v>68</v>
      </c>
      <c r="BL24" s="384" t="s">
        <v>68</v>
      </c>
      <c r="BM24" s="384" t="s">
        <v>69</v>
      </c>
      <c r="BN24" s="384" t="s">
        <v>175</v>
      </c>
      <c r="BO24" s="384" t="s">
        <v>71</v>
      </c>
      <c r="BP24" s="384" t="s">
        <v>72</v>
      </c>
      <c r="BQ24" s="384"/>
      <c r="BR24" s="384"/>
      <c r="BS24" s="384"/>
      <c r="BT24" s="384"/>
      <c r="BU24" s="387"/>
      <c r="BV24" s="387"/>
      <c r="BW24" s="387"/>
      <c r="BX24" s="387" t="s">
        <v>2100</v>
      </c>
      <c r="BY24" s="387"/>
      <c r="BZ24" s="387"/>
      <c r="CA24" s="387"/>
      <c r="CB24" s="387"/>
      <c r="CC24" s="387"/>
      <c r="CD24" s="387"/>
      <c r="CE24" s="387">
        <v>1</v>
      </c>
      <c r="CF24" s="387"/>
      <c r="CG24" s="387"/>
      <c r="CH24" s="387"/>
      <c r="CI24" s="387"/>
      <c r="CJ24" s="387"/>
      <c r="CK24" s="387">
        <v>1</v>
      </c>
      <c r="CL24" s="384">
        <v>1</v>
      </c>
      <c r="CM24" s="387"/>
      <c r="CN24" s="387"/>
      <c r="CO24" s="389">
        <v>1230</v>
      </c>
      <c r="CP24" s="389"/>
      <c r="CQ24" s="12"/>
      <c r="CR24" s="12"/>
      <c r="CS24" s="12"/>
      <c r="CT24" s="12"/>
      <c r="CU24" s="12"/>
      <c r="CV24" s="12"/>
      <c r="CW24" s="12"/>
      <c r="CX24" s="10"/>
      <c r="CY24" s="10"/>
      <c r="CZ24" s="10" t="s">
        <v>1696</v>
      </c>
      <c r="DA24" s="10" t="s">
        <v>74</v>
      </c>
      <c r="DB24" s="10" t="s">
        <v>176</v>
      </c>
      <c r="DC24" s="10">
        <v>1</v>
      </c>
      <c r="DD24" s="10" t="str">
        <f t="shared" si="3"/>
        <v>20_34</v>
      </c>
      <c r="DE24" s="282"/>
      <c r="DF24" s="10"/>
      <c r="DG24" s="10" t="s">
        <v>1777</v>
      </c>
      <c r="DH24" s="10"/>
      <c r="DI24" s="10"/>
      <c r="DJ24" s="10"/>
      <c r="DK24" s="232"/>
      <c r="DL24" s="232"/>
      <c r="DM24" s="232"/>
      <c r="DN24" s="232"/>
      <c r="DO24" s="477" t="s">
        <v>1959</v>
      </c>
      <c r="DP24" s="23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  <c r="AMM24" s="50"/>
      <c r="AMN24" s="50"/>
      <c r="AMO24" s="50"/>
      <c r="AMP24" s="50"/>
      <c r="AMQ24" s="50"/>
      <c r="AMR24" s="50"/>
      <c r="AMS24" s="50"/>
      <c r="AMT24" s="50"/>
      <c r="AMU24" s="50"/>
      <c r="AMV24" s="50"/>
      <c r="AMW24" s="50"/>
      <c r="AMX24" s="50"/>
      <c r="AMY24" s="50"/>
      <c r="AMZ24" s="50"/>
      <c r="ANA24" s="50"/>
      <c r="ANB24" s="50"/>
      <c r="ANC24" s="50"/>
      <c r="AND24" s="50"/>
      <c r="ANE24" s="50"/>
      <c r="ANF24" s="50"/>
      <c r="ANG24" s="50"/>
      <c r="ANH24" s="50"/>
      <c r="ANI24" s="50"/>
      <c r="ANJ24" s="50"/>
      <c r="ANK24" s="50"/>
      <c r="ANL24" s="50"/>
      <c r="ANM24" s="50"/>
      <c r="ANN24" s="50"/>
      <c r="ANO24" s="50"/>
      <c r="ANP24" s="50"/>
      <c r="ANQ24" s="50"/>
      <c r="ANR24" s="50"/>
      <c r="ANS24" s="50"/>
      <c r="ANT24" s="50"/>
      <c r="ANU24" s="50"/>
      <c r="ANV24" s="50"/>
      <c r="ANW24" s="50"/>
      <c r="ANX24" s="50"/>
      <c r="ANY24" s="50"/>
      <c r="ANZ24" s="50"/>
      <c r="AOA24" s="50"/>
    </row>
    <row r="25" spans="1:1067" ht="69" customHeight="1">
      <c r="A25" s="9">
        <v>12</v>
      </c>
      <c r="B25" s="9">
        <v>22</v>
      </c>
      <c r="C25" s="280">
        <v>21</v>
      </c>
      <c r="D25" s="280" t="s">
        <v>2431</v>
      </c>
      <c r="E25" s="281" t="s">
        <v>177</v>
      </c>
      <c r="F25" s="9" t="s">
        <v>178</v>
      </c>
      <c r="G25" s="9" t="s">
        <v>98</v>
      </c>
      <c r="H25" s="495">
        <v>24</v>
      </c>
      <c r="I25" s="499" t="str">
        <f t="shared" si="4"/>
        <v>21_39.1</v>
      </c>
      <c r="J25" s="472">
        <v>1</v>
      </c>
      <c r="K25" s="472"/>
      <c r="L25" s="472"/>
      <c r="M25" s="472"/>
      <c r="N25" s="490"/>
      <c r="O25" s="12"/>
      <c r="P25" s="12"/>
      <c r="Q25" s="12"/>
      <c r="R25" s="12"/>
      <c r="S25" s="12" t="s">
        <v>156</v>
      </c>
      <c r="T25" s="12"/>
      <c r="U25" s="12"/>
      <c r="V25" s="12"/>
      <c r="W25" s="11">
        <v>1.33</v>
      </c>
      <c r="X25" s="11"/>
      <c r="Y25" s="11"/>
      <c r="Z25" s="11"/>
      <c r="AA25" s="11" t="s">
        <v>2056</v>
      </c>
      <c r="AB25" s="11"/>
      <c r="AC25" s="11" t="s">
        <v>156</v>
      </c>
      <c r="AD25" s="11"/>
      <c r="AE25" s="11"/>
      <c r="AF25" s="11"/>
      <c r="AG25" s="11"/>
      <c r="AH25" s="11"/>
      <c r="AI25" s="11" t="s">
        <v>622</v>
      </c>
      <c r="AJ25" s="11"/>
      <c r="AK25" s="467">
        <v>1</v>
      </c>
      <c r="AL25" s="394"/>
      <c r="AM25" s="394" t="s">
        <v>156</v>
      </c>
      <c r="AN25" s="394" t="s">
        <v>63</v>
      </c>
      <c r="AO25" s="394"/>
      <c r="AP25" s="394"/>
      <c r="AQ25" s="394" t="s">
        <v>2022</v>
      </c>
      <c r="AR25" s="384" t="s">
        <v>64</v>
      </c>
      <c r="AS25" s="391">
        <v>8</v>
      </c>
      <c r="AT25" s="387">
        <v>12</v>
      </c>
      <c r="AU25" s="387"/>
      <c r="AV25" s="387"/>
      <c r="AW25" s="387">
        <v>1</v>
      </c>
      <c r="AX25" s="387"/>
      <c r="AY25" s="384"/>
      <c r="AZ25" s="384"/>
      <c r="BA25" s="384">
        <v>1</v>
      </c>
      <c r="BB25" s="384"/>
      <c r="BC25" s="384">
        <v>97</v>
      </c>
      <c r="BD25" s="384"/>
      <c r="BE25" s="384"/>
      <c r="BF25" s="384"/>
      <c r="BG25" s="384"/>
      <c r="BH25" s="384"/>
      <c r="BI25" s="384"/>
      <c r="BJ25" s="384"/>
      <c r="BK25" s="384"/>
      <c r="BL25" s="384"/>
      <c r="BM25" s="384" t="s">
        <v>69</v>
      </c>
      <c r="BN25" s="384" t="s">
        <v>175</v>
      </c>
      <c r="BO25" s="384" t="s">
        <v>71</v>
      </c>
      <c r="BP25" s="384" t="s">
        <v>72</v>
      </c>
      <c r="BQ25" s="384"/>
      <c r="BR25" s="384"/>
      <c r="BS25" s="384"/>
      <c r="BT25" s="384"/>
      <c r="BU25" s="387"/>
      <c r="BV25" s="387"/>
      <c r="BW25" s="387"/>
      <c r="BX25" s="387" t="s">
        <v>2094</v>
      </c>
      <c r="BY25" s="387"/>
      <c r="BZ25" s="387"/>
      <c r="CA25" s="387">
        <v>1</v>
      </c>
      <c r="CB25" s="387"/>
      <c r="CC25" s="387"/>
      <c r="CD25" s="387"/>
      <c r="CE25" s="387"/>
      <c r="CF25" s="387"/>
      <c r="CG25" s="387"/>
      <c r="CH25" s="387"/>
      <c r="CI25" s="387"/>
      <c r="CJ25" s="387"/>
      <c r="CK25" s="387">
        <v>1</v>
      </c>
      <c r="CL25" s="384">
        <v>1</v>
      </c>
      <c r="CM25" s="387"/>
      <c r="CN25" s="387"/>
      <c r="CO25" s="389">
        <v>1500</v>
      </c>
      <c r="CP25" s="389"/>
      <c r="CQ25" s="12"/>
      <c r="CR25" s="12"/>
      <c r="CS25" s="12"/>
      <c r="CT25" s="12"/>
      <c r="CU25" s="12"/>
      <c r="CV25" s="12"/>
      <c r="CW25" s="12"/>
      <c r="CX25" s="10"/>
      <c r="CY25" s="10"/>
      <c r="CZ25" s="10">
        <v>24</v>
      </c>
      <c r="DA25" s="10" t="s">
        <v>74</v>
      </c>
      <c r="DB25" s="10" t="s">
        <v>74</v>
      </c>
      <c r="DC25" s="10">
        <v>1</v>
      </c>
      <c r="DD25" s="10" t="str">
        <f t="shared" si="3"/>
        <v>21_39.1</v>
      </c>
      <c r="DE25" s="282"/>
      <c r="DF25" s="10"/>
      <c r="DG25" s="10"/>
      <c r="DH25" s="10" t="s">
        <v>1777</v>
      </c>
      <c r="DI25" s="10"/>
      <c r="DJ25" s="10"/>
      <c r="DK25" s="232"/>
      <c r="DL25" s="232"/>
      <c r="DM25" s="232"/>
      <c r="DN25" s="232"/>
      <c r="DO25" s="477" t="s">
        <v>1959</v>
      </c>
      <c r="DP25" s="230">
        <f>1.23*2450</f>
        <v>3013.5</v>
      </c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  <c r="ADK25" s="50"/>
      <c r="ADL25" s="50"/>
      <c r="ADM25" s="50"/>
      <c r="ADN25" s="50"/>
      <c r="ADO25" s="50"/>
      <c r="ADP25" s="50"/>
      <c r="ADQ25" s="50"/>
      <c r="ADR25" s="50"/>
      <c r="ADS25" s="50"/>
      <c r="ADT25" s="50"/>
      <c r="ADU25" s="50"/>
      <c r="ADV25" s="50"/>
      <c r="ADW25" s="50"/>
      <c r="ADX25" s="50"/>
      <c r="ADY25" s="50"/>
      <c r="ADZ25" s="50"/>
      <c r="AEA25" s="50"/>
      <c r="AEB25" s="50"/>
      <c r="AEC25" s="50"/>
      <c r="AED25" s="50"/>
      <c r="AEE25" s="50"/>
      <c r="AEF25" s="50"/>
      <c r="AEG25" s="50"/>
      <c r="AEH25" s="50"/>
      <c r="AEI25" s="50"/>
      <c r="AEJ25" s="50"/>
      <c r="AEK25" s="50"/>
      <c r="AEL25" s="50"/>
      <c r="AEM25" s="50"/>
      <c r="AEN25" s="50"/>
      <c r="AEO25" s="50"/>
      <c r="AEP25" s="50"/>
      <c r="AEQ25" s="50"/>
      <c r="AER25" s="50"/>
      <c r="AES25" s="50"/>
      <c r="AET25" s="50"/>
      <c r="AEU25" s="50"/>
      <c r="AEV25" s="50"/>
      <c r="AEW25" s="50"/>
      <c r="AEX25" s="50"/>
      <c r="AEY25" s="50"/>
      <c r="AEZ25" s="50"/>
      <c r="AFA25" s="50"/>
      <c r="AFB25" s="50"/>
      <c r="AFC25" s="50"/>
      <c r="AFD25" s="50"/>
      <c r="AFE25" s="50"/>
      <c r="AFF25" s="50"/>
      <c r="AFG25" s="50"/>
      <c r="AFH25" s="50"/>
      <c r="AFI25" s="50"/>
      <c r="AFJ25" s="50"/>
      <c r="AFK25" s="50"/>
      <c r="AFL25" s="50"/>
      <c r="AFM25" s="50"/>
      <c r="AFN25" s="50"/>
      <c r="AFO25" s="50"/>
      <c r="AFP25" s="50"/>
      <c r="AFQ25" s="50"/>
      <c r="AFR25" s="50"/>
      <c r="AFS25" s="50"/>
      <c r="AFT25" s="50"/>
      <c r="AFU25" s="50"/>
      <c r="AFV25" s="50"/>
      <c r="AFW25" s="50"/>
      <c r="AFX25" s="50"/>
      <c r="AFY25" s="50"/>
      <c r="AFZ25" s="50"/>
      <c r="AGA25" s="50"/>
      <c r="AGB25" s="50"/>
      <c r="AGC25" s="50"/>
      <c r="AGD25" s="50"/>
      <c r="AGE25" s="50"/>
      <c r="AGF25" s="50"/>
      <c r="AGG25" s="50"/>
      <c r="AGH25" s="50"/>
      <c r="AGI25" s="50"/>
      <c r="AGJ25" s="50"/>
      <c r="AGK25" s="50"/>
      <c r="AGL25" s="50"/>
      <c r="AGM25" s="50"/>
      <c r="AGN25" s="50"/>
      <c r="AGO25" s="50"/>
      <c r="AGP25" s="50"/>
      <c r="AGQ25" s="50"/>
      <c r="AGR25" s="50"/>
      <c r="AGS25" s="50"/>
      <c r="AGT25" s="50"/>
      <c r="AGU25" s="50"/>
      <c r="AGV25" s="50"/>
      <c r="AGW25" s="50"/>
      <c r="AGX25" s="50"/>
      <c r="AGY25" s="50"/>
      <c r="AGZ25" s="50"/>
      <c r="AHA25" s="50"/>
      <c r="AHB25" s="50"/>
      <c r="AHC25" s="50"/>
      <c r="AHD25" s="50"/>
      <c r="AHE25" s="50"/>
      <c r="AHF25" s="50"/>
      <c r="AHG25" s="50"/>
      <c r="AHH25" s="50"/>
      <c r="AHI25" s="50"/>
      <c r="AHJ25" s="50"/>
      <c r="AHK25" s="50"/>
      <c r="AHL25" s="50"/>
      <c r="AHM25" s="50"/>
      <c r="AHN25" s="50"/>
      <c r="AHO25" s="50"/>
      <c r="AHP25" s="50"/>
      <c r="AHQ25" s="50"/>
      <c r="AHR25" s="50"/>
      <c r="AHS25" s="50"/>
      <c r="AHT25" s="50"/>
      <c r="AHU25" s="50"/>
      <c r="AHV25" s="50"/>
      <c r="AHW25" s="50"/>
      <c r="AHX25" s="50"/>
      <c r="AHY25" s="50"/>
      <c r="AHZ25" s="50"/>
      <c r="AIA25" s="50"/>
      <c r="AIB25" s="50"/>
      <c r="AIC25" s="50"/>
      <c r="AID25" s="50"/>
      <c r="AIE25" s="50"/>
      <c r="AIF25" s="50"/>
      <c r="AIG25" s="50"/>
      <c r="AIH25" s="50"/>
      <c r="AII25" s="50"/>
      <c r="AIJ25" s="50"/>
      <c r="AIK25" s="50"/>
      <c r="AIL25" s="50"/>
      <c r="AIM25" s="50"/>
      <c r="AIN25" s="50"/>
      <c r="AIO25" s="50"/>
      <c r="AIP25" s="50"/>
      <c r="AIQ25" s="50"/>
      <c r="AIR25" s="50"/>
      <c r="AIS25" s="50"/>
      <c r="AIT25" s="50"/>
      <c r="AIU25" s="50"/>
      <c r="AIV25" s="50"/>
      <c r="AIW25" s="50"/>
      <c r="AIX25" s="50"/>
      <c r="AIY25" s="50"/>
      <c r="AIZ25" s="50"/>
      <c r="AJA25" s="50"/>
      <c r="AJB25" s="50"/>
      <c r="AJC25" s="50"/>
      <c r="AJD25" s="50"/>
      <c r="AJE25" s="50"/>
      <c r="AJF25" s="50"/>
      <c r="AJG25" s="50"/>
      <c r="AJH25" s="50"/>
      <c r="AJI25" s="50"/>
      <c r="AJJ25" s="50"/>
      <c r="AJK25" s="50"/>
      <c r="AJL25" s="50"/>
      <c r="AJM25" s="50"/>
      <c r="AJN25" s="50"/>
      <c r="AJO25" s="50"/>
      <c r="AJP25" s="50"/>
      <c r="AJQ25" s="50"/>
      <c r="AJR25" s="50"/>
      <c r="AJS25" s="50"/>
      <c r="AJT25" s="50"/>
      <c r="AJU25" s="50"/>
      <c r="AJV25" s="50"/>
      <c r="AJW25" s="50"/>
      <c r="AJX25" s="50"/>
      <c r="AJY25" s="50"/>
      <c r="AJZ25" s="50"/>
      <c r="AKA25" s="50"/>
      <c r="AKB25" s="50"/>
      <c r="AKC25" s="50"/>
      <c r="AKD25" s="50"/>
      <c r="AKE25" s="50"/>
      <c r="AKF25" s="50"/>
      <c r="AKG25" s="50"/>
      <c r="AKH25" s="50"/>
      <c r="AKI25" s="50"/>
      <c r="AKJ25" s="50"/>
      <c r="AKK25" s="50"/>
      <c r="AKL25" s="50"/>
      <c r="AKM25" s="50"/>
      <c r="AKN25" s="50"/>
      <c r="AKO25" s="50"/>
      <c r="AKP25" s="50"/>
      <c r="AKQ25" s="50"/>
      <c r="AKR25" s="50"/>
      <c r="AKS25" s="50"/>
      <c r="AKT25" s="50"/>
      <c r="AKU25" s="50"/>
      <c r="AKV25" s="50"/>
      <c r="AKW25" s="50"/>
      <c r="AKX25" s="50"/>
      <c r="AKY25" s="50"/>
      <c r="AKZ25" s="50"/>
      <c r="ALA25" s="50"/>
      <c r="ALB25" s="50"/>
      <c r="ALC25" s="50"/>
      <c r="ALD25" s="50"/>
      <c r="ALE25" s="50"/>
      <c r="ALF25" s="50"/>
      <c r="ALG25" s="50"/>
      <c r="ALH25" s="50"/>
      <c r="ALI25" s="50"/>
      <c r="ALJ25" s="50"/>
      <c r="ALK25" s="50"/>
      <c r="ALL25" s="50"/>
      <c r="ALM25" s="50"/>
      <c r="ALN25" s="50"/>
      <c r="ALO25" s="50"/>
      <c r="ALP25" s="50"/>
      <c r="ALQ25" s="50"/>
      <c r="ALR25" s="50"/>
      <c r="ALS25" s="50"/>
      <c r="ALT25" s="50"/>
      <c r="ALU25" s="50"/>
      <c r="ALV25" s="50"/>
      <c r="ALW25" s="50"/>
      <c r="ALX25" s="50"/>
      <c r="ALY25" s="50"/>
      <c r="ALZ25" s="50"/>
      <c r="AMA25" s="50"/>
      <c r="AMB25" s="50"/>
      <c r="AMC25" s="50"/>
      <c r="AMD25" s="50"/>
      <c r="AME25" s="50"/>
      <c r="AMF25" s="50"/>
      <c r="AMG25" s="50"/>
      <c r="AMH25" s="50"/>
      <c r="AMI25" s="50"/>
      <c r="AMJ25" s="50"/>
      <c r="AMK25" s="50"/>
      <c r="AML25" s="50"/>
      <c r="AMM25" s="50"/>
      <c r="AMN25" s="50"/>
      <c r="AMO25" s="50"/>
      <c r="AMP25" s="50"/>
      <c r="AMQ25" s="50"/>
      <c r="AMR25" s="50"/>
      <c r="AMS25" s="50"/>
      <c r="AMT25" s="50"/>
      <c r="AMU25" s="50"/>
      <c r="AMV25" s="50"/>
      <c r="AMW25" s="50"/>
      <c r="AMX25" s="50"/>
      <c r="AMY25" s="50"/>
      <c r="AMZ25" s="50"/>
      <c r="ANA25" s="50"/>
      <c r="ANB25" s="50"/>
      <c r="ANC25" s="50"/>
      <c r="AND25" s="50"/>
      <c r="ANE25" s="50"/>
      <c r="ANF25" s="50"/>
      <c r="ANG25" s="50"/>
      <c r="ANH25" s="50"/>
      <c r="ANI25" s="50"/>
      <c r="ANJ25" s="50"/>
      <c r="ANK25" s="50"/>
      <c r="ANL25" s="50"/>
      <c r="ANM25" s="50"/>
      <c r="ANN25" s="50"/>
      <c r="ANO25" s="50"/>
      <c r="ANP25" s="50"/>
      <c r="ANQ25" s="50"/>
      <c r="ANR25" s="50"/>
      <c r="ANS25" s="50"/>
      <c r="ANT25" s="50"/>
      <c r="ANU25" s="50"/>
      <c r="ANV25" s="50"/>
      <c r="ANW25" s="50"/>
      <c r="ANX25" s="50"/>
      <c r="ANY25" s="50"/>
      <c r="ANZ25" s="50"/>
      <c r="AOA25" s="50"/>
    </row>
    <row r="26" spans="1:1067" ht="69" customHeight="1">
      <c r="A26" s="9">
        <v>13</v>
      </c>
      <c r="B26" s="9">
        <v>23</v>
      </c>
      <c r="C26" s="280">
        <v>22</v>
      </c>
      <c r="D26" s="280" t="s">
        <v>2431</v>
      </c>
      <c r="E26" s="281">
        <v>36</v>
      </c>
      <c r="F26" s="9" t="s">
        <v>179</v>
      </c>
      <c r="G26" s="9" t="s">
        <v>61</v>
      </c>
      <c r="H26" s="495">
        <v>19</v>
      </c>
      <c r="I26" s="499" t="str">
        <f t="shared" si="4"/>
        <v>22_36</v>
      </c>
      <c r="J26" s="470">
        <v>1</v>
      </c>
      <c r="K26" s="470">
        <v>1</v>
      </c>
      <c r="L26" s="470"/>
      <c r="M26" s="470"/>
      <c r="N26" s="491"/>
      <c r="O26" s="9"/>
      <c r="P26" s="9"/>
      <c r="Q26" s="9" t="s">
        <v>1652</v>
      </c>
      <c r="R26" s="9"/>
      <c r="S26" s="9" t="s">
        <v>143</v>
      </c>
      <c r="T26" s="9"/>
      <c r="U26" s="9"/>
      <c r="V26" s="9"/>
      <c r="W26" s="9">
        <v>0.55000000000000004</v>
      </c>
      <c r="X26" s="9"/>
      <c r="Y26" s="9"/>
      <c r="Z26" s="9"/>
      <c r="AA26" s="9" t="s">
        <v>2055</v>
      </c>
      <c r="AB26" s="9"/>
      <c r="AC26" s="524" t="s">
        <v>143</v>
      </c>
      <c r="AD26" s="9"/>
      <c r="AE26" s="9"/>
      <c r="AF26" s="9"/>
      <c r="AG26" s="9"/>
      <c r="AH26" s="9"/>
      <c r="AI26" s="9" t="s">
        <v>622</v>
      </c>
      <c r="AJ26" s="9"/>
      <c r="AK26" s="465">
        <v>1</v>
      </c>
      <c r="AL26" s="383">
        <v>19</v>
      </c>
      <c r="AM26" s="384" t="s">
        <v>143</v>
      </c>
      <c r="AN26" s="384" t="s">
        <v>63</v>
      </c>
      <c r="AO26" s="384"/>
      <c r="AP26" s="384"/>
      <c r="AQ26" s="384" t="s">
        <v>2022</v>
      </c>
      <c r="AR26" s="384" t="s">
        <v>64</v>
      </c>
      <c r="AS26" s="385">
        <v>9</v>
      </c>
      <c r="AT26" s="386">
        <v>11</v>
      </c>
      <c r="AU26" s="387"/>
      <c r="AV26" s="387"/>
      <c r="AW26" s="387">
        <v>1</v>
      </c>
      <c r="AX26" s="387"/>
      <c r="AY26" s="384"/>
      <c r="AZ26" s="384"/>
      <c r="BA26" s="384">
        <v>1</v>
      </c>
      <c r="BB26" s="383"/>
      <c r="BC26" s="383">
        <v>97</v>
      </c>
      <c r="BD26" s="388">
        <v>1</v>
      </c>
      <c r="BE26" s="384" t="s">
        <v>180</v>
      </c>
      <c r="BF26" s="384" t="s">
        <v>181</v>
      </c>
      <c r="BG26" s="384" t="s">
        <v>182</v>
      </c>
      <c r="BH26" s="384" t="s">
        <v>183</v>
      </c>
      <c r="BI26" s="384" t="s">
        <v>68</v>
      </c>
      <c r="BJ26" s="384" t="s">
        <v>68</v>
      </c>
      <c r="BK26" s="384" t="s">
        <v>68</v>
      </c>
      <c r="BL26" s="384" t="s">
        <v>68</v>
      </c>
      <c r="BM26" s="384" t="s">
        <v>69</v>
      </c>
      <c r="BN26" s="384" t="s">
        <v>175</v>
      </c>
      <c r="BO26" s="384" t="s">
        <v>71</v>
      </c>
      <c r="BP26" s="384" t="s">
        <v>72</v>
      </c>
      <c r="BQ26" s="384"/>
      <c r="BR26" s="384"/>
      <c r="BS26" s="384"/>
      <c r="BT26" s="384"/>
      <c r="BU26" s="387"/>
      <c r="BV26" s="387"/>
      <c r="BW26" s="387"/>
      <c r="BX26" s="387" t="s">
        <v>2100</v>
      </c>
      <c r="BY26" s="387"/>
      <c r="BZ26" s="387"/>
      <c r="CA26" s="387"/>
      <c r="CB26" s="387"/>
      <c r="CC26" s="387"/>
      <c r="CD26" s="387"/>
      <c r="CE26" s="387">
        <v>1</v>
      </c>
      <c r="CF26" s="387"/>
      <c r="CG26" s="387"/>
      <c r="CH26" s="387"/>
      <c r="CI26" s="387"/>
      <c r="CJ26" s="387"/>
      <c r="CK26" s="387">
        <v>1</v>
      </c>
      <c r="CL26" s="384">
        <v>1</v>
      </c>
      <c r="CM26" s="387"/>
      <c r="CN26" s="387"/>
      <c r="CO26" s="389">
        <v>1230</v>
      </c>
      <c r="CP26" s="389"/>
      <c r="CQ26" s="9"/>
      <c r="CR26" s="9"/>
      <c r="CS26" s="9"/>
      <c r="CT26" s="9"/>
      <c r="CU26" s="9"/>
      <c r="CV26" s="9" t="s">
        <v>1652</v>
      </c>
      <c r="CW26" s="9"/>
      <c r="CX26" s="10"/>
      <c r="CY26" s="10"/>
      <c r="CZ26" s="10">
        <v>19</v>
      </c>
      <c r="DA26" s="10" t="s">
        <v>184</v>
      </c>
      <c r="DB26" s="10" t="s">
        <v>74</v>
      </c>
      <c r="DC26" s="10">
        <v>1</v>
      </c>
      <c r="DD26" s="10" t="str">
        <f t="shared" si="3"/>
        <v>22_36</v>
      </c>
      <c r="DE26" s="282"/>
      <c r="DF26" s="10"/>
      <c r="DG26" s="10" t="s">
        <v>1781</v>
      </c>
      <c r="DH26" s="10"/>
      <c r="DI26" s="10"/>
      <c r="DJ26" s="10"/>
      <c r="DK26" s="232"/>
      <c r="DL26" s="232"/>
      <c r="DM26" s="232"/>
      <c r="DN26" s="232"/>
      <c r="DO26" s="477" t="s">
        <v>1959</v>
      </c>
      <c r="DP26" s="23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  <c r="ADK26" s="50"/>
      <c r="ADL26" s="50"/>
      <c r="ADM26" s="50"/>
      <c r="ADN26" s="50"/>
      <c r="ADO26" s="50"/>
      <c r="ADP26" s="50"/>
      <c r="ADQ26" s="50"/>
      <c r="ADR26" s="50"/>
      <c r="ADS26" s="50"/>
      <c r="ADT26" s="50"/>
      <c r="ADU26" s="50"/>
      <c r="ADV26" s="50"/>
      <c r="ADW26" s="50"/>
      <c r="ADX26" s="50"/>
      <c r="ADY26" s="50"/>
      <c r="ADZ26" s="50"/>
      <c r="AEA26" s="50"/>
      <c r="AEB26" s="50"/>
      <c r="AEC26" s="50"/>
      <c r="AED26" s="50"/>
      <c r="AEE26" s="50"/>
      <c r="AEF26" s="50"/>
      <c r="AEG26" s="50"/>
      <c r="AEH26" s="50"/>
      <c r="AEI26" s="50"/>
      <c r="AEJ26" s="50"/>
      <c r="AEK26" s="50"/>
      <c r="AEL26" s="50"/>
      <c r="AEM26" s="50"/>
      <c r="AEN26" s="50"/>
      <c r="AEO26" s="50"/>
      <c r="AEP26" s="50"/>
      <c r="AEQ26" s="50"/>
      <c r="AER26" s="50"/>
      <c r="AES26" s="50"/>
      <c r="AET26" s="50"/>
      <c r="AEU26" s="50"/>
      <c r="AEV26" s="50"/>
      <c r="AEW26" s="50"/>
      <c r="AEX26" s="50"/>
      <c r="AEY26" s="50"/>
      <c r="AEZ26" s="50"/>
      <c r="AFA26" s="50"/>
      <c r="AFB26" s="50"/>
      <c r="AFC26" s="50"/>
      <c r="AFD26" s="50"/>
      <c r="AFE26" s="50"/>
      <c r="AFF26" s="50"/>
      <c r="AFG26" s="50"/>
      <c r="AFH26" s="50"/>
      <c r="AFI26" s="50"/>
      <c r="AFJ26" s="50"/>
      <c r="AFK26" s="50"/>
      <c r="AFL26" s="50"/>
      <c r="AFM26" s="50"/>
      <c r="AFN26" s="50"/>
      <c r="AFO26" s="50"/>
      <c r="AFP26" s="50"/>
      <c r="AFQ26" s="50"/>
      <c r="AFR26" s="50"/>
      <c r="AFS26" s="50"/>
      <c r="AFT26" s="50"/>
      <c r="AFU26" s="50"/>
      <c r="AFV26" s="50"/>
      <c r="AFW26" s="50"/>
      <c r="AFX26" s="50"/>
      <c r="AFY26" s="50"/>
      <c r="AFZ26" s="50"/>
      <c r="AGA26" s="50"/>
      <c r="AGB26" s="50"/>
      <c r="AGC26" s="50"/>
      <c r="AGD26" s="50"/>
      <c r="AGE26" s="50"/>
      <c r="AGF26" s="50"/>
      <c r="AGG26" s="50"/>
      <c r="AGH26" s="50"/>
      <c r="AGI26" s="50"/>
      <c r="AGJ26" s="50"/>
      <c r="AGK26" s="50"/>
      <c r="AGL26" s="50"/>
      <c r="AGM26" s="50"/>
      <c r="AGN26" s="50"/>
      <c r="AGO26" s="50"/>
      <c r="AGP26" s="50"/>
      <c r="AGQ26" s="50"/>
      <c r="AGR26" s="50"/>
      <c r="AGS26" s="50"/>
      <c r="AGT26" s="50"/>
      <c r="AGU26" s="50"/>
      <c r="AGV26" s="50"/>
      <c r="AGW26" s="50"/>
      <c r="AGX26" s="50"/>
      <c r="AGY26" s="50"/>
      <c r="AGZ26" s="50"/>
      <c r="AHA26" s="50"/>
      <c r="AHB26" s="50"/>
      <c r="AHC26" s="50"/>
      <c r="AHD26" s="50"/>
      <c r="AHE26" s="50"/>
      <c r="AHF26" s="50"/>
      <c r="AHG26" s="50"/>
      <c r="AHH26" s="50"/>
      <c r="AHI26" s="50"/>
      <c r="AHJ26" s="50"/>
      <c r="AHK26" s="50"/>
      <c r="AHL26" s="50"/>
      <c r="AHM26" s="50"/>
      <c r="AHN26" s="50"/>
      <c r="AHO26" s="50"/>
      <c r="AHP26" s="50"/>
      <c r="AHQ26" s="50"/>
      <c r="AHR26" s="50"/>
      <c r="AHS26" s="50"/>
      <c r="AHT26" s="50"/>
      <c r="AHU26" s="50"/>
      <c r="AHV26" s="50"/>
      <c r="AHW26" s="50"/>
      <c r="AHX26" s="50"/>
      <c r="AHY26" s="50"/>
      <c r="AHZ26" s="50"/>
      <c r="AIA26" s="50"/>
      <c r="AIB26" s="50"/>
      <c r="AIC26" s="50"/>
      <c r="AID26" s="50"/>
      <c r="AIE26" s="50"/>
      <c r="AIF26" s="50"/>
      <c r="AIG26" s="50"/>
      <c r="AIH26" s="50"/>
      <c r="AII26" s="50"/>
      <c r="AIJ26" s="50"/>
      <c r="AIK26" s="50"/>
      <c r="AIL26" s="50"/>
      <c r="AIM26" s="50"/>
      <c r="AIN26" s="50"/>
      <c r="AIO26" s="50"/>
      <c r="AIP26" s="50"/>
      <c r="AIQ26" s="50"/>
      <c r="AIR26" s="50"/>
      <c r="AIS26" s="50"/>
      <c r="AIT26" s="50"/>
      <c r="AIU26" s="50"/>
      <c r="AIV26" s="50"/>
      <c r="AIW26" s="50"/>
      <c r="AIX26" s="50"/>
      <c r="AIY26" s="50"/>
      <c r="AIZ26" s="50"/>
      <c r="AJA26" s="50"/>
      <c r="AJB26" s="50"/>
      <c r="AJC26" s="50"/>
      <c r="AJD26" s="50"/>
      <c r="AJE26" s="50"/>
      <c r="AJF26" s="50"/>
      <c r="AJG26" s="50"/>
      <c r="AJH26" s="50"/>
      <c r="AJI26" s="50"/>
      <c r="AJJ26" s="50"/>
      <c r="AJK26" s="50"/>
      <c r="AJL26" s="50"/>
      <c r="AJM26" s="50"/>
      <c r="AJN26" s="50"/>
      <c r="AJO26" s="50"/>
      <c r="AJP26" s="50"/>
      <c r="AJQ26" s="50"/>
      <c r="AJR26" s="50"/>
      <c r="AJS26" s="50"/>
      <c r="AJT26" s="50"/>
      <c r="AJU26" s="50"/>
      <c r="AJV26" s="50"/>
      <c r="AJW26" s="50"/>
      <c r="AJX26" s="50"/>
      <c r="AJY26" s="50"/>
      <c r="AJZ26" s="50"/>
      <c r="AKA26" s="50"/>
      <c r="AKB26" s="50"/>
      <c r="AKC26" s="50"/>
      <c r="AKD26" s="50"/>
      <c r="AKE26" s="50"/>
      <c r="AKF26" s="50"/>
      <c r="AKG26" s="50"/>
      <c r="AKH26" s="50"/>
      <c r="AKI26" s="50"/>
      <c r="AKJ26" s="50"/>
      <c r="AKK26" s="50"/>
      <c r="AKL26" s="50"/>
      <c r="AKM26" s="50"/>
      <c r="AKN26" s="50"/>
      <c r="AKO26" s="50"/>
      <c r="AKP26" s="50"/>
      <c r="AKQ26" s="50"/>
      <c r="AKR26" s="50"/>
      <c r="AKS26" s="50"/>
      <c r="AKT26" s="50"/>
      <c r="AKU26" s="50"/>
      <c r="AKV26" s="50"/>
      <c r="AKW26" s="50"/>
      <c r="AKX26" s="50"/>
      <c r="AKY26" s="50"/>
      <c r="AKZ26" s="50"/>
      <c r="ALA26" s="50"/>
      <c r="ALB26" s="50"/>
      <c r="ALC26" s="50"/>
      <c r="ALD26" s="50"/>
      <c r="ALE26" s="50"/>
      <c r="ALF26" s="50"/>
      <c r="ALG26" s="50"/>
      <c r="ALH26" s="50"/>
      <c r="ALI26" s="50"/>
      <c r="ALJ26" s="50"/>
      <c r="ALK26" s="50"/>
      <c r="ALL26" s="50"/>
      <c r="ALM26" s="50"/>
      <c r="ALN26" s="50"/>
      <c r="ALO26" s="50"/>
      <c r="ALP26" s="50"/>
      <c r="ALQ26" s="50"/>
      <c r="ALR26" s="50"/>
      <c r="ALS26" s="50"/>
      <c r="ALT26" s="50"/>
      <c r="ALU26" s="50"/>
      <c r="ALV26" s="50"/>
      <c r="ALW26" s="50"/>
      <c r="ALX26" s="50"/>
      <c r="ALY26" s="50"/>
      <c r="ALZ26" s="50"/>
      <c r="AMA26" s="50"/>
      <c r="AMB26" s="50"/>
      <c r="AMC26" s="50"/>
      <c r="AMD26" s="50"/>
      <c r="AME26" s="50"/>
      <c r="AMF26" s="50"/>
      <c r="AMG26" s="50"/>
      <c r="AMH26" s="50"/>
      <c r="AMI26" s="50"/>
      <c r="AMJ26" s="50"/>
      <c r="AMK26" s="50"/>
      <c r="AML26" s="50"/>
      <c r="AMM26" s="50"/>
      <c r="AMN26" s="50"/>
      <c r="AMO26" s="50"/>
      <c r="AMP26" s="50"/>
      <c r="AMQ26" s="50"/>
      <c r="AMR26" s="50"/>
      <c r="AMS26" s="50"/>
      <c r="AMT26" s="50"/>
      <c r="AMU26" s="50"/>
      <c r="AMV26" s="50"/>
      <c r="AMW26" s="50"/>
      <c r="AMX26" s="50"/>
      <c r="AMY26" s="50"/>
      <c r="AMZ26" s="50"/>
      <c r="ANA26" s="50"/>
      <c r="ANB26" s="50"/>
      <c r="ANC26" s="50"/>
      <c r="AND26" s="50"/>
      <c r="ANE26" s="50"/>
      <c r="ANF26" s="50"/>
      <c r="ANG26" s="50"/>
      <c r="ANH26" s="50"/>
      <c r="ANI26" s="50"/>
      <c r="ANJ26" s="50"/>
      <c r="ANK26" s="50"/>
      <c r="ANL26" s="50"/>
      <c r="ANM26" s="50"/>
      <c r="ANN26" s="50"/>
      <c r="ANO26" s="50"/>
      <c r="ANP26" s="50"/>
      <c r="ANQ26" s="50"/>
      <c r="ANR26" s="50"/>
      <c r="ANS26" s="50"/>
      <c r="ANT26" s="50"/>
      <c r="ANU26" s="50"/>
      <c r="ANV26" s="50"/>
      <c r="ANW26" s="50"/>
      <c r="ANX26" s="50"/>
      <c r="ANY26" s="50"/>
      <c r="ANZ26" s="50"/>
      <c r="AOA26" s="50"/>
    </row>
    <row r="27" spans="1:1067" ht="69" customHeight="1">
      <c r="A27" s="9">
        <v>14</v>
      </c>
      <c r="B27" s="9">
        <v>24</v>
      </c>
      <c r="C27" s="280">
        <v>23</v>
      </c>
      <c r="D27" s="280" t="s">
        <v>2431</v>
      </c>
      <c r="E27" s="281">
        <v>18</v>
      </c>
      <c r="F27" s="9" t="s">
        <v>185</v>
      </c>
      <c r="G27" s="9" t="s">
        <v>123</v>
      </c>
      <c r="H27" s="495">
        <v>26.27</v>
      </c>
      <c r="I27" s="499" t="str">
        <f t="shared" si="4"/>
        <v>23_18</v>
      </c>
      <c r="J27" s="472">
        <v>1</v>
      </c>
      <c r="K27" s="472"/>
      <c r="L27" s="472"/>
      <c r="M27" s="472"/>
      <c r="N27" s="490"/>
      <c r="O27" s="12"/>
      <c r="P27" s="12"/>
      <c r="Q27" s="12"/>
      <c r="R27" s="12"/>
      <c r="S27" s="12" t="s">
        <v>186</v>
      </c>
      <c r="T27" s="12"/>
      <c r="U27" s="12"/>
      <c r="V27" s="12"/>
      <c r="W27" s="11">
        <v>17.55</v>
      </c>
      <c r="X27" s="11"/>
      <c r="Y27" s="11"/>
      <c r="Z27" s="11"/>
      <c r="AA27" s="11" t="s">
        <v>2056</v>
      </c>
      <c r="AB27" s="11"/>
      <c r="AC27" s="11" t="s">
        <v>186</v>
      </c>
      <c r="AD27" s="11"/>
      <c r="AE27" s="11"/>
      <c r="AF27" s="11"/>
      <c r="AG27" s="11"/>
      <c r="AH27" s="11"/>
      <c r="AI27" s="11" t="s">
        <v>622</v>
      </c>
      <c r="AJ27" s="11"/>
      <c r="AK27" s="467">
        <v>1</v>
      </c>
      <c r="AL27" s="394"/>
      <c r="AM27" s="394" t="s">
        <v>186</v>
      </c>
      <c r="AN27" s="394" t="s">
        <v>63</v>
      </c>
      <c r="AO27" s="394"/>
      <c r="AP27" s="394"/>
      <c r="AQ27" s="394" t="s">
        <v>2022</v>
      </c>
      <c r="AR27" s="384" t="s">
        <v>64</v>
      </c>
      <c r="AS27" s="391">
        <v>10</v>
      </c>
      <c r="AT27" s="387">
        <v>13</v>
      </c>
      <c r="AU27" s="387">
        <v>1</v>
      </c>
      <c r="AV27" s="387">
        <v>1</v>
      </c>
      <c r="AW27" s="387">
        <v>1</v>
      </c>
      <c r="AX27" s="387"/>
      <c r="AY27" s="384">
        <v>1</v>
      </c>
      <c r="AZ27" s="384">
        <v>1</v>
      </c>
      <c r="BA27" s="384">
        <v>1</v>
      </c>
      <c r="BB27" s="384"/>
      <c r="BC27" s="384"/>
      <c r="BD27" s="384"/>
      <c r="BE27" s="384"/>
      <c r="BF27" s="384"/>
      <c r="BG27" s="384"/>
      <c r="BH27" s="384"/>
      <c r="BI27" s="384"/>
      <c r="BJ27" s="384"/>
      <c r="BK27" s="384"/>
      <c r="BL27" s="384"/>
      <c r="BM27" s="384" t="s">
        <v>166</v>
      </c>
      <c r="BN27" s="384" t="s">
        <v>187</v>
      </c>
      <c r="BO27" s="384" t="s">
        <v>71</v>
      </c>
      <c r="BP27" s="384" t="s">
        <v>72</v>
      </c>
      <c r="BQ27" s="384">
        <v>1</v>
      </c>
      <c r="BR27" s="384" t="s">
        <v>2087</v>
      </c>
      <c r="BS27" s="392">
        <v>42163</v>
      </c>
      <c r="BT27" s="392">
        <v>43259</v>
      </c>
      <c r="BU27" s="387"/>
      <c r="BV27" s="387"/>
      <c r="BW27" s="387">
        <v>1</v>
      </c>
      <c r="BX27" s="387" t="s">
        <v>2094</v>
      </c>
      <c r="BY27" s="387"/>
      <c r="BZ27" s="387"/>
      <c r="CA27" s="387">
        <v>1</v>
      </c>
      <c r="CB27" s="387"/>
      <c r="CC27" s="387"/>
      <c r="CD27" s="387"/>
      <c r="CE27" s="387"/>
      <c r="CF27" s="387"/>
      <c r="CG27" s="387"/>
      <c r="CH27" s="387"/>
      <c r="CI27" s="387"/>
      <c r="CJ27" s="387">
        <v>1</v>
      </c>
      <c r="CK27" s="387">
        <v>1</v>
      </c>
      <c r="CL27" s="384">
        <v>1</v>
      </c>
      <c r="CM27" s="387"/>
      <c r="CN27" s="387"/>
      <c r="CO27" s="389">
        <v>18450</v>
      </c>
      <c r="CP27" s="389"/>
      <c r="CQ27" s="12"/>
      <c r="CR27" s="12"/>
      <c r="CS27" s="12"/>
      <c r="CT27" s="12"/>
      <c r="CU27" s="12"/>
      <c r="CV27" s="12"/>
      <c r="CW27" s="12"/>
      <c r="CX27" s="10"/>
      <c r="CY27" s="10"/>
      <c r="CZ27" s="10">
        <v>26.27</v>
      </c>
      <c r="DA27" s="10" t="s">
        <v>188</v>
      </c>
      <c r="DB27" s="10" t="s">
        <v>189</v>
      </c>
      <c r="DC27" s="10">
        <v>3</v>
      </c>
      <c r="DD27" s="10" t="str">
        <f t="shared" si="3"/>
        <v>23_18</v>
      </c>
      <c r="DE27" s="282"/>
      <c r="DF27" s="10"/>
      <c r="DG27" s="10"/>
      <c r="DH27" s="10"/>
      <c r="DI27" s="10" t="s">
        <v>1781</v>
      </c>
      <c r="DJ27" s="10"/>
      <c r="DK27" s="232"/>
      <c r="DL27" s="232"/>
      <c r="DM27" s="232"/>
      <c r="DN27" s="232"/>
      <c r="DO27" s="477" t="s">
        <v>1959</v>
      </c>
      <c r="DP27" s="230">
        <f>1.23*2450</f>
        <v>3013.5</v>
      </c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  <c r="ACZ27" s="50"/>
      <c r="ADA27" s="50"/>
      <c r="ADB27" s="50"/>
      <c r="ADC27" s="50"/>
      <c r="ADD27" s="50"/>
      <c r="ADE27" s="50"/>
      <c r="ADF27" s="50"/>
      <c r="ADG27" s="50"/>
      <c r="ADH27" s="50"/>
      <c r="ADI27" s="50"/>
      <c r="ADJ27" s="50"/>
      <c r="ADK27" s="50"/>
      <c r="ADL27" s="50"/>
      <c r="ADM27" s="50"/>
      <c r="ADN27" s="50"/>
      <c r="ADO27" s="50"/>
      <c r="ADP27" s="50"/>
      <c r="ADQ27" s="50"/>
      <c r="ADR27" s="50"/>
      <c r="ADS27" s="50"/>
      <c r="ADT27" s="50"/>
      <c r="ADU27" s="50"/>
      <c r="ADV27" s="50"/>
      <c r="ADW27" s="50"/>
      <c r="ADX27" s="50"/>
      <c r="ADY27" s="50"/>
      <c r="ADZ27" s="50"/>
      <c r="AEA27" s="50"/>
      <c r="AEB27" s="50"/>
      <c r="AEC27" s="50"/>
      <c r="AED27" s="50"/>
      <c r="AEE27" s="50"/>
      <c r="AEF27" s="50"/>
      <c r="AEG27" s="50"/>
      <c r="AEH27" s="50"/>
      <c r="AEI27" s="50"/>
      <c r="AEJ27" s="50"/>
      <c r="AEK27" s="50"/>
      <c r="AEL27" s="50"/>
      <c r="AEM27" s="50"/>
      <c r="AEN27" s="50"/>
      <c r="AEO27" s="50"/>
      <c r="AEP27" s="50"/>
      <c r="AEQ27" s="50"/>
      <c r="AER27" s="50"/>
      <c r="AES27" s="50"/>
      <c r="AET27" s="50"/>
      <c r="AEU27" s="50"/>
      <c r="AEV27" s="50"/>
      <c r="AEW27" s="50"/>
      <c r="AEX27" s="50"/>
      <c r="AEY27" s="50"/>
      <c r="AEZ27" s="50"/>
      <c r="AFA27" s="50"/>
      <c r="AFB27" s="50"/>
      <c r="AFC27" s="50"/>
      <c r="AFD27" s="50"/>
      <c r="AFE27" s="50"/>
      <c r="AFF27" s="50"/>
      <c r="AFG27" s="50"/>
      <c r="AFH27" s="50"/>
      <c r="AFI27" s="50"/>
      <c r="AFJ27" s="50"/>
      <c r="AFK27" s="50"/>
      <c r="AFL27" s="50"/>
      <c r="AFM27" s="50"/>
      <c r="AFN27" s="50"/>
      <c r="AFO27" s="50"/>
      <c r="AFP27" s="50"/>
      <c r="AFQ27" s="50"/>
      <c r="AFR27" s="50"/>
      <c r="AFS27" s="50"/>
      <c r="AFT27" s="50"/>
      <c r="AFU27" s="50"/>
      <c r="AFV27" s="50"/>
      <c r="AFW27" s="50"/>
      <c r="AFX27" s="50"/>
      <c r="AFY27" s="50"/>
      <c r="AFZ27" s="50"/>
      <c r="AGA27" s="50"/>
      <c r="AGB27" s="50"/>
      <c r="AGC27" s="50"/>
      <c r="AGD27" s="50"/>
      <c r="AGE27" s="50"/>
      <c r="AGF27" s="50"/>
      <c r="AGG27" s="50"/>
      <c r="AGH27" s="50"/>
      <c r="AGI27" s="50"/>
      <c r="AGJ27" s="50"/>
      <c r="AGK27" s="50"/>
      <c r="AGL27" s="50"/>
      <c r="AGM27" s="50"/>
      <c r="AGN27" s="50"/>
      <c r="AGO27" s="50"/>
      <c r="AGP27" s="50"/>
      <c r="AGQ27" s="50"/>
      <c r="AGR27" s="50"/>
      <c r="AGS27" s="50"/>
      <c r="AGT27" s="50"/>
      <c r="AGU27" s="50"/>
      <c r="AGV27" s="50"/>
      <c r="AGW27" s="50"/>
      <c r="AGX27" s="50"/>
      <c r="AGY27" s="50"/>
      <c r="AGZ27" s="50"/>
      <c r="AHA27" s="50"/>
      <c r="AHB27" s="50"/>
      <c r="AHC27" s="50"/>
      <c r="AHD27" s="50"/>
      <c r="AHE27" s="50"/>
      <c r="AHF27" s="50"/>
      <c r="AHG27" s="50"/>
      <c r="AHH27" s="50"/>
      <c r="AHI27" s="50"/>
      <c r="AHJ27" s="50"/>
      <c r="AHK27" s="50"/>
      <c r="AHL27" s="50"/>
      <c r="AHM27" s="50"/>
      <c r="AHN27" s="50"/>
      <c r="AHO27" s="50"/>
      <c r="AHP27" s="50"/>
      <c r="AHQ27" s="50"/>
      <c r="AHR27" s="50"/>
      <c r="AHS27" s="50"/>
      <c r="AHT27" s="50"/>
      <c r="AHU27" s="50"/>
      <c r="AHV27" s="50"/>
      <c r="AHW27" s="50"/>
      <c r="AHX27" s="50"/>
      <c r="AHY27" s="50"/>
      <c r="AHZ27" s="50"/>
      <c r="AIA27" s="50"/>
      <c r="AIB27" s="50"/>
      <c r="AIC27" s="50"/>
      <c r="AID27" s="50"/>
      <c r="AIE27" s="50"/>
      <c r="AIF27" s="50"/>
      <c r="AIG27" s="50"/>
      <c r="AIH27" s="50"/>
      <c r="AII27" s="50"/>
      <c r="AIJ27" s="50"/>
      <c r="AIK27" s="50"/>
      <c r="AIL27" s="50"/>
      <c r="AIM27" s="50"/>
      <c r="AIN27" s="50"/>
      <c r="AIO27" s="50"/>
      <c r="AIP27" s="50"/>
      <c r="AIQ27" s="50"/>
      <c r="AIR27" s="50"/>
      <c r="AIS27" s="50"/>
      <c r="AIT27" s="50"/>
      <c r="AIU27" s="50"/>
      <c r="AIV27" s="50"/>
      <c r="AIW27" s="50"/>
      <c r="AIX27" s="50"/>
      <c r="AIY27" s="50"/>
      <c r="AIZ27" s="50"/>
      <c r="AJA27" s="50"/>
      <c r="AJB27" s="50"/>
      <c r="AJC27" s="50"/>
      <c r="AJD27" s="50"/>
      <c r="AJE27" s="50"/>
      <c r="AJF27" s="50"/>
      <c r="AJG27" s="50"/>
      <c r="AJH27" s="50"/>
      <c r="AJI27" s="50"/>
      <c r="AJJ27" s="50"/>
      <c r="AJK27" s="50"/>
      <c r="AJL27" s="50"/>
      <c r="AJM27" s="50"/>
      <c r="AJN27" s="50"/>
      <c r="AJO27" s="50"/>
      <c r="AJP27" s="50"/>
      <c r="AJQ27" s="50"/>
      <c r="AJR27" s="50"/>
      <c r="AJS27" s="50"/>
      <c r="AJT27" s="50"/>
      <c r="AJU27" s="50"/>
      <c r="AJV27" s="50"/>
      <c r="AJW27" s="50"/>
      <c r="AJX27" s="50"/>
      <c r="AJY27" s="50"/>
      <c r="AJZ27" s="50"/>
      <c r="AKA27" s="50"/>
      <c r="AKB27" s="50"/>
      <c r="AKC27" s="50"/>
      <c r="AKD27" s="50"/>
      <c r="AKE27" s="50"/>
      <c r="AKF27" s="50"/>
      <c r="AKG27" s="50"/>
      <c r="AKH27" s="50"/>
      <c r="AKI27" s="50"/>
      <c r="AKJ27" s="50"/>
      <c r="AKK27" s="50"/>
      <c r="AKL27" s="50"/>
      <c r="AKM27" s="50"/>
      <c r="AKN27" s="50"/>
      <c r="AKO27" s="50"/>
      <c r="AKP27" s="50"/>
      <c r="AKQ27" s="50"/>
      <c r="AKR27" s="50"/>
      <c r="AKS27" s="50"/>
      <c r="AKT27" s="50"/>
      <c r="AKU27" s="50"/>
      <c r="AKV27" s="50"/>
      <c r="AKW27" s="50"/>
      <c r="AKX27" s="50"/>
      <c r="AKY27" s="50"/>
      <c r="AKZ27" s="50"/>
      <c r="ALA27" s="50"/>
      <c r="ALB27" s="50"/>
      <c r="ALC27" s="50"/>
      <c r="ALD27" s="50"/>
      <c r="ALE27" s="50"/>
      <c r="ALF27" s="50"/>
      <c r="ALG27" s="50"/>
      <c r="ALH27" s="50"/>
      <c r="ALI27" s="50"/>
      <c r="ALJ27" s="50"/>
      <c r="ALK27" s="50"/>
      <c r="ALL27" s="50"/>
      <c r="ALM27" s="50"/>
      <c r="ALN27" s="50"/>
      <c r="ALO27" s="50"/>
      <c r="ALP27" s="50"/>
      <c r="ALQ27" s="50"/>
      <c r="ALR27" s="50"/>
      <c r="ALS27" s="50"/>
      <c r="ALT27" s="50"/>
      <c r="ALU27" s="50"/>
      <c r="ALV27" s="50"/>
      <c r="ALW27" s="50"/>
      <c r="ALX27" s="50"/>
      <c r="ALY27" s="50"/>
      <c r="ALZ27" s="50"/>
      <c r="AMA27" s="50"/>
      <c r="AMB27" s="50"/>
      <c r="AMC27" s="50"/>
      <c r="AMD27" s="50"/>
      <c r="AME27" s="50"/>
      <c r="AMF27" s="50"/>
      <c r="AMG27" s="50"/>
      <c r="AMH27" s="50"/>
      <c r="AMI27" s="50"/>
      <c r="AMJ27" s="50"/>
      <c r="AMK27" s="50"/>
      <c r="AML27" s="50"/>
      <c r="AMM27" s="50"/>
      <c r="AMN27" s="50"/>
      <c r="AMO27" s="50"/>
      <c r="AMP27" s="50"/>
      <c r="AMQ27" s="50"/>
      <c r="AMR27" s="50"/>
      <c r="AMS27" s="50"/>
      <c r="AMT27" s="50"/>
      <c r="AMU27" s="50"/>
      <c r="AMV27" s="50"/>
      <c r="AMW27" s="50"/>
      <c r="AMX27" s="50"/>
      <c r="AMY27" s="50"/>
      <c r="AMZ27" s="50"/>
      <c r="ANA27" s="50"/>
      <c r="ANB27" s="50"/>
      <c r="ANC27" s="50"/>
      <c r="AND27" s="50"/>
      <c r="ANE27" s="50"/>
      <c r="ANF27" s="50"/>
      <c r="ANG27" s="50"/>
      <c r="ANH27" s="50"/>
      <c r="ANI27" s="50"/>
      <c r="ANJ27" s="50"/>
      <c r="ANK27" s="50"/>
      <c r="ANL27" s="50"/>
      <c r="ANM27" s="50"/>
      <c r="ANN27" s="50"/>
      <c r="ANO27" s="50"/>
      <c r="ANP27" s="50"/>
      <c r="ANQ27" s="50"/>
      <c r="ANR27" s="50"/>
      <c r="ANS27" s="50"/>
      <c r="ANT27" s="50"/>
      <c r="ANU27" s="50"/>
      <c r="ANV27" s="50"/>
      <c r="ANW27" s="50"/>
      <c r="ANX27" s="50"/>
      <c r="ANY27" s="50"/>
      <c r="ANZ27" s="50"/>
      <c r="AOA27" s="50"/>
    </row>
    <row r="28" spans="1:1067" ht="69" customHeight="1">
      <c r="A28" s="9">
        <v>15</v>
      </c>
      <c r="B28" s="9">
        <v>25</v>
      </c>
      <c r="C28" s="280">
        <v>24</v>
      </c>
      <c r="D28" s="280" t="s">
        <v>2431</v>
      </c>
      <c r="E28" s="281">
        <v>18</v>
      </c>
      <c r="F28" s="9" t="s">
        <v>2001</v>
      </c>
      <c r="G28" s="9" t="s">
        <v>61</v>
      </c>
      <c r="H28" s="495">
        <v>28</v>
      </c>
      <c r="I28" s="499" t="str">
        <f t="shared" si="4"/>
        <v>24_18</v>
      </c>
      <c r="J28" s="472">
        <v>1</v>
      </c>
      <c r="K28" s="472">
        <v>3</v>
      </c>
      <c r="L28" s="472"/>
      <c r="M28" s="472"/>
      <c r="N28" s="490">
        <v>1</v>
      </c>
      <c r="O28" s="12"/>
      <c r="P28" s="12"/>
      <c r="Q28" s="12"/>
      <c r="R28" s="12" t="s">
        <v>1989</v>
      </c>
      <c r="S28" s="12" t="s">
        <v>186</v>
      </c>
      <c r="T28" s="12"/>
      <c r="U28" s="12"/>
      <c r="V28" s="12"/>
      <c r="W28" s="9">
        <v>0.55000000000000004</v>
      </c>
      <c r="X28" s="12"/>
      <c r="Y28" s="12"/>
      <c r="Z28" s="12"/>
      <c r="AA28" s="12" t="s">
        <v>2056</v>
      </c>
      <c r="AB28" s="12"/>
      <c r="AC28" s="12" t="s">
        <v>186</v>
      </c>
      <c r="AD28" s="12"/>
      <c r="AE28" s="12"/>
      <c r="AF28" s="12"/>
      <c r="AG28" s="12"/>
      <c r="AH28" s="12"/>
      <c r="AI28" s="12" t="s">
        <v>622</v>
      </c>
      <c r="AJ28" s="12"/>
      <c r="AK28" s="467">
        <v>1</v>
      </c>
      <c r="AL28" s="393">
        <v>20</v>
      </c>
      <c r="AM28" s="394" t="s">
        <v>186</v>
      </c>
      <c r="AN28" s="394" t="s">
        <v>63</v>
      </c>
      <c r="AO28" s="394"/>
      <c r="AP28" s="394"/>
      <c r="AQ28" s="394" t="s">
        <v>2022</v>
      </c>
      <c r="AR28" s="384" t="s">
        <v>64</v>
      </c>
      <c r="AS28" s="385">
        <v>10</v>
      </c>
      <c r="AT28" s="386">
        <v>13</v>
      </c>
      <c r="AU28" s="387"/>
      <c r="AV28" s="387"/>
      <c r="AW28" s="387">
        <v>1</v>
      </c>
      <c r="AX28" s="387"/>
      <c r="AY28" s="384"/>
      <c r="AZ28" s="384"/>
      <c r="BA28" s="384">
        <v>1</v>
      </c>
      <c r="BB28" s="383"/>
      <c r="BC28" s="383">
        <v>95</v>
      </c>
      <c r="BD28" s="388">
        <v>2</v>
      </c>
      <c r="BE28" s="384" t="s">
        <v>91</v>
      </c>
      <c r="BF28" s="384" t="s">
        <v>92</v>
      </c>
      <c r="BG28" s="384" t="s">
        <v>191</v>
      </c>
      <c r="BH28" s="384" t="s">
        <v>192</v>
      </c>
      <c r="BI28" s="384" t="s">
        <v>193</v>
      </c>
      <c r="BJ28" s="384" t="s">
        <v>66</v>
      </c>
      <c r="BK28" s="373" t="s">
        <v>191</v>
      </c>
      <c r="BL28" s="384" t="s">
        <v>68</v>
      </c>
      <c r="BM28" s="384" t="s">
        <v>69</v>
      </c>
      <c r="BN28" s="384" t="s">
        <v>194</v>
      </c>
      <c r="BO28" s="384" t="s">
        <v>71</v>
      </c>
      <c r="BP28" s="384" t="s">
        <v>72</v>
      </c>
      <c r="BQ28" s="384"/>
      <c r="BR28" s="384"/>
      <c r="BS28" s="384"/>
      <c r="BT28" s="384"/>
      <c r="BU28" s="387"/>
      <c r="BV28" s="387"/>
      <c r="BW28" s="387"/>
      <c r="BX28" s="387" t="s">
        <v>2094</v>
      </c>
      <c r="BY28" s="387"/>
      <c r="BZ28" s="387"/>
      <c r="CA28" s="387">
        <v>1</v>
      </c>
      <c r="CB28" s="387"/>
      <c r="CC28" s="387"/>
      <c r="CD28" s="387"/>
      <c r="CE28" s="387"/>
      <c r="CF28" s="387"/>
      <c r="CG28" s="387"/>
      <c r="CH28" s="387"/>
      <c r="CI28" s="387"/>
      <c r="CJ28" s="387"/>
      <c r="CK28" s="387">
        <v>1</v>
      </c>
      <c r="CL28" s="384">
        <v>1</v>
      </c>
      <c r="CM28" s="387"/>
      <c r="CN28" s="387"/>
      <c r="CO28" s="389">
        <v>1230</v>
      </c>
      <c r="CP28" s="389"/>
      <c r="CQ28" s="12"/>
      <c r="CR28" s="12"/>
      <c r="CS28" s="12"/>
      <c r="CT28" s="12"/>
      <c r="CU28" s="12"/>
      <c r="CV28" s="12"/>
      <c r="CW28" s="12" t="s">
        <v>1653</v>
      </c>
      <c r="CX28" s="10">
        <v>1</v>
      </c>
      <c r="CY28" s="10" t="s">
        <v>130</v>
      </c>
      <c r="CZ28" s="10">
        <v>28</v>
      </c>
      <c r="DA28" s="10" t="s">
        <v>74</v>
      </c>
      <c r="DB28" s="10" t="s">
        <v>126</v>
      </c>
      <c r="DC28" s="10">
        <v>1</v>
      </c>
      <c r="DD28" s="10" t="str">
        <f t="shared" si="3"/>
        <v>24_18</v>
      </c>
      <c r="DE28" s="282"/>
      <c r="DF28" s="10"/>
      <c r="DG28" s="10" t="s">
        <v>1777</v>
      </c>
      <c r="DH28" s="10"/>
      <c r="DI28" s="10"/>
      <c r="DJ28" s="10"/>
      <c r="DK28" s="232"/>
      <c r="DL28" s="232" t="s">
        <v>1725</v>
      </c>
      <c r="DM28" s="232" t="s">
        <v>1725</v>
      </c>
      <c r="DN28" s="232"/>
      <c r="DO28" s="477" t="s">
        <v>1959</v>
      </c>
      <c r="DP28" s="23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  <c r="ACZ28" s="50"/>
      <c r="ADA28" s="50"/>
      <c r="ADB28" s="50"/>
      <c r="ADC28" s="50"/>
      <c r="ADD28" s="50"/>
      <c r="ADE28" s="50"/>
      <c r="ADF28" s="50"/>
      <c r="ADG28" s="50"/>
      <c r="ADH28" s="50"/>
      <c r="ADI28" s="50"/>
      <c r="ADJ28" s="50"/>
      <c r="ADK28" s="50"/>
      <c r="ADL28" s="50"/>
      <c r="ADM28" s="50"/>
      <c r="ADN28" s="50"/>
      <c r="ADO28" s="50"/>
      <c r="ADP28" s="50"/>
      <c r="ADQ28" s="50"/>
      <c r="ADR28" s="50"/>
      <c r="ADS28" s="50"/>
      <c r="ADT28" s="50"/>
      <c r="ADU28" s="50"/>
      <c r="ADV28" s="50"/>
      <c r="ADW28" s="50"/>
      <c r="ADX28" s="50"/>
      <c r="ADY28" s="50"/>
      <c r="ADZ28" s="50"/>
      <c r="AEA28" s="50"/>
      <c r="AEB28" s="50"/>
      <c r="AEC28" s="50"/>
      <c r="AED28" s="50"/>
      <c r="AEE28" s="50"/>
      <c r="AEF28" s="50"/>
      <c r="AEG28" s="50"/>
      <c r="AEH28" s="50"/>
      <c r="AEI28" s="50"/>
      <c r="AEJ28" s="50"/>
      <c r="AEK28" s="50"/>
      <c r="AEL28" s="50"/>
      <c r="AEM28" s="50"/>
      <c r="AEN28" s="50"/>
      <c r="AEO28" s="50"/>
      <c r="AEP28" s="50"/>
      <c r="AEQ28" s="50"/>
      <c r="AER28" s="50"/>
      <c r="AES28" s="50"/>
      <c r="AET28" s="50"/>
      <c r="AEU28" s="50"/>
      <c r="AEV28" s="50"/>
      <c r="AEW28" s="50"/>
      <c r="AEX28" s="50"/>
      <c r="AEY28" s="50"/>
      <c r="AEZ28" s="50"/>
      <c r="AFA28" s="50"/>
      <c r="AFB28" s="50"/>
      <c r="AFC28" s="50"/>
      <c r="AFD28" s="50"/>
      <c r="AFE28" s="50"/>
      <c r="AFF28" s="50"/>
      <c r="AFG28" s="50"/>
      <c r="AFH28" s="50"/>
      <c r="AFI28" s="50"/>
      <c r="AFJ28" s="50"/>
      <c r="AFK28" s="50"/>
      <c r="AFL28" s="50"/>
      <c r="AFM28" s="50"/>
      <c r="AFN28" s="50"/>
      <c r="AFO28" s="50"/>
      <c r="AFP28" s="50"/>
      <c r="AFQ28" s="50"/>
      <c r="AFR28" s="50"/>
      <c r="AFS28" s="50"/>
      <c r="AFT28" s="50"/>
      <c r="AFU28" s="50"/>
      <c r="AFV28" s="50"/>
      <c r="AFW28" s="50"/>
      <c r="AFX28" s="50"/>
      <c r="AFY28" s="50"/>
      <c r="AFZ28" s="50"/>
      <c r="AGA28" s="50"/>
      <c r="AGB28" s="50"/>
      <c r="AGC28" s="50"/>
      <c r="AGD28" s="50"/>
      <c r="AGE28" s="50"/>
      <c r="AGF28" s="50"/>
      <c r="AGG28" s="50"/>
      <c r="AGH28" s="50"/>
      <c r="AGI28" s="50"/>
      <c r="AGJ28" s="50"/>
      <c r="AGK28" s="50"/>
      <c r="AGL28" s="50"/>
      <c r="AGM28" s="50"/>
      <c r="AGN28" s="50"/>
      <c r="AGO28" s="50"/>
      <c r="AGP28" s="50"/>
      <c r="AGQ28" s="50"/>
      <c r="AGR28" s="50"/>
      <c r="AGS28" s="50"/>
      <c r="AGT28" s="50"/>
      <c r="AGU28" s="50"/>
      <c r="AGV28" s="50"/>
      <c r="AGW28" s="50"/>
      <c r="AGX28" s="50"/>
      <c r="AGY28" s="50"/>
      <c r="AGZ28" s="50"/>
      <c r="AHA28" s="50"/>
      <c r="AHB28" s="50"/>
      <c r="AHC28" s="50"/>
      <c r="AHD28" s="50"/>
      <c r="AHE28" s="50"/>
      <c r="AHF28" s="50"/>
      <c r="AHG28" s="50"/>
      <c r="AHH28" s="50"/>
      <c r="AHI28" s="50"/>
      <c r="AHJ28" s="50"/>
      <c r="AHK28" s="50"/>
      <c r="AHL28" s="50"/>
      <c r="AHM28" s="50"/>
      <c r="AHN28" s="50"/>
      <c r="AHO28" s="50"/>
      <c r="AHP28" s="50"/>
      <c r="AHQ28" s="50"/>
      <c r="AHR28" s="50"/>
      <c r="AHS28" s="50"/>
      <c r="AHT28" s="50"/>
      <c r="AHU28" s="50"/>
      <c r="AHV28" s="50"/>
      <c r="AHW28" s="50"/>
      <c r="AHX28" s="50"/>
      <c r="AHY28" s="50"/>
      <c r="AHZ28" s="50"/>
      <c r="AIA28" s="50"/>
      <c r="AIB28" s="50"/>
      <c r="AIC28" s="50"/>
      <c r="AID28" s="50"/>
      <c r="AIE28" s="50"/>
      <c r="AIF28" s="50"/>
      <c r="AIG28" s="50"/>
      <c r="AIH28" s="50"/>
      <c r="AII28" s="50"/>
      <c r="AIJ28" s="50"/>
      <c r="AIK28" s="50"/>
      <c r="AIL28" s="50"/>
      <c r="AIM28" s="50"/>
      <c r="AIN28" s="50"/>
      <c r="AIO28" s="50"/>
      <c r="AIP28" s="50"/>
      <c r="AIQ28" s="50"/>
      <c r="AIR28" s="50"/>
      <c r="AIS28" s="50"/>
      <c r="AIT28" s="50"/>
      <c r="AIU28" s="50"/>
      <c r="AIV28" s="50"/>
      <c r="AIW28" s="50"/>
      <c r="AIX28" s="50"/>
      <c r="AIY28" s="50"/>
      <c r="AIZ28" s="50"/>
      <c r="AJA28" s="50"/>
      <c r="AJB28" s="50"/>
      <c r="AJC28" s="50"/>
      <c r="AJD28" s="50"/>
      <c r="AJE28" s="50"/>
      <c r="AJF28" s="50"/>
      <c r="AJG28" s="50"/>
      <c r="AJH28" s="50"/>
      <c r="AJI28" s="50"/>
      <c r="AJJ28" s="50"/>
      <c r="AJK28" s="50"/>
      <c r="AJL28" s="50"/>
      <c r="AJM28" s="50"/>
      <c r="AJN28" s="50"/>
      <c r="AJO28" s="50"/>
      <c r="AJP28" s="50"/>
      <c r="AJQ28" s="50"/>
      <c r="AJR28" s="50"/>
      <c r="AJS28" s="50"/>
      <c r="AJT28" s="50"/>
      <c r="AJU28" s="50"/>
      <c r="AJV28" s="50"/>
      <c r="AJW28" s="50"/>
      <c r="AJX28" s="50"/>
      <c r="AJY28" s="50"/>
      <c r="AJZ28" s="50"/>
      <c r="AKA28" s="50"/>
      <c r="AKB28" s="50"/>
      <c r="AKC28" s="50"/>
      <c r="AKD28" s="50"/>
      <c r="AKE28" s="50"/>
      <c r="AKF28" s="50"/>
      <c r="AKG28" s="50"/>
      <c r="AKH28" s="50"/>
      <c r="AKI28" s="50"/>
      <c r="AKJ28" s="50"/>
      <c r="AKK28" s="50"/>
      <c r="AKL28" s="50"/>
      <c r="AKM28" s="50"/>
      <c r="AKN28" s="50"/>
      <c r="AKO28" s="50"/>
      <c r="AKP28" s="50"/>
      <c r="AKQ28" s="50"/>
      <c r="AKR28" s="50"/>
      <c r="AKS28" s="50"/>
      <c r="AKT28" s="50"/>
      <c r="AKU28" s="50"/>
      <c r="AKV28" s="50"/>
      <c r="AKW28" s="50"/>
      <c r="AKX28" s="50"/>
      <c r="AKY28" s="50"/>
      <c r="AKZ28" s="50"/>
      <c r="ALA28" s="50"/>
      <c r="ALB28" s="50"/>
      <c r="ALC28" s="50"/>
      <c r="ALD28" s="50"/>
      <c r="ALE28" s="50"/>
      <c r="ALF28" s="50"/>
      <c r="ALG28" s="50"/>
      <c r="ALH28" s="50"/>
      <c r="ALI28" s="50"/>
      <c r="ALJ28" s="50"/>
      <c r="ALK28" s="50"/>
      <c r="ALL28" s="50"/>
      <c r="ALM28" s="50"/>
      <c r="ALN28" s="50"/>
      <c r="ALO28" s="50"/>
      <c r="ALP28" s="50"/>
      <c r="ALQ28" s="50"/>
      <c r="ALR28" s="50"/>
      <c r="ALS28" s="50"/>
      <c r="ALT28" s="50"/>
      <c r="ALU28" s="50"/>
      <c r="ALV28" s="50"/>
      <c r="ALW28" s="50"/>
      <c r="ALX28" s="50"/>
      <c r="ALY28" s="50"/>
      <c r="ALZ28" s="50"/>
      <c r="AMA28" s="50"/>
      <c r="AMB28" s="50"/>
      <c r="AMC28" s="50"/>
      <c r="AMD28" s="50"/>
      <c r="AME28" s="50"/>
      <c r="AMF28" s="50"/>
      <c r="AMG28" s="50"/>
      <c r="AMH28" s="50"/>
      <c r="AMI28" s="50"/>
      <c r="AMJ28" s="50"/>
      <c r="AMK28" s="50"/>
      <c r="AML28" s="50"/>
      <c r="AMM28" s="50"/>
      <c r="AMN28" s="50"/>
      <c r="AMO28" s="50"/>
      <c r="AMP28" s="50"/>
      <c r="AMQ28" s="50"/>
      <c r="AMR28" s="50"/>
      <c r="AMS28" s="50"/>
      <c r="AMT28" s="50"/>
      <c r="AMU28" s="50"/>
      <c r="AMV28" s="50"/>
      <c r="AMW28" s="50"/>
      <c r="AMX28" s="50"/>
      <c r="AMY28" s="50"/>
      <c r="AMZ28" s="50"/>
      <c r="ANA28" s="50"/>
      <c r="ANB28" s="50"/>
      <c r="ANC28" s="50"/>
      <c r="AND28" s="50"/>
      <c r="ANE28" s="50"/>
      <c r="ANF28" s="50"/>
      <c r="ANG28" s="50"/>
      <c r="ANH28" s="50"/>
      <c r="ANI28" s="50"/>
      <c r="ANJ28" s="50"/>
      <c r="ANK28" s="50"/>
      <c r="ANL28" s="50"/>
      <c r="ANM28" s="50"/>
      <c r="ANN28" s="50"/>
      <c r="ANO28" s="50"/>
      <c r="ANP28" s="50"/>
      <c r="ANQ28" s="50"/>
      <c r="ANR28" s="50"/>
      <c r="ANS28" s="50"/>
      <c r="ANT28" s="50"/>
      <c r="ANU28" s="50"/>
      <c r="ANV28" s="50"/>
      <c r="ANW28" s="50"/>
      <c r="ANX28" s="50"/>
      <c r="ANY28" s="50"/>
      <c r="ANZ28" s="50"/>
      <c r="AOA28" s="50"/>
    </row>
    <row r="29" spans="1:1067" ht="69" hidden="1" customHeight="1">
      <c r="A29" s="9">
        <v>16</v>
      </c>
      <c r="B29" s="9">
        <v>26</v>
      </c>
      <c r="C29" s="280"/>
      <c r="D29" s="280"/>
      <c r="E29" s="281">
        <v>18</v>
      </c>
      <c r="F29" s="489" t="s">
        <v>1988</v>
      </c>
      <c r="G29" s="9" t="s">
        <v>61</v>
      </c>
      <c r="H29" s="10">
        <v>28</v>
      </c>
      <c r="I29" s="11"/>
      <c r="J29" s="472"/>
      <c r="K29" s="472"/>
      <c r="L29" s="472"/>
      <c r="M29" s="472"/>
      <c r="N29" s="12"/>
      <c r="O29" s="12"/>
      <c r="P29" s="12"/>
      <c r="Q29" s="12"/>
      <c r="R29" s="12" t="s">
        <v>1990</v>
      </c>
      <c r="S29" s="12" t="s">
        <v>186</v>
      </c>
      <c r="T29" s="12"/>
      <c r="U29" s="12"/>
      <c r="V29" s="12"/>
      <c r="W29" s="9">
        <v>0.55000000000000004</v>
      </c>
      <c r="X29" s="12"/>
      <c r="Y29" s="12"/>
      <c r="Z29" s="12"/>
      <c r="AA29" s="12" t="s">
        <v>2056</v>
      </c>
      <c r="AB29" s="12"/>
      <c r="AC29" s="12"/>
      <c r="AD29" s="12"/>
      <c r="AE29" s="12"/>
      <c r="AF29" s="12"/>
      <c r="AG29" s="12"/>
      <c r="AH29" s="12"/>
      <c r="AI29" s="12"/>
      <c r="AJ29" s="12"/>
      <c r="AK29" s="467"/>
      <c r="AL29" s="393">
        <v>21</v>
      </c>
      <c r="AM29" s="394" t="s">
        <v>186</v>
      </c>
      <c r="AN29" s="394" t="s">
        <v>63</v>
      </c>
      <c r="AO29" s="394"/>
      <c r="AP29" s="394"/>
      <c r="AQ29" s="394" t="s">
        <v>2022</v>
      </c>
      <c r="AR29" s="384" t="s">
        <v>64</v>
      </c>
      <c r="AS29" s="385">
        <v>10</v>
      </c>
      <c r="AT29" s="386">
        <v>13</v>
      </c>
      <c r="AU29" s="387"/>
      <c r="AV29" s="387"/>
      <c r="AW29" s="387">
        <v>1</v>
      </c>
      <c r="AX29" s="387"/>
      <c r="AY29" s="384"/>
      <c r="AZ29" s="384"/>
      <c r="BA29" s="384">
        <v>1</v>
      </c>
      <c r="BB29" s="383"/>
      <c r="BC29" s="383">
        <v>95</v>
      </c>
      <c r="BD29" s="388">
        <v>2</v>
      </c>
      <c r="BE29" s="384" t="s">
        <v>196</v>
      </c>
      <c r="BF29" s="384" t="s">
        <v>197</v>
      </c>
      <c r="BG29" s="384" t="s">
        <v>198</v>
      </c>
      <c r="BH29" s="384" t="s">
        <v>199</v>
      </c>
      <c r="BI29" s="384" t="s">
        <v>200</v>
      </c>
      <c r="BJ29" s="384" t="s">
        <v>201</v>
      </c>
      <c r="BK29" s="384" t="s">
        <v>199</v>
      </c>
      <c r="BL29" s="384" t="s">
        <v>199</v>
      </c>
      <c r="BM29" s="384" t="s">
        <v>69</v>
      </c>
      <c r="BN29" s="384" t="s">
        <v>187</v>
      </c>
      <c r="BO29" s="384" t="s">
        <v>71</v>
      </c>
      <c r="BP29" s="384" t="s">
        <v>72</v>
      </c>
      <c r="BQ29" s="384"/>
      <c r="BR29" s="384"/>
      <c r="BS29" s="384"/>
      <c r="BT29" s="384"/>
      <c r="BU29" s="387"/>
      <c r="BV29" s="387"/>
      <c r="BW29" s="387"/>
      <c r="BX29" s="387"/>
      <c r="BY29" s="387"/>
      <c r="BZ29" s="387"/>
      <c r="CA29" s="387">
        <v>1</v>
      </c>
      <c r="CB29" s="387"/>
      <c r="CC29" s="387"/>
      <c r="CD29" s="387"/>
      <c r="CE29" s="387"/>
      <c r="CF29" s="387"/>
      <c r="CG29" s="387"/>
      <c r="CH29" s="387"/>
      <c r="CI29" s="387"/>
      <c r="CJ29" s="387"/>
      <c r="CK29" s="387">
        <v>1</v>
      </c>
      <c r="CL29" s="384">
        <v>1</v>
      </c>
      <c r="CM29" s="387"/>
      <c r="CN29" s="387"/>
      <c r="CO29" s="389">
        <v>1230</v>
      </c>
      <c r="CP29" s="389"/>
      <c r="CQ29" s="12"/>
      <c r="CR29" s="12"/>
      <c r="CS29" s="12"/>
      <c r="CT29" s="12"/>
      <c r="CU29" s="12"/>
      <c r="CV29" s="12"/>
      <c r="CW29" s="12" t="s">
        <v>1653</v>
      </c>
      <c r="CX29" s="10"/>
      <c r="CY29" s="10"/>
      <c r="CZ29" s="10">
        <v>28</v>
      </c>
      <c r="DA29" s="10" t="s">
        <v>202</v>
      </c>
      <c r="DB29" s="10" t="s">
        <v>203</v>
      </c>
      <c r="DC29" s="10">
        <v>1</v>
      </c>
      <c r="DD29" s="10" t="str">
        <f t="shared" si="3"/>
        <v>_18</v>
      </c>
      <c r="DE29" s="282"/>
      <c r="DF29" s="10"/>
      <c r="DG29" s="10" t="s">
        <v>1781</v>
      </c>
      <c r="DH29" s="10"/>
      <c r="DI29" s="10"/>
      <c r="DJ29" s="10"/>
      <c r="DK29" s="232"/>
      <c r="DL29" s="232"/>
      <c r="DM29" s="232"/>
      <c r="DN29" s="232"/>
      <c r="DO29" s="477" t="s">
        <v>1959</v>
      </c>
      <c r="DP29" s="230">
        <v>430.5</v>
      </c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  <c r="ACZ29" s="50"/>
      <c r="ADA29" s="50"/>
      <c r="ADB29" s="50"/>
      <c r="ADC29" s="50"/>
      <c r="ADD29" s="50"/>
      <c r="ADE29" s="50"/>
      <c r="ADF29" s="50"/>
      <c r="ADG29" s="50"/>
      <c r="ADH29" s="50"/>
      <c r="ADI29" s="50"/>
      <c r="ADJ29" s="50"/>
      <c r="ADK29" s="50"/>
      <c r="ADL29" s="50"/>
      <c r="ADM29" s="50"/>
      <c r="ADN29" s="50"/>
      <c r="ADO29" s="50"/>
      <c r="ADP29" s="50"/>
      <c r="ADQ29" s="50"/>
      <c r="ADR29" s="50"/>
      <c r="ADS29" s="50"/>
      <c r="ADT29" s="50"/>
      <c r="ADU29" s="50"/>
      <c r="ADV29" s="50"/>
      <c r="ADW29" s="50"/>
      <c r="ADX29" s="50"/>
      <c r="ADY29" s="50"/>
      <c r="ADZ29" s="50"/>
      <c r="AEA29" s="50"/>
      <c r="AEB29" s="50"/>
      <c r="AEC29" s="50"/>
      <c r="AED29" s="50"/>
      <c r="AEE29" s="50"/>
      <c r="AEF29" s="50"/>
      <c r="AEG29" s="50"/>
      <c r="AEH29" s="50"/>
      <c r="AEI29" s="50"/>
      <c r="AEJ29" s="50"/>
      <c r="AEK29" s="50"/>
      <c r="AEL29" s="50"/>
      <c r="AEM29" s="50"/>
      <c r="AEN29" s="50"/>
      <c r="AEO29" s="50"/>
      <c r="AEP29" s="50"/>
      <c r="AEQ29" s="50"/>
      <c r="AER29" s="50"/>
      <c r="AES29" s="50"/>
      <c r="AET29" s="50"/>
      <c r="AEU29" s="50"/>
      <c r="AEV29" s="50"/>
      <c r="AEW29" s="50"/>
      <c r="AEX29" s="50"/>
      <c r="AEY29" s="50"/>
      <c r="AEZ29" s="50"/>
      <c r="AFA29" s="50"/>
      <c r="AFB29" s="50"/>
      <c r="AFC29" s="50"/>
      <c r="AFD29" s="50"/>
      <c r="AFE29" s="50"/>
      <c r="AFF29" s="50"/>
      <c r="AFG29" s="50"/>
      <c r="AFH29" s="50"/>
      <c r="AFI29" s="50"/>
      <c r="AFJ29" s="50"/>
      <c r="AFK29" s="50"/>
      <c r="AFL29" s="50"/>
      <c r="AFM29" s="50"/>
      <c r="AFN29" s="50"/>
      <c r="AFO29" s="50"/>
      <c r="AFP29" s="50"/>
      <c r="AFQ29" s="50"/>
      <c r="AFR29" s="50"/>
      <c r="AFS29" s="50"/>
      <c r="AFT29" s="50"/>
      <c r="AFU29" s="50"/>
      <c r="AFV29" s="50"/>
      <c r="AFW29" s="50"/>
      <c r="AFX29" s="50"/>
      <c r="AFY29" s="50"/>
      <c r="AFZ29" s="50"/>
      <c r="AGA29" s="50"/>
      <c r="AGB29" s="50"/>
      <c r="AGC29" s="50"/>
      <c r="AGD29" s="50"/>
      <c r="AGE29" s="50"/>
      <c r="AGF29" s="50"/>
      <c r="AGG29" s="50"/>
      <c r="AGH29" s="50"/>
      <c r="AGI29" s="50"/>
      <c r="AGJ29" s="50"/>
      <c r="AGK29" s="50"/>
      <c r="AGL29" s="50"/>
      <c r="AGM29" s="50"/>
      <c r="AGN29" s="50"/>
      <c r="AGO29" s="50"/>
      <c r="AGP29" s="50"/>
      <c r="AGQ29" s="50"/>
      <c r="AGR29" s="50"/>
      <c r="AGS29" s="50"/>
      <c r="AGT29" s="50"/>
      <c r="AGU29" s="50"/>
      <c r="AGV29" s="50"/>
      <c r="AGW29" s="50"/>
      <c r="AGX29" s="50"/>
      <c r="AGY29" s="50"/>
      <c r="AGZ29" s="50"/>
      <c r="AHA29" s="50"/>
      <c r="AHB29" s="50"/>
      <c r="AHC29" s="50"/>
      <c r="AHD29" s="50"/>
      <c r="AHE29" s="50"/>
      <c r="AHF29" s="50"/>
      <c r="AHG29" s="50"/>
      <c r="AHH29" s="50"/>
      <c r="AHI29" s="50"/>
      <c r="AHJ29" s="50"/>
      <c r="AHK29" s="50"/>
      <c r="AHL29" s="50"/>
      <c r="AHM29" s="50"/>
      <c r="AHN29" s="50"/>
      <c r="AHO29" s="50"/>
      <c r="AHP29" s="50"/>
      <c r="AHQ29" s="50"/>
      <c r="AHR29" s="50"/>
      <c r="AHS29" s="50"/>
      <c r="AHT29" s="50"/>
      <c r="AHU29" s="50"/>
      <c r="AHV29" s="50"/>
      <c r="AHW29" s="50"/>
      <c r="AHX29" s="50"/>
      <c r="AHY29" s="50"/>
      <c r="AHZ29" s="50"/>
      <c r="AIA29" s="50"/>
      <c r="AIB29" s="50"/>
      <c r="AIC29" s="50"/>
      <c r="AID29" s="50"/>
      <c r="AIE29" s="50"/>
      <c r="AIF29" s="50"/>
      <c r="AIG29" s="50"/>
      <c r="AIH29" s="50"/>
      <c r="AII29" s="50"/>
      <c r="AIJ29" s="50"/>
      <c r="AIK29" s="50"/>
      <c r="AIL29" s="50"/>
      <c r="AIM29" s="50"/>
      <c r="AIN29" s="50"/>
      <c r="AIO29" s="50"/>
      <c r="AIP29" s="50"/>
      <c r="AIQ29" s="50"/>
      <c r="AIR29" s="50"/>
      <c r="AIS29" s="50"/>
      <c r="AIT29" s="50"/>
      <c r="AIU29" s="50"/>
      <c r="AIV29" s="50"/>
      <c r="AIW29" s="50"/>
      <c r="AIX29" s="50"/>
      <c r="AIY29" s="50"/>
      <c r="AIZ29" s="50"/>
      <c r="AJA29" s="50"/>
      <c r="AJB29" s="50"/>
      <c r="AJC29" s="50"/>
      <c r="AJD29" s="50"/>
      <c r="AJE29" s="50"/>
      <c r="AJF29" s="50"/>
      <c r="AJG29" s="50"/>
      <c r="AJH29" s="50"/>
      <c r="AJI29" s="50"/>
      <c r="AJJ29" s="50"/>
      <c r="AJK29" s="50"/>
      <c r="AJL29" s="50"/>
      <c r="AJM29" s="50"/>
      <c r="AJN29" s="50"/>
      <c r="AJO29" s="50"/>
      <c r="AJP29" s="50"/>
      <c r="AJQ29" s="50"/>
      <c r="AJR29" s="50"/>
      <c r="AJS29" s="50"/>
      <c r="AJT29" s="50"/>
      <c r="AJU29" s="50"/>
      <c r="AJV29" s="50"/>
      <c r="AJW29" s="50"/>
      <c r="AJX29" s="50"/>
      <c r="AJY29" s="50"/>
      <c r="AJZ29" s="50"/>
      <c r="AKA29" s="50"/>
      <c r="AKB29" s="50"/>
      <c r="AKC29" s="50"/>
      <c r="AKD29" s="50"/>
      <c r="AKE29" s="50"/>
      <c r="AKF29" s="50"/>
      <c r="AKG29" s="50"/>
      <c r="AKH29" s="50"/>
      <c r="AKI29" s="50"/>
      <c r="AKJ29" s="50"/>
      <c r="AKK29" s="50"/>
      <c r="AKL29" s="50"/>
      <c r="AKM29" s="50"/>
      <c r="AKN29" s="50"/>
      <c r="AKO29" s="50"/>
      <c r="AKP29" s="50"/>
      <c r="AKQ29" s="50"/>
      <c r="AKR29" s="50"/>
      <c r="AKS29" s="50"/>
      <c r="AKT29" s="50"/>
      <c r="AKU29" s="50"/>
      <c r="AKV29" s="50"/>
      <c r="AKW29" s="50"/>
      <c r="AKX29" s="50"/>
      <c r="AKY29" s="50"/>
      <c r="AKZ29" s="50"/>
      <c r="ALA29" s="50"/>
      <c r="ALB29" s="50"/>
      <c r="ALC29" s="50"/>
      <c r="ALD29" s="50"/>
      <c r="ALE29" s="50"/>
      <c r="ALF29" s="50"/>
      <c r="ALG29" s="50"/>
      <c r="ALH29" s="50"/>
      <c r="ALI29" s="50"/>
      <c r="ALJ29" s="50"/>
      <c r="ALK29" s="50"/>
      <c r="ALL29" s="50"/>
      <c r="ALM29" s="50"/>
      <c r="ALN29" s="50"/>
      <c r="ALO29" s="50"/>
      <c r="ALP29" s="50"/>
      <c r="ALQ29" s="50"/>
      <c r="ALR29" s="50"/>
      <c r="ALS29" s="50"/>
      <c r="ALT29" s="50"/>
      <c r="ALU29" s="50"/>
      <c r="ALV29" s="50"/>
      <c r="ALW29" s="50"/>
      <c r="ALX29" s="50"/>
      <c r="ALY29" s="50"/>
      <c r="ALZ29" s="50"/>
      <c r="AMA29" s="50"/>
      <c r="AMB29" s="50"/>
      <c r="AMC29" s="50"/>
      <c r="AMD29" s="50"/>
      <c r="AME29" s="50"/>
      <c r="AMF29" s="50"/>
      <c r="AMG29" s="50"/>
      <c r="AMH29" s="50"/>
      <c r="AMI29" s="50"/>
      <c r="AMJ29" s="50"/>
      <c r="AMK29" s="50"/>
      <c r="AML29" s="50"/>
      <c r="AMM29" s="50"/>
      <c r="AMN29" s="50"/>
      <c r="AMO29" s="50"/>
      <c r="AMP29" s="50"/>
      <c r="AMQ29" s="50"/>
      <c r="AMR29" s="50"/>
      <c r="AMS29" s="50"/>
      <c r="AMT29" s="50"/>
      <c r="AMU29" s="50"/>
      <c r="AMV29" s="50"/>
      <c r="AMW29" s="50"/>
      <c r="AMX29" s="50"/>
      <c r="AMY29" s="50"/>
      <c r="AMZ29" s="50"/>
      <c r="ANA29" s="50"/>
      <c r="ANB29" s="50"/>
      <c r="ANC29" s="50"/>
      <c r="AND29" s="50"/>
      <c r="ANE29" s="50"/>
      <c r="ANF29" s="50"/>
      <c r="ANG29" s="50"/>
      <c r="ANH29" s="50"/>
      <c r="ANI29" s="50"/>
      <c r="ANJ29" s="50"/>
      <c r="ANK29" s="50"/>
      <c r="ANL29" s="50"/>
      <c r="ANM29" s="50"/>
      <c r="ANN29" s="50"/>
      <c r="ANO29" s="50"/>
      <c r="ANP29" s="50"/>
      <c r="ANQ29" s="50"/>
      <c r="ANR29" s="50"/>
      <c r="ANS29" s="50"/>
      <c r="ANT29" s="50"/>
      <c r="ANU29" s="50"/>
      <c r="ANV29" s="50"/>
      <c r="ANW29" s="50"/>
      <c r="ANX29" s="50"/>
      <c r="ANY29" s="50"/>
      <c r="ANZ29" s="50"/>
      <c r="AOA29" s="50"/>
    </row>
    <row r="30" spans="1:1067" ht="69" customHeight="1">
      <c r="A30" s="9">
        <v>17</v>
      </c>
      <c r="B30" s="9">
        <v>27</v>
      </c>
      <c r="C30" s="280">
        <v>25</v>
      </c>
      <c r="D30" s="280" t="s">
        <v>2431</v>
      </c>
      <c r="E30" s="281">
        <v>18</v>
      </c>
      <c r="F30" s="9" t="s">
        <v>204</v>
      </c>
      <c r="G30" s="9" t="s">
        <v>98</v>
      </c>
      <c r="H30" s="495">
        <v>29</v>
      </c>
      <c r="I30" s="499" t="str">
        <f t="shared" ref="I30:I33" si="5">DD30</f>
        <v>25_18</v>
      </c>
      <c r="J30" s="472">
        <v>1</v>
      </c>
      <c r="K30" s="472"/>
      <c r="L30" s="472"/>
      <c r="M30" s="472"/>
      <c r="N30" s="490">
        <v>2</v>
      </c>
      <c r="O30" s="12"/>
      <c r="P30" s="12"/>
      <c r="Q30" s="12"/>
      <c r="R30" s="12"/>
      <c r="S30" s="12" t="s">
        <v>186</v>
      </c>
      <c r="T30" s="12"/>
      <c r="U30" s="12"/>
      <c r="V30" s="12"/>
      <c r="W30" s="11">
        <v>1.33</v>
      </c>
      <c r="X30" s="11"/>
      <c r="Y30" s="11"/>
      <c r="Z30" s="11"/>
      <c r="AA30" s="11" t="s">
        <v>2056</v>
      </c>
      <c r="AB30" s="11"/>
      <c r="AC30" s="11" t="s">
        <v>186</v>
      </c>
      <c r="AD30" s="11"/>
      <c r="AE30" s="11"/>
      <c r="AF30" s="11"/>
      <c r="AG30" s="11"/>
      <c r="AH30" s="11"/>
      <c r="AI30" s="11" t="s">
        <v>622</v>
      </c>
      <c r="AJ30" s="11"/>
      <c r="AK30" s="467">
        <v>1</v>
      </c>
      <c r="AL30" s="394"/>
      <c r="AM30" s="394" t="s">
        <v>186</v>
      </c>
      <c r="AN30" s="394" t="s">
        <v>63</v>
      </c>
      <c r="AO30" s="394"/>
      <c r="AP30" s="394"/>
      <c r="AQ30" s="394" t="s">
        <v>2022</v>
      </c>
      <c r="AR30" s="384" t="s">
        <v>64</v>
      </c>
      <c r="AS30" s="391">
        <v>10</v>
      </c>
      <c r="AT30" s="387">
        <v>13</v>
      </c>
      <c r="AU30" s="387"/>
      <c r="AV30" s="387"/>
      <c r="AW30" s="387">
        <v>1</v>
      </c>
      <c r="AX30" s="387"/>
      <c r="AY30" s="384"/>
      <c r="AZ30" s="384"/>
      <c r="BA30" s="384">
        <v>1</v>
      </c>
      <c r="BB30" s="384"/>
      <c r="BC30" s="384">
        <v>95</v>
      </c>
      <c r="BD30" s="384"/>
      <c r="BE30" s="384"/>
      <c r="BF30" s="384"/>
      <c r="BG30" s="384"/>
      <c r="BH30" s="384"/>
      <c r="BI30" s="384"/>
      <c r="BJ30" s="384"/>
      <c r="BK30" s="384"/>
      <c r="BL30" s="384"/>
      <c r="BM30" s="384" t="s">
        <v>69</v>
      </c>
      <c r="BN30" s="384" t="s">
        <v>205</v>
      </c>
      <c r="BO30" s="384" t="s">
        <v>71</v>
      </c>
      <c r="BP30" s="384" t="s">
        <v>72</v>
      </c>
      <c r="BQ30" s="384"/>
      <c r="BR30" s="384"/>
      <c r="BS30" s="384"/>
      <c r="BT30" s="384"/>
      <c r="BU30" s="387"/>
      <c r="BV30" s="387"/>
      <c r="BW30" s="387"/>
      <c r="BX30" s="387" t="s">
        <v>2094</v>
      </c>
      <c r="BY30" s="387"/>
      <c r="BZ30" s="387"/>
      <c r="CA30" s="387">
        <v>1</v>
      </c>
      <c r="CB30" s="387"/>
      <c r="CC30" s="387"/>
      <c r="CD30" s="387"/>
      <c r="CE30" s="387"/>
      <c r="CF30" s="387"/>
      <c r="CG30" s="387"/>
      <c r="CH30" s="387"/>
      <c r="CI30" s="387"/>
      <c r="CJ30" s="387"/>
      <c r="CK30" s="387">
        <v>1</v>
      </c>
      <c r="CL30" s="384">
        <v>1</v>
      </c>
      <c r="CM30" s="387"/>
      <c r="CN30" s="387"/>
      <c r="CO30" s="389">
        <v>1500</v>
      </c>
      <c r="CP30" s="389"/>
      <c r="CQ30" s="12"/>
      <c r="CR30" s="12"/>
      <c r="CS30" s="12"/>
      <c r="CT30" s="12"/>
      <c r="CU30" s="12"/>
      <c r="CV30" s="12" t="s">
        <v>1655</v>
      </c>
      <c r="CW30" s="12" t="s">
        <v>1654</v>
      </c>
      <c r="CX30" s="10">
        <v>2</v>
      </c>
      <c r="CY30" s="10" t="s">
        <v>206</v>
      </c>
      <c r="CZ30" s="10">
        <v>29</v>
      </c>
      <c r="DA30" s="10" t="s">
        <v>207</v>
      </c>
      <c r="DB30" s="10" t="s">
        <v>1656</v>
      </c>
      <c r="DC30" s="10">
        <v>1</v>
      </c>
      <c r="DD30" s="10" t="str">
        <f t="shared" si="3"/>
        <v>25_18</v>
      </c>
      <c r="DE30" s="282"/>
      <c r="DF30" s="10"/>
      <c r="DG30" s="10"/>
      <c r="DH30" s="10" t="s">
        <v>1781</v>
      </c>
      <c r="DI30" s="10"/>
      <c r="DJ30" s="10"/>
      <c r="DK30" s="232"/>
      <c r="DL30" s="232"/>
      <c r="DM30" s="232"/>
      <c r="DN30" s="232"/>
      <c r="DO30" s="477" t="s">
        <v>1959</v>
      </c>
      <c r="DP30" s="230">
        <f>1.23*2450</f>
        <v>3013.5</v>
      </c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  <c r="ADA30" s="50"/>
      <c r="ADB30" s="50"/>
      <c r="ADC30" s="50"/>
      <c r="ADD30" s="50"/>
      <c r="ADE30" s="50"/>
      <c r="ADF30" s="50"/>
      <c r="ADG30" s="50"/>
      <c r="ADH30" s="50"/>
      <c r="ADI30" s="50"/>
      <c r="ADJ30" s="50"/>
      <c r="ADK30" s="50"/>
      <c r="ADL30" s="50"/>
      <c r="ADM30" s="50"/>
      <c r="ADN30" s="50"/>
      <c r="ADO30" s="50"/>
      <c r="ADP30" s="50"/>
      <c r="ADQ30" s="50"/>
      <c r="ADR30" s="50"/>
      <c r="ADS30" s="50"/>
      <c r="ADT30" s="50"/>
      <c r="ADU30" s="50"/>
      <c r="ADV30" s="50"/>
      <c r="ADW30" s="50"/>
      <c r="ADX30" s="50"/>
      <c r="ADY30" s="50"/>
      <c r="ADZ30" s="50"/>
      <c r="AEA30" s="50"/>
      <c r="AEB30" s="50"/>
      <c r="AEC30" s="50"/>
      <c r="AED30" s="50"/>
      <c r="AEE30" s="50"/>
      <c r="AEF30" s="50"/>
      <c r="AEG30" s="50"/>
      <c r="AEH30" s="50"/>
      <c r="AEI30" s="50"/>
      <c r="AEJ30" s="50"/>
      <c r="AEK30" s="50"/>
      <c r="AEL30" s="50"/>
      <c r="AEM30" s="50"/>
      <c r="AEN30" s="50"/>
      <c r="AEO30" s="50"/>
      <c r="AEP30" s="50"/>
      <c r="AEQ30" s="50"/>
      <c r="AER30" s="50"/>
      <c r="AES30" s="50"/>
      <c r="AET30" s="50"/>
      <c r="AEU30" s="50"/>
      <c r="AEV30" s="50"/>
      <c r="AEW30" s="50"/>
      <c r="AEX30" s="50"/>
      <c r="AEY30" s="50"/>
      <c r="AEZ30" s="50"/>
      <c r="AFA30" s="50"/>
      <c r="AFB30" s="50"/>
      <c r="AFC30" s="50"/>
      <c r="AFD30" s="50"/>
      <c r="AFE30" s="50"/>
      <c r="AFF30" s="50"/>
      <c r="AFG30" s="50"/>
      <c r="AFH30" s="50"/>
      <c r="AFI30" s="50"/>
      <c r="AFJ30" s="50"/>
      <c r="AFK30" s="50"/>
      <c r="AFL30" s="50"/>
      <c r="AFM30" s="50"/>
      <c r="AFN30" s="50"/>
      <c r="AFO30" s="50"/>
      <c r="AFP30" s="50"/>
      <c r="AFQ30" s="50"/>
      <c r="AFR30" s="50"/>
      <c r="AFS30" s="50"/>
      <c r="AFT30" s="50"/>
      <c r="AFU30" s="50"/>
      <c r="AFV30" s="50"/>
      <c r="AFW30" s="50"/>
      <c r="AFX30" s="50"/>
      <c r="AFY30" s="50"/>
      <c r="AFZ30" s="50"/>
      <c r="AGA30" s="50"/>
      <c r="AGB30" s="50"/>
      <c r="AGC30" s="50"/>
      <c r="AGD30" s="50"/>
      <c r="AGE30" s="50"/>
      <c r="AGF30" s="50"/>
      <c r="AGG30" s="50"/>
      <c r="AGH30" s="50"/>
      <c r="AGI30" s="50"/>
      <c r="AGJ30" s="50"/>
      <c r="AGK30" s="50"/>
      <c r="AGL30" s="50"/>
      <c r="AGM30" s="50"/>
      <c r="AGN30" s="50"/>
      <c r="AGO30" s="50"/>
      <c r="AGP30" s="50"/>
      <c r="AGQ30" s="50"/>
      <c r="AGR30" s="50"/>
      <c r="AGS30" s="50"/>
      <c r="AGT30" s="50"/>
      <c r="AGU30" s="50"/>
      <c r="AGV30" s="50"/>
      <c r="AGW30" s="50"/>
      <c r="AGX30" s="50"/>
      <c r="AGY30" s="50"/>
      <c r="AGZ30" s="50"/>
      <c r="AHA30" s="50"/>
      <c r="AHB30" s="50"/>
      <c r="AHC30" s="50"/>
      <c r="AHD30" s="50"/>
      <c r="AHE30" s="50"/>
      <c r="AHF30" s="50"/>
      <c r="AHG30" s="50"/>
      <c r="AHH30" s="50"/>
      <c r="AHI30" s="50"/>
      <c r="AHJ30" s="50"/>
      <c r="AHK30" s="50"/>
      <c r="AHL30" s="50"/>
      <c r="AHM30" s="50"/>
      <c r="AHN30" s="50"/>
      <c r="AHO30" s="50"/>
      <c r="AHP30" s="50"/>
      <c r="AHQ30" s="50"/>
      <c r="AHR30" s="50"/>
      <c r="AHS30" s="50"/>
      <c r="AHT30" s="50"/>
      <c r="AHU30" s="50"/>
      <c r="AHV30" s="50"/>
      <c r="AHW30" s="50"/>
      <c r="AHX30" s="50"/>
      <c r="AHY30" s="50"/>
      <c r="AHZ30" s="50"/>
      <c r="AIA30" s="50"/>
      <c r="AIB30" s="50"/>
      <c r="AIC30" s="50"/>
      <c r="AID30" s="50"/>
      <c r="AIE30" s="50"/>
      <c r="AIF30" s="50"/>
      <c r="AIG30" s="50"/>
      <c r="AIH30" s="50"/>
      <c r="AII30" s="50"/>
      <c r="AIJ30" s="50"/>
      <c r="AIK30" s="50"/>
      <c r="AIL30" s="50"/>
      <c r="AIM30" s="50"/>
      <c r="AIN30" s="50"/>
      <c r="AIO30" s="50"/>
      <c r="AIP30" s="50"/>
      <c r="AIQ30" s="50"/>
      <c r="AIR30" s="50"/>
      <c r="AIS30" s="50"/>
      <c r="AIT30" s="50"/>
      <c r="AIU30" s="50"/>
      <c r="AIV30" s="50"/>
      <c r="AIW30" s="50"/>
      <c r="AIX30" s="50"/>
      <c r="AIY30" s="50"/>
      <c r="AIZ30" s="50"/>
      <c r="AJA30" s="50"/>
      <c r="AJB30" s="50"/>
      <c r="AJC30" s="50"/>
      <c r="AJD30" s="50"/>
      <c r="AJE30" s="50"/>
      <c r="AJF30" s="50"/>
      <c r="AJG30" s="50"/>
      <c r="AJH30" s="50"/>
      <c r="AJI30" s="50"/>
      <c r="AJJ30" s="50"/>
      <c r="AJK30" s="50"/>
      <c r="AJL30" s="50"/>
      <c r="AJM30" s="50"/>
      <c r="AJN30" s="50"/>
      <c r="AJO30" s="50"/>
      <c r="AJP30" s="50"/>
      <c r="AJQ30" s="50"/>
      <c r="AJR30" s="50"/>
      <c r="AJS30" s="50"/>
      <c r="AJT30" s="50"/>
      <c r="AJU30" s="50"/>
      <c r="AJV30" s="50"/>
      <c r="AJW30" s="50"/>
      <c r="AJX30" s="50"/>
      <c r="AJY30" s="50"/>
      <c r="AJZ30" s="50"/>
      <c r="AKA30" s="50"/>
      <c r="AKB30" s="50"/>
      <c r="AKC30" s="50"/>
      <c r="AKD30" s="50"/>
      <c r="AKE30" s="50"/>
      <c r="AKF30" s="50"/>
      <c r="AKG30" s="50"/>
      <c r="AKH30" s="50"/>
      <c r="AKI30" s="50"/>
      <c r="AKJ30" s="50"/>
      <c r="AKK30" s="50"/>
      <c r="AKL30" s="50"/>
      <c r="AKM30" s="50"/>
      <c r="AKN30" s="50"/>
      <c r="AKO30" s="50"/>
      <c r="AKP30" s="50"/>
      <c r="AKQ30" s="50"/>
      <c r="AKR30" s="50"/>
      <c r="AKS30" s="50"/>
      <c r="AKT30" s="50"/>
      <c r="AKU30" s="50"/>
      <c r="AKV30" s="50"/>
      <c r="AKW30" s="50"/>
      <c r="AKX30" s="50"/>
      <c r="AKY30" s="50"/>
      <c r="AKZ30" s="50"/>
      <c r="ALA30" s="50"/>
      <c r="ALB30" s="50"/>
      <c r="ALC30" s="50"/>
      <c r="ALD30" s="50"/>
      <c r="ALE30" s="50"/>
      <c r="ALF30" s="50"/>
      <c r="ALG30" s="50"/>
      <c r="ALH30" s="50"/>
      <c r="ALI30" s="50"/>
      <c r="ALJ30" s="50"/>
      <c r="ALK30" s="50"/>
      <c r="ALL30" s="50"/>
      <c r="ALM30" s="50"/>
      <c r="ALN30" s="50"/>
      <c r="ALO30" s="50"/>
      <c r="ALP30" s="50"/>
      <c r="ALQ30" s="50"/>
      <c r="ALR30" s="50"/>
      <c r="ALS30" s="50"/>
      <c r="ALT30" s="50"/>
      <c r="ALU30" s="50"/>
      <c r="ALV30" s="50"/>
      <c r="ALW30" s="50"/>
      <c r="ALX30" s="50"/>
      <c r="ALY30" s="50"/>
      <c r="ALZ30" s="50"/>
      <c r="AMA30" s="50"/>
      <c r="AMB30" s="50"/>
      <c r="AMC30" s="50"/>
      <c r="AMD30" s="50"/>
      <c r="AME30" s="50"/>
      <c r="AMF30" s="50"/>
      <c r="AMG30" s="50"/>
      <c r="AMH30" s="50"/>
      <c r="AMI30" s="50"/>
      <c r="AMJ30" s="50"/>
      <c r="AMK30" s="50"/>
      <c r="AML30" s="50"/>
      <c r="AMM30" s="50"/>
      <c r="AMN30" s="50"/>
      <c r="AMO30" s="50"/>
      <c r="AMP30" s="50"/>
      <c r="AMQ30" s="50"/>
      <c r="AMR30" s="50"/>
      <c r="AMS30" s="50"/>
      <c r="AMT30" s="50"/>
      <c r="AMU30" s="50"/>
      <c r="AMV30" s="50"/>
      <c r="AMW30" s="50"/>
      <c r="AMX30" s="50"/>
      <c r="AMY30" s="50"/>
      <c r="AMZ30" s="50"/>
      <c r="ANA30" s="50"/>
      <c r="ANB30" s="50"/>
      <c r="ANC30" s="50"/>
      <c r="AND30" s="50"/>
      <c r="ANE30" s="50"/>
      <c r="ANF30" s="50"/>
      <c r="ANG30" s="50"/>
      <c r="ANH30" s="50"/>
      <c r="ANI30" s="50"/>
      <c r="ANJ30" s="50"/>
      <c r="ANK30" s="50"/>
      <c r="ANL30" s="50"/>
      <c r="ANM30" s="50"/>
      <c r="ANN30" s="50"/>
      <c r="ANO30" s="50"/>
      <c r="ANP30" s="50"/>
      <c r="ANQ30" s="50"/>
      <c r="ANR30" s="50"/>
      <c r="ANS30" s="50"/>
      <c r="ANT30" s="50"/>
      <c r="ANU30" s="50"/>
      <c r="ANV30" s="50"/>
      <c r="ANW30" s="50"/>
      <c r="ANX30" s="50"/>
      <c r="ANY30" s="50"/>
      <c r="ANZ30" s="50"/>
      <c r="AOA30" s="50"/>
    </row>
    <row r="31" spans="1:1067" ht="69" customHeight="1">
      <c r="A31" s="9">
        <v>18</v>
      </c>
      <c r="B31" s="9">
        <v>28</v>
      </c>
      <c r="C31" s="280">
        <v>26</v>
      </c>
      <c r="D31" s="280" t="s">
        <v>2432</v>
      </c>
      <c r="E31" s="281">
        <v>32</v>
      </c>
      <c r="F31" s="9" t="s">
        <v>208</v>
      </c>
      <c r="G31" s="9" t="s">
        <v>61</v>
      </c>
      <c r="H31" s="495" t="s">
        <v>1700</v>
      </c>
      <c r="I31" s="499" t="str">
        <f t="shared" si="5"/>
        <v>26_32</v>
      </c>
      <c r="J31" s="470">
        <v>1</v>
      </c>
      <c r="K31" s="470">
        <v>1</v>
      </c>
      <c r="L31" s="470"/>
      <c r="M31" s="470"/>
      <c r="N31" s="491"/>
      <c r="O31" s="9"/>
      <c r="P31" s="9">
        <v>1</v>
      </c>
      <c r="Q31" s="9"/>
      <c r="R31" s="9"/>
      <c r="S31" s="9" t="s">
        <v>209</v>
      </c>
      <c r="T31" s="9" t="s">
        <v>1108</v>
      </c>
      <c r="U31" s="9">
        <v>10.46</v>
      </c>
      <c r="V31" s="502" t="s">
        <v>2118</v>
      </c>
      <c r="W31" s="9">
        <v>0.55000000000000004</v>
      </c>
      <c r="X31" s="9">
        <f>Y31-W31</f>
        <v>0.72399999999999998</v>
      </c>
      <c r="Y31" s="9">
        <v>1.274</v>
      </c>
      <c r="Z31" s="9">
        <f>Y31/10000</f>
        <v>1.2740000000000001E-4</v>
      </c>
      <c r="AA31" s="9" t="s">
        <v>2090</v>
      </c>
      <c r="AB31" s="9" t="s">
        <v>622</v>
      </c>
      <c r="AC31" s="9" t="s">
        <v>209</v>
      </c>
      <c r="AD31" s="9" t="s">
        <v>2296</v>
      </c>
      <c r="AE31" s="9" t="s">
        <v>2333</v>
      </c>
      <c r="AF31" s="9" t="s">
        <v>2298</v>
      </c>
      <c r="AG31" s="9" t="s">
        <v>2299</v>
      </c>
      <c r="AH31" s="9" t="s">
        <v>2300</v>
      </c>
      <c r="AI31" s="9" t="s">
        <v>1899</v>
      </c>
      <c r="AJ31" s="9" t="s">
        <v>74</v>
      </c>
      <c r="AK31" s="465">
        <v>1</v>
      </c>
      <c r="AL31" s="383">
        <v>22</v>
      </c>
      <c r="AM31" s="384" t="s">
        <v>209</v>
      </c>
      <c r="AN31" s="384" t="s">
        <v>2016</v>
      </c>
      <c r="AO31" s="384" t="s">
        <v>61</v>
      </c>
      <c r="AP31" s="384">
        <v>0.55000000000000004</v>
      </c>
      <c r="AQ31" s="384" t="s">
        <v>2071</v>
      </c>
      <c r="AR31" s="384" t="s">
        <v>64</v>
      </c>
      <c r="AS31" s="385">
        <v>11</v>
      </c>
      <c r="AT31" s="386">
        <v>14</v>
      </c>
      <c r="AU31" s="387"/>
      <c r="AV31" s="387"/>
      <c r="AW31" s="387">
        <v>1</v>
      </c>
      <c r="AX31" s="387"/>
      <c r="AY31" s="384"/>
      <c r="AZ31" s="384"/>
      <c r="BA31" s="384">
        <v>1</v>
      </c>
      <c r="BB31" s="383"/>
      <c r="BC31" s="383">
        <v>91</v>
      </c>
      <c r="BD31" s="388">
        <v>1</v>
      </c>
      <c r="BE31" s="384" t="s">
        <v>211</v>
      </c>
      <c r="BF31" s="384" t="s">
        <v>117</v>
      </c>
      <c r="BG31" s="384" t="s">
        <v>212</v>
      </c>
      <c r="BH31" s="384" t="s">
        <v>68</v>
      </c>
      <c r="BI31" s="384" t="s">
        <v>68</v>
      </c>
      <c r="BJ31" s="384" t="s">
        <v>68</v>
      </c>
      <c r="BK31" s="384" t="s">
        <v>68</v>
      </c>
      <c r="BL31" s="384" t="s">
        <v>68</v>
      </c>
      <c r="BM31" s="384" t="s">
        <v>69</v>
      </c>
      <c r="BN31" s="384" t="s">
        <v>213</v>
      </c>
      <c r="BO31" s="384" t="s">
        <v>71</v>
      </c>
      <c r="BP31" s="384" t="s">
        <v>72</v>
      </c>
      <c r="BQ31" s="384"/>
      <c r="BR31" s="384"/>
      <c r="BS31" s="384"/>
      <c r="BT31" s="384"/>
      <c r="BU31" s="387"/>
      <c r="BV31" s="387"/>
      <c r="BW31" s="387"/>
      <c r="BX31" s="387" t="s">
        <v>2094</v>
      </c>
      <c r="BY31" s="387"/>
      <c r="BZ31" s="387"/>
      <c r="CA31" s="387">
        <v>1</v>
      </c>
      <c r="CB31" s="387"/>
      <c r="CC31" s="387"/>
      <c r="CD31" s="387"/>
      <c r="CE31" s="387"/>
      <c r="CF31" s="387"/>
      <c r="CG31" s="387"/>
      <c r="CH31" s="387"/>
      <c r="CI31" s="387"/>
      <c r="CJ31" s="387"/>
      <c r="CK31" s="387">
        <v>1</v>
      </c>
      <c r="CL31" s="384">
        <v>1</v>
      </c>
      <c r="CM31" s="387"/>
      <c r="CN31" s="387"/>
      <c r="CO31" s="389">
        <v>1230</v>
      </c>
      <c r="CP31" s="389"/>
      <c r="CQ31" s="9" t="s">
        <v>1641</v>
      </c>
      <c r="CR31" s="9"/>
      <c r="CS31" s="9"/>
      <c r="CT31" s="9"/>
      <c r="CU31" s="9"/>
      <c r="CV31" s="9"/>
      <c r="CW31" s="9"/>
      <c r="CX31" s="10"/>
      <c r="CY31" s="10"/>
      <c r="CZ31" s="10" t="s">
        <v>1700</v>
      </c>
      <c r="DA31" s="10"/>
      <c r="DB31" s="10" t="s">
        <v>214</v>
      </c>
      <c r="DC31" s="10"/>
      <c r="DD31" s="10" t="str">
        <f t="shared" si="3"/>
        <v>26_32</v>
      </c>
      <c r="DE31" s="282"/>
      <c r="DF31" s="10"/>
      <c r="DG31" s="10" t="s">
        <v>1725</v>
      </c>
      <c r="DH31" s="10"/>
      <c r="DI31" s="10"/>
      <c r="DJ31" s="10"/>
      <c r="DK31" s="232"/>
      <c r="DL31" s="232"/>
      <c r="DM31" s="232"/>
      <c r="DN31" s="232"/>
      <c r="DO31" s="477" t="s">
        <v>1959</v>
      </c>
      <c r="DP31" s="23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  <c r="IX31" s="50"/>
      <c r="IY31" s="50"/>
      <c r="IZ31" s="50"/>
      <c r="JA31" s="50"/>
      <c r="JB31" s="50"/>
      <c r="JC31" s="50"/>
      <c r="JD31" s="50"/>
      <c r="JE31" s="50"/>
      <c r="JF31" s="50"/>
      <c r="JG31" s="50"/>
      <c r="JH31" s="50"/>
      <c r="JI31" s="50"/>
      <c r="JJ31" s="50"/>
      <c r="JK31" s="50"/>
      <c r="JL31" s="50"/>
      <c r="JM31" s="50"/>
      <c r="JN31" s="50"/>
      <c r="JO31" s="50"/>
      <c r="JP31" s="50"/>
      <c r="JQ31" s="50"/>
      <c r="JR31" s="50"/>
      <c r="JS31" s="50"/>
      <c r="JT31" s="50"/>
      <c r="JU31" s="50"/>
      <c r="JV31" s="50"/>
      <c r="JW31" s="50"/>
      <c r="JX31" s="50"/>
      <c r="JY31" s="50"/>
      <c r="JZ31" s="50"/>
      <c r="KA31" s="50"/>
      <c r="KB31" s="50"/>
      <c r="KC31" s="50"/>
      <c r="KD31" s="50"/>
      <c r="KE31" s="50"/>
      <c r="KF31" s="50"/>
      <c r="KG31" s="50"/>
      <c r="KH31" s="50"/>
      <c r="KI31" s="50"/>
      <c r="KJ31" s="50"/>
      <c r="KK31" s="50"/>
      <c r="KL31" s="50"/>
      <c r="KM31" s="50"/>
      <c r="KN31" s="50"/>
      <c r="KO31" s="50"/>
      <c r="KP31" s="50"/>
      <c r="KQ31" s="50"/>
      <c r="KR31" s="50"/>
      <c r="KS31" s="50"/>
      <c r="KT31" s="50"/>
      <c r="KU31" s="50"/>
      <c r="KV31" s="50"/>
      <c r="KW31" s="50"/>
      <c r="KX31" s="50"/>
      <c r="KY31" s="50"/>
      <c r="KZ31" s="50"/>
      <c r="LA31" s="50"/>
      <c r="LB31" s="50"/>
      <c r="LC31" s="50"/>
      <c r="LD31" s="50"/>
      <c r="LE31" s="50"/>
      <c r="LF31" s="50"/>
      <c r="LG31" s="50"/>
      <c r="LH31" s="50"/>
      <c r="LI31" s="50"/>
      <c r="LJ31" s="50"/>
      <c r="LK31" s="50"/>
      <c r="LL31" s="50"/>
      <c r="LM31" s="50"/>
      <c r="LN31" s="50"/>
      <c r="LO31" s="50"/>
      <c r="LP31" s="50"/>
      <c r="LQ31" s="50"/>
      <c r="LR31" s="50"/>
      <c r="LS31" s="50"/>
      <c r="LT31" s="50"/>
      <c r="LU31" s="50"/>
      <c r="LV31" s="50"/>
      <c r="LW31" s="50"/>
      <c r="LX31" s="50"/>
      <c r="LY31" s="50"/>
      <c r="LZ31" s="50"/>
      <c r="MA31" s="50"/>
      <c r="MB31" s="50"/>
      <c r="MC31" s="50"/>
      <c r="MD31" s="50"/>
      <c r="ME31" s="50"/>
      <c r="MF31" s="50"/>
      <c r="MG31" s="50"/>
      <c r="MH31" s="50"/>
      <c r="MI31" s="50"/>
      <c r="MJ31" s="50"/>
      <c r="MK31" s="50"/>
      <c r="ML31" s="50"/>
      <c r="MM31" s="50"/>
      <c r="MN31" s="50"/>
      <c r="MO31" s="50"/>
      <c r="MP31" s="50"/>
      <c r="MQ31" s="50"/>
      <c r="MR31" s="50"/>
      <c r="MS31" s="50"/>
      <c r="MT31" s="50"/>
      <c r="MU31" s="50"/>
      <c r="MV31" s="50"/>
      <c r="MW31" s="50"/>
      <c r="MX31" s="50"/>
      <c r="MY31" s="50"/>
      <c r="MZ31" s="50"/>
      <c r="NA31" s="50"/>
      <c r="NB31" s="50"/>
      <c r="NC31" s="50"/>
      <c r="ND31" s="50"/>
      <c r="NE31" s="50"/>
      <c r="NF31" s="50"/>
      <c r="NG31" s="50"/>
      <c r="NH31" s="50"/>
      <c r="NI31" s="50"/>
      <c r="NJ31" s="50"/>
      <c r="NK31" s="50"/>
      <c r="NL31" s="50"/>
      <c r="NM31" s="50"/>
      <c r="NN31" s="50"/>
      <c r="NO31" s="50"/>
      <c r="NP31" s="50"/>
      <c r="NQ31" s="50"/>
      <c r="NR31" s="50"/>
      <c r="NS31" s="50"/>
      <c r="NT31" s="50"/>
      <c r="NU31" s="50"/>
      <c r="NV31" s="50"/>
      <c r="NW31" s="50"/>
      <c r="NX31" s="50"/>
      <c r="NY31" s="50"/>
      <c r="NZ31" s="50"/>
      <c r="OA31" s="50"/>
      <c r="OB31" s="50"/>
      <c r="OC31" s="50"/>
      <c r="OD31" s="50"/>
      <c r="OE31" s="50"/>
      <c r="OF31" s="50"/>
      <c r="OG31" s="50"/>
      <c r="OH31" s="50"/>
      <c r="OI31" s="50"/>
      <c r="OJ31" s="50"/>
      <c r="OK31" s="50"/>
      <c r="OL31" s="50"/>
      <c r="OM31" s="50"/>
      <c r="ON31" s="50"/>
      <c r="OO31" s="50"/>
      <c r="OP31" s="50"/>
      <c r="OQ31" s="50"/>
      <c r="OR31" s="50"/>
      <c r="OS31" s="50"/>
      <c r="OT31" s="50"/>
      <c r="OU31" s="50"/>
      <c r="OV31" s="50"/>
      <c r="OW31" s="50"/>
      <c r="OX31" s="50"/>
      <c r="OY31" s="50"/>
      <c r="OZ31" s="50"/>
      <c r="PA31" s="50"/>
      <c r="PB31" s="50"/>
      <c r="PC31" s="50"/>
      <c r="PD31" s="50"/>
      <c r="PE31" s="50"/>
      <c r="PF31" s="50"/>
      <c r="PG31" s="50"/>
      <c r="PH31" s="50"/>
      <c r="PI31" s="50"/>
      <c r="PJ31" s="50"/>
      <c r="PK31" s="50"/>
      <c r="PL31" s="50"/>
      <c r="PM31" s="50"/>
      <c r="PN31" s="50"/>
      <c r="PO31" s="50"/>
      <c r="PP31" s="50"/>
      <c r="PQ31" s="50"/>
      <c r="PR31" s="50"/>
      <c r="PS31" s="50"/>
      <c r="PT31" s="50"/>
      <c r="PU31" s="50"/>
      <c r="PV31" s="50"/>
      <c r="PW31" s="50"/>
      <c r="PX31" s="50"/>
      <c r="PY31" s="50"/>
      <c r="PZ31" s="50"/>
      <c r="QA31" s="50"/>
      <c r="QB31" s="50"/>
      <c r="QC31" s="50"/>
      <c r="QD31" s="50"/>
      <c r="QE31" s="50"/>
      <c r="QF31" s="50"/>
      <c r="QG31" s="50"/>
      <c r="QH31" s="50"/>
      <c r="QI31" s="50"/>
      <c r="QJ31" s="50"/>
      <c r="QK31" s="50"/>
      <c r="QL31" s="50"/>
      <c r="QM31" s="50"/>
      <c r="QN31" s="50"/>
      <c r="QO31" s="50"/>
      <c r="QP31" s="50"/>
      <c r="QQ31" s="50"/>
      <c r="QR31" s="50"/>
      <c r="QS31" s="50"/>
      <c r="QT31" s="50"/>
      <c r="QU31" s="50"/>
      <c r="QV31" s="50"/>
      <c r="QW31" s="50"/>
      <c r="QX31" s="50"/>
      <c r="QY31" s="50"/>
      <c r="QZ31" s="50"/>
      <c r="RA31" s="50"/>
      <c r="RB31" s="50"/>
      <c r="RC31" s="50"/>
      <c r="RD31" s="50"/>
      <c r="RE31" s="50"/>
      <c r="RF31" s="50"/>
      <c r="RG31" s="50"/>
      <c r="RH31" s="50"/>
      <c r="RI31" s="50"/>
      <c r="RJ31" s="50"/>
      <c r="RK31" s="50"/>
      <c r="RL31" s="50"/>
      <c r="RM31" s="50"/>
      <c r="RN31" s="50"/>
      <c r="RO31" s="50"/>
      <c r="RP31" s="50"/>
      <c r="RQ31" s="50"/>
      <c r="RR31" s="50"/>
      <c r="RS31" s="50"/>
      <c r="RT31" s="50"/>
      <c r="RU31" s="50"/>
      <c r="RV31" s="50"/>
      <c r="RW31" s="50"/>
      <c r="RX31" s="50"/>
      <c r="RY31" s="50"/>
      <c r="RZ31" s="50"/>
      <c r="SA31" s="50"/>
      <c r="SB31" s="50"/>
      <c r="SC31" s="50"/>
      <c r="SD31" s="50"/>
      <c r="SE31" s="50"/>
      <c r="SF31" s="50"/>
      <c r="SG31" s="50"/>
      <c r="SH31" s="50"/>
      <c r="SI31" s="50"/>
      <c r="SJ31" s="50"/>
      <c r="SK31" s="50"/>
      <c r="SL31" s="50"/>
      <c r="SM31" s="50"/>
      <c r="SN31" s="50"/>
      <c r="SO31" s="50"/>
      <c r="SP31" s="50"/>
      <c r="SQ31" s="50"/>
      <c r="SR31" s="50"/>
      <c r="SS31" s="50"/>
      <c r="ST31" s="50"/>
      <c r="SU31" s="50"/>
      <c r="SV31" s="50"/>
      <c r="SW31" s="50"/>
      <c r="SX31" s="50"/>
      <c r="SY31" s="50"/>
      <c r="SZ31" s="50"/>
      <c r="TA31" s="50"/>
      <c r="TB31" s="50"/>
      <c r="TC31" s="50"/>
      <c r="TD31" s="50"/>
      <c r="TE31" s="50"/>
      <c r="TF31" s="50"/>
      <c r="TG31" s="50"/>
      <c r="TH31" s="50"/>
      <c r="TI31" s="50"/>
      <c r="TJ31" s="50"/>
      <c r="TK31" s="50"/>
      <c r="TL31" s="50"/>
      <c r="TM31" s="50"/>
      <c r="TN31" s="50"/>
      <c r="TO31" s="50"/>
      <c r="TP31" s="50"/>
      <c r="TQ31" s="50"/>
      <c r="TR31" s="50"/>
      <c r="TS31" s="50"/>
      <c r="TT31" s="50"/>
      <c r="TU31" s="50"/>
      <c r="TV31" s="50"/>
      <c r="TW31" s="50"/>
      <c r="TX31" s="50"/>
      <c r="TY31" s="50"/>
      <c r="TZ31" s="50"/>
      <c r="UA31" s="50"/>
      <c r="UB31" s="50"/>
      <c r="UC31" s="50"/>
      <c r="UD31" s="50"/>
      <c r="UE31" s="50"/>
      <c r="UF31" s="50"/>
      <c r="UG31" s="50"/>
      <c r="UH31" s="50"/>
      <c r="UI31" s="50"/>
      <c r="UJ31" s="50"/>
      <c r="UK31" s="50"/>
      <c r="UL31" s="50"/>
      <c r="UM31" s="50"/>
      <c r="UN31" s="50"/>
      <c r="UO31" s="50"/>
      <c r="UP31" s="50"/>
      <c r="UQ31" s="50"/>
      <c r="UR31" s="50"/>
      <c r="US31" s="50"/>
      <c r="UT31" s="50"/>
      <c r="UU31" s="50"/>
      <c r="UV31" s="50"/>
      <c r="UW31" s="50"/>
      <c r="UX31" s="50"/>
      <c r="UY31" s="50"/>
      <c r="UZ31" s="50"/>
      <c r="VA31" s="50"/>
      <c r="VB31" s="50"/>
      <c r="VC31" s="50"/>
      <c r="VD31" s="50"/>
      <c r="VE31" s="50"/>
      <c r="VF31" s="50"/>
      <c r="VG31" s="50"/>
      <c r="VH31" s="50"/>
      <c r="VI31" s="50"/>
      <c r="VJ31" s="50"/>
      <c r="VK31" s="50"/>
      <c r="VL31" s="50"/>
      <c r="VM31" s="50"/>
      <c r="VN31" s="50"/>
      <c r="VO31" s="50"/>
      <c r="VP31" s="50"/>
      <c r="VQ31" s="50"/>
      <c r="VR31" s="50"/>
      <c r="VS31" s="50"/>
      <c r="VT31" s="50"/>
      <c r="VU31" s="50"/>
      <c r="VV31" s="50"/>
      <c r="VW31" s="50"/>
      <c r="VX31" s="50"/>
      <c r="VY31" s="50"/>
      <c r="VZ31" s="50"/>
      <c r="WA31" s="50"/>
      <c r="WB31" s="50"/>
      <c r="WC31" s="50"/>
      <c r="WD31" s="50"/>
      <c r="WE31" s="50"/>
      <c r="WF31" s="50"/>
      <c r="WG31" s="50"/>
      <c r="WH31" s="50"/>
      <c r="WI31" s="50"/>
      <c r="WJ31" s="50"/>
      <c r="WK31" s="50"/>
      <c r="WL31" s="50"/>
      <c r="WM31" s="50"/>
      <c r="WN31" s="50"/>
      <c r="WO31" s="50"/>
      <c r="WP31" s="50"/>
      <c r="WQ31" s="50"/>
      <c r="WR31" s="50"/>
      <c r="WS31" s="50"/>
      <c r="WT31" s="50"/>
      <c r="WU31" s="50"/>
      <c r="WV31" s="50"/>
      <c r="WW31" s="50"/>
      <c r="WX31" s="50"/>
      <c r="WY31" s="50"/>
      <c r="WZ31" s="50"/>
      <c r="XA31" s="50"/>
      <c r="XB31" s="50"/>
      <c r="XC31" s="50"/>
      <c r="XD31" s="50"/>
      <c r="XE31" s="50"/>
      <c r="XF31" s="50"/>
      <c r="XG31" s="50"/>
      <c r="XH31" s="50"/>
      <c r="XI31" s="50"/>
      <c r="XJ31" s="50"/>
      <c r="XK31" s="50"/>
      <c r="XL31" s="50"/>
      <c r="XM31" s="50"/>
      <c r="XN31" s="50"/>
      <c r="XO31" s="50"/>
      <c r="XP31" s="50"/>
      <c r="XQ31" s="50"/>
      <c r="XR31" s="50"/>
      <c r="XS31" s="50"/>
      <c r="XT31" s="50"/>
      <c r="XU31" s="50"/>
      <c r="XV31" s="50"/>
      <c r="XW31" s="50"/>
      <c r="XX31" s="50"/>
      <c r="XY31" s="50"/>
      <c r="XZ31" s="50"/>
      <c r="YA31" s="50"/>
      <c r="YB31" s="50"/>
      <c r="YC31" s="50"/>
      <c r="YD31" s="50"/>
      <c r="YE31" s="50"/>
      <c r="YF31" s="50"/>
      <c r="YG31" s="50"/>
      <c r="YH31" s="50"/>
      <c r="YI31" s="50"/>
      <c r="YJ31" s="50"/>
      <c r="YK31" s="50"/>
      <c r="YL31" s="50"/>
      <c r="YM31" s="50"/>
      <c r="YN31" s="50"/>
      <c r="YO31" s="50"/>
      <c r="YP31" s="50"/>
      <c r="YQ31" s="50"/>
      <c r="YR31" s="50"/>
      <c r="YS31" s="50"/>
      <c r="YT31" s="50"/>
      <c r="YU31" s="50"/>
      <c r="YV31" s="50"/>
      <c r="YW31" s="50"/>
      <c r="YX31" s="50"/>
      <c r="YY31" s="50"/>
      <c r="YZ31" s="50"/>
      <c r="ZA31" s="50"/>
      <c r="ZB31" s="50"/>
      <c r="ZC31" s="50"/>
      <c r="ZD31" s="50"/>
      <c r="ZE31" s="50"/>
      <c r="ZF31" s="50"/>
      <c r="ZG31" s="50"/>
      <c r="ZH31" s="50"/>
      <c r="ZI31" s="50"/>
      <c r="ZJ31" s="50"/>
      <c r="ZK31" s="50"/>
      <c r="ZL31" s="50"/>
      <c r="ZM31" s="50"/>
      <c r="ZN31" s="50"/>
      <c r="ZO31" s="50"/>
      <c r="ZP31" s="50"/>
      <c r="ZQ31" s="50"/>
      <c r="ZR31" s="50"/>
      <c r="ZS31" s="50"/>
      <c r="ZT31" s="50"/>
      <c r="ZU31" s="50"/>
      <c r="ZV31" s="50"/>
      <c r="ZW31" s="50"/>
      <c r="ZX31" s="50"/>
      <c r="ZY31" s="50"/>
      <c r="ZZ31" s="50"/>
      <c r="AAA31" s="50"/>
      <c r="AAB31" s="50"/>
      <c r="AAC31" s="50"/>
      <c r="AAD31" s="50"/>
      <c r="AAE31" s="50"/>
      <c r="AAF31" s="50"/>
      <c r="AAG31" s="50"/>
      <c r="AAH31" s="50"/>
      <c r="AAI31" s="50"/>
      <c r="AAJ31" s="50"/>
      <c r="AAK31" s="50"/>
      <c r="AAL31" s="50"/>
      <c r="AAM31" s="50"/>
      <c r="AAN31" s="50"/>
      <c r="AAO31" s="50"/>
      <c r="AAP31" s="50"/>
      <c r="AAQ31" s="50"/>
      <c r="AAR31" s="50"/>
      <c r="AAS31" s="50"/>
      <c r="AAT31" s="50"/>
      <c r="AAU31" s="50"/>
      <c r="AAV31" s="50"/>
      <c r="AAW31" s="50"/>
      <c r="AAX31" s="50"/>
      <c r="AAY31" s="50"/>
      <c r="AAZ31" s="50"/>
      <c r="ABA31" s="50"/>
      <c r="ABB31" s="50"/>
      <c r="ABC31" s="50"/>
      <c r="ABD31" s="50"/>
      <c r="ABE31" s="50"/>
      <c r="ABF31" s="50"/>
      <c r="ABG31" s="50"/>
      <c r="ABH31" s="50"/>
      <c r="ABI31" s="50"/>
      <c r="ABJ31" s="50"/>
      <c r="ABK31" s="50"/>
      <c r="ABL31" s="50"/>
      <c r="ABM31" s="50"/>
      <c r="ABN31" s="50"/>
      <c r="ABO31" s="50"/>
      <c r="ABP31" s="50"/>
      <c r="ABQ31" s="50"/>
      <c r="ABR31" s="50"/>
      <c r="ABS31" s="50"/>
      <c r="ABT31" s="50"/>
      <c r="ABU31" s="50"/>
      <c r="ABV31" s="50"/>
      <c r="ABW31" s="50"/>
      <c r="ABX31" s="50"/>
      <c r="ABY31" s="50"/>
      <c r="ABZ31" s="50"/>
      <c r="ACA31" s="50"/>
      <c r="ACB31" s="50"/>
      <c r="ACC31" s="50"/>
      <c r="ACD31" s="50"/>
      <c r="ACE31" s="50"/>
      <c r="ACF31" s="50"/>
      <c r="ACG31" s="50"/>
      <c r="ACH31" s="50"/>
      <c r="ACI31" s="50"/>
      <c r="ACJ31" s="50"/>
      <c r="ACK31" s="50"/>
      <c r="ACL31" s="50"/>
      <c r="ACM31" s="50"/>
      <c r="ACN31" s="50"/>
      <c r="ACO31" s="50"/>
      <c r="ACP31" s="50"/>
      <c r="ACQ31" s="50"/>
      <c r="ACR31" s="50"/>
      <c r="ACS31" s="50"/>
      <c r="ACT31" s="50"/>
      <c r="ACU31" s="50"/>
      <c r="ACV31" s="50"/>
      <c r="ACW31" s="50"/>
      <c r="ACX31" s="50"/>
      <c r="ACY31" s="50"/>
      <c r="ACZ31" s="50"/>
      <c r="ADA31" s="50"/>
      <c r="ADB31" s="50"/>
      <c r="ADC31" s="50"/>
      <c r="ADD31" s="50"/>
      <c r="ADE31" s="50"/>
      <c r="ADF31" s="50"/>
      <c r="ADG31" s="50"/>
      <c r="ADH31" s="50"/>
      <c r="ADI31" s="50"/>
      <c r="ADJ31" s="50"/>
      <c r="ADK31" s="50"/>
      <c r="ADL31" s="50"/>
      <c r="ADM31" s="50"/>
      <c r="ADN31" s="50"/>
      <c r="ADO31" s="50"/>
      <c r="ADP31" s="50"/>
      <c r="ADQ31" s="50"/>
      <c r="ADR31" s="50"/>
      <c r="ADS31" s="50"/>
      <c r="ADT31" s="50"/>
      <c r="ADU31" s="50"/>
      <c r="ADV31" s="50"/>
      <c r="ADW31" s="50"/>
      <c r="ADX31" s="50"/>
      <c r="ADY31" s="50"/>
      <c r="ADZ31" s="50"/>
      <c r="AEA31" s="50"/>
      <c r="AEB31" s="50"/>
      <c r="AEC31" s="50"/>
      <c r="AED31" s="50"/>
      <c r="AEE31" s="50"/>
      <c r="AEF31" s="50"/>
      <c r="AEG31" s="50"/>
      <c r="AEH31" s="50"/>
      <c r="AEI31" s="50"/>
      <c r="AEJ31" s="50"/>
      <c r="AEK31" s="50"/>
      <c r="AEL31" s="50"/>
      <c r="AEM31" s="50"/>
      <c r="AEN31" s="50"/>
      <c r="AEO31" s="50"/>
      <c r="AEP31" s="50"/>
      <c r="AEQ31" s="50"/>
      <c r="AER31" s="50"/>
      <c r="AES31" s="50"/>
      <c r="AET31" s="50"/>
      <c r="AEU31" s="50"/>
      <c r="AEV31" s="50"/>
      <c r="AEW31" s="50"/>
      <c r="AEX31" s="50"/>
      <c r="AEY31" s="50"/>
      <c r="AEZ31" s="50"/>
      <c r="AFA31" s="50"/>
      <c r="AFB31" s="50"/>
      <c r="AFC31" s="50"/>
      <c r="AFD31" s="50"/>
      <c r="AFE31" s="50"/>
      <c r="AFF31" s="50"/>
      <c r="AFG31" s="50"/>
      <c r="AFH31" s="50"/>
      <c r="AFI31" s="50"/>
      <c r="AFJ31" s="50"/>
      <c r="AFK31" s="50"/>
      <c r="AFL31" s="50"/>
      <c r="AFM31" s="50"/>
      <c r="AFN31" s="50"/>
      <c r="AFO31" s="50"/>
      <c r="AFP31" s="50"/>
      <c r="AFQ31" s="50"/>
      <c r="AFR31" s="50"/>
      <c r="AFS31" s="50"/>
      <c r="AFT31" s="50"/>
      <c r="AFU31" s="50"/>
      <c r="AFV31" s="50"/>
      <c r="AFW31" s="50"/>
      <c r="AFX31" s="50"/>
      <c r="AFY31" s="50"/>
      <c r="AFZ31" s="50"/>
      <c r="AGA31" s="50"/>
      <c r="AGB31" s="50"/>
      <c r="AGC31" s="50"/>
      <c r="AGD31" s="50"/>
      <c r="AGE31" s="50"/>
      <c r="AGF31" s="50"/>
      <c r="AGG31" s="50"/>
      <c r="AGH31" s="50"/>
      <c r="AGI31" s="50"/>
      <c r="AGJ31" s="50"/>
      <c r="AGK31" s="50"/>
      <c r="AGL31" s="50"/>
      <c r="AGM31" s="50"/>
      <c r="AGN31" s="50"/>
      <c r="AGO31" s="50"/>
      <c r="AGP31" s="50"/>
      <c r="AGQ31" s="50"/>
      <c r="AGR31" s="50"/>
      <c r="AGS31" s="50"/>
      <c r="AGT31" s="50"/>
      <c r="AGU31" s="50"/>
      <c r="AGV31" s="50"/>
      <c r="AGW31" s="50"/>
      <c r="AGX31" s="50"/>
      <c r="AGY31" s="50"/>
      <c r="AGZ31" s="50"/>
      <c r="AHA31" s="50"/>
      <c r="AHB31" s="50"/>
      <c r="AHC31" s="50"/>
      <c r="AHD31" s="50"/>
      <c r="AHE31" s="50"/>
      <c r="AHF31" s="50"/>
      <c r="AHG31" s="50"/>
      <c r="AHH31" s="50"/>
      <c r="AHI31" s="50"/>
      <c r="AHJ31" s="50"/>
      <c r="AHK31" s="50"/>
      <c r="AHL31" s="50"/>
      <c r="AHM31" s="50"/>
      <c r="AHN31" s="50"/>
      <c r="AHO31" s="50"/>
      <c r="AHP31" s="50"/>
      <c r="AHQ31" s="50"/>
      <c r="AHR31" s="50"/>
      <c r="AHS31" s="50"/>
      <c r="AHT31" s="50"/>
      <c r="AHU31" s="50"/>
      <c r="AHV31" s="50"/>
      <c r="AHW31" s="50"/>
      <c r="AHX31" s="50"/>
      <c r="AHY31" s="50"/>
      <c r="AHZ31" s="50"/>
      <c r="AIA31" s="50"/>
      <c r="AIB31" s="50"/>
      <c r="AIC31" s="50"/>
      <c r="AID31" s="50"/>
      <c r="AIE31" s="50"/>
      <c r="AIF31" s="50"/>
      <c r="AIG31" s="50"/>
      <c r="AIH31" s="50"/>
      <c r="AII31" s="50"/>
      <c r="AIJ31" s="50"/>
      <c r="AIK31" s="50"/>
      <c r="AIL31" s="50"/>
      <c r="AIM31" s="50"/>
      <c r="AIN31" s="50"/>
      <c r="AIO31" s="50"/>
      <c r="AIP31" s="50"/>
      <c r="AIQ31" s="50"/>
      <c r="AIR31" s="50"/>
      <c r="AIS31" s="50"/>
      <c r="AIT31" s="50"/>
      <c r="AIU31" s="50"/>
      <c r="AIV31" s="50"/>
      <c r="AIW31" s="50"/>
      <c r="AIX31" s="50"/>
      <c r="AIY31" s="50"/>
      <c r="AIZ31" s="50"/>
      <c r="AJA31" s="50"/>
      <c r="AJB31" s="50"/>
      <c r="AJC31" s="50"/>
      <c r="AJD31" s="50"/>
      <c r="AJE31" s="50"/>
      <c r="AJF31" s="50"/>
      <c r="AJG31" s="50"/>
      <c r="AJH31" s="50"/>
      <c r="AJI31" s="50"/>
      <c r="AJJ31" s="50"/>
      <c r="AJK31" s="50"/>
      <c r="AJL31" s="50"/>
      <c r="AJM31" s="50"/>
      <c r="AJN31" s="50"/>
      <c r="AJO31" s="50"/>
      <c r="AJP31" s="50"/>
      <c r="AJQ31" s="50"/>
      <c r="AJR31" s="50"/>
      <c r="AJS31" s="50"/>
      <c r="AJT31" s="50"/>
      <c r="AJU31" s="50"/>
      <c r="AJV31" s="50"/>
      <c r="AJW31" s="50"/>
      <c r="AJX31" s="50"/>
      <c r="AJY31" s="50"/>
      <c r="AJZ31" s="50"/>
      <c r="AKA31" s="50"/>
      <c r="AKB31" s="50"/>
      <c r="AKC31" s="50"/>
      <c r="AKD31" s="50"/>
      <c r="AKE31" s="50"/>
      <c r="AKF31" s="50"/>
      <c r="AKG31" s="50"/>
      <c r="AKH31" s="50"/>
      <c r="AKI31" s="50"/>
      <c r="AKJ31" s="50"/>
      <c r="AKK31" s="50"/>
      <c r="AKL31" s="50"/>
      <c r="AKM31" s="50"/>
      <c r="AKN31" s="50"/>
      <c r="AKO31" s="50"/>
      <c r="AKP31" s="50"/>
      <c r="AKQ31" s="50"/>
      <c r="AKR31" s="50"/>
      <c r="AKS31" s="50"/>
      <c r="AKT31" s="50"/>
      <c r="AKU31" s="50"/>
      <c r="AKV31" s="50"/>
      <c r="AKW31" s="50"/>
      <c r="AKX31" s="50"/>
      <c r="AKY31" s="50"/>
      <c r="AKZ31" s="50"/>
      <c r="ALA31" s="50"/>
      <c r="ALB31" s="50"/>
      <c r="ALC31" s="50"/>
      <c r="ALD31" s="50"/>
      <c r="ALE31" s="50"/>
      <c r="ALF31" s="50"/>
      <c r="ALG31" s="50"/>
      <c r="ALH31" s="50"/>
      <c r="ALI31" s="50"/>
      <c r="ALJ31" s="50"/>
      <c r="ALK31" s="50"/>
      <c r="ALL31" s="50"/>
      <c r="ALM31" s="50"/>
      <c r="ALN31" s="50"/>
      <c r="ALO31" s="50"/>
      <c r="ALP31" s="50"/>
      <c r="ALQ31" s="50"/>
      <c r="ALR31" s="50"/>
      <c r="ALS31" s="50"/>
      <c r="ALT31" s="50"/>
      <c r="ALU31" s="50"/>
      <c r="ALV31" s="50"/>
      <c r="ALW31" s="50"/>
      <c r="ALX31" s="50"/>
      <c r="ALY31" s="50"/>
      <c r="ALZ31" s="50"/>
      <c r="AMA31" s="50"/>
      <c r="AMB31" s="50"/>
      <c r="AMC31" s="50"/>
      <c r="AMD31" s="50"/>
      <c r="AME31" s="50"/>
      <c r="AMF31" s="50"/>
      <c r="AMG31" s="50"/>
      <c r="AMH31" s="50"/>
      <c r="AMI31" s="50"/>
      <c r="AMJ31" s="50"/>
      <c r="AMK31" s="50"/>
      <c r="AML31" s="50"/>
      <c r="AMM31" s="50"/>
      <c r="AMN31" s="50"/>
      <c r="AMO31" s="50"/>
      <c r="AMP31" s="50"/>
      <c r="AMQ31" s="50"/>
      <c r="AMR31" s="50"/>
      <c r="AMS31" s="50"/>
      <c r="AMT31" s="50"/>
      <c r="AMU31" s="50"/>
      <c r="AMV31" s="50"/>
      <c r="AMW31" s="50"/>
      <c r="AMX31" s="50"/>
      <c r="AMY31" s="50"/>
      <c r="AMZ31" s="50"/>
      <c r="ANA31" s="50"/>
      <c r="ANB31" s="50"/>
      <c r="ANC31" s="50"/>
      <c r="AND31" s="50"/>
      <c r="ANE31" s="50"/>
      <c r="ANF31" s="50"/>
      <c r="ANG31" s="50"/>
      <c r="ANH31" s="50"/>
      <c r="ANI31" s="50"/>
      <c r="ANJ31" s="50"/>
      <c r="ANK31" s="50"/>
      <c r="ANL31" s="50"/>
      <c r="ANM31" s="50"/>
      <c r="ANN31" s="50"/>
      <c r="ANO31" s="50"/>
      <c r="ANP31" s="50"/>
      <c r="ANQ31" s="50"/>
      <c r="ANR31" s="50"/>
      <c r="ANS31" s="50"/>
      <c r="ANT31" s="50"/>
      <c r="ANU31" s="50"/>
      <c r="ANV31" s="50"/>
      <c r="ANW31" s="50"/>
      <c r="ANX31" s="50"/>
      <c r="ANY31" s="50"/>
      <c r="ANZ31" s="50"/>
      <c r="AOA31" s="50"/>
    </row>
    <row r="32" spans="1:1067" ht="69" hidden="1" customHeight="1">
      <c r="B32" s="9"/>
      <c r="C32" s="280" t="s">
        <v>1975</v>
      </c>
      <c r="D32" s="280"/>
      <c r="E32" s="281"/>
      <c r="F32" s="9" t="s">
        <v>1699</v>
      </c>
      <c r="G32" s="9" t="s">
        <v>77</v>
      </c>
      <c r="H32" s="495">
        <v>33</v>
      </c>
      <c r="I32" s="499" t="str">
        <f t="shared" si="5"/>
        <v>28_33</v>
      </c>
      <c r="J32" s="472">
        <v>1</v>
      </c>
      <c r="K32" s="472"/>
      <c r="L32" s="472"/>
      <c r="M32" s="472"/>
      <c r="N32" s="490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467"/>
      <c r="AL32" s="393"/>
      <c r="AM32" s="394"/>
      <c r="AN32" s="394"/>
      <c r="AO32" s="394"/>
      <c r="AP32" s="394"/>
      <c r="AQ32" s="394"/>
      <c r="AR32" s="384"/>
      <c r="AS32" s="385"/>
      <c r="AT32" s="386"/>
      <c r="AU32" s="387"/>
      <c r="AV32" s="387"/>
      <c r="AW32" s="387"/>
      <c r="AX32" s="387"/>
      <c r="AY32" s="384"/>
      <c r="AZ32" s="384"/>
      <c r="BA32" s="384"/>
      <c r="BB32" s="383"/>
      <c r="BC32" s="383"/>
      <c r="BD32" s="388"/>
      <c r="BE32" s="384"/>
      <c r="BF32" s="384"/>
      <c r="BG32" s="384"/>
      <c r="BH32" s="384"/>
      <c r="BI32" s="384"/>
      <c r="BJ32" s="384"/>
      <c r="BK32" s="384"/>
      <c r="BL32" s="384"/>
      <c r="BM32" s="384"/>
      <c r="BN32" s="384"/>
      <c r="BO32" s="384"/>
      <c r="BP32" s="384" t="s">
        <v>72</v>
      </c>
      <c r="BQ32" s="384"/>
      <c r="BR32" s="384"/>
      <c r="BS32" s="384"/>
      <c r="BT32" s="384"/>
      <c r="BU32" s="387"/>
      <c r="BV32" s="387"/>
      <c r="BW32" s="387"/>
      <c r="BX32" s="387"/>
      <c r="BY32" s="387"/>
      <c r="BZ32" s="387"/>
      <c r="CA32" s="387"/>
      <c r="CB32" s="387"/>
      <c r="CC32" s="387"/>
      <c r="CD32" s="387"/>
      <c r="CE32" s="387"/>
      <c r="CF32" s="387"/>
      <c r="CG32" s="387"/>
      <c r="CH32" s="387"/>
      <c r="CI32" s="387"/>
      <c r="CJ32" s="387"/>
      <c r="CK32" s="387"/>
      <c r="CL32" s="384"/>
      <c r="CM32" s="387"/>
      <c r="CN32" s="387"/>
      <c r="CO32" s="389"/>
      <c r="CP32" s="389"/>
      <c r="CQ32" s="12"/>
      <c r="CR32" s="12"/>
      <c r="CS32" s="12"/>
      <c r="CT32" s="12"/>
      <c r="CU32" s="12"/>
      <c r="CV32" s="12"/>
      <c r="CW32" s="12"/>
      <c r="CX32" s="10"/>
      <c r="CY32" s="10"/>
      <c r="CZ32" s="10">
        <v>33</v>
      </c>
      <c r="DA32" s="10">
        <v>33</v>
      </c>
      <c r="DB32" s="10"/>
      <c r="DC32" s="10"/>
      <c r="DD32" s="10" t="s">
        <v>1697</v>
      </c>
      <c r="DE32" s="282"/>
      <c r="DF32" s="10"/>
      <c r="DG32" s="10"/>
      <c r="DH32" s="10"/>
      <c r="DI32" s="10"/>
      <c r="DJ32" s="10" t="s">
        <v>1777</v>
      </c>
      <c r="DK32" s="232"/>
      <c r="DL32" s="232"/>
      <c r="DM32" s="232"/>
      <c r="DN32" s="232"/>
      <c r="DO32" s="477"/>
      <c r="DP32" s="232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  <c r="ADK32" s="50"/>
      <c r="ADL32" s="50"/>
      <c r="ADM32" s="50"/>
      <c r="ADN32" s="50"/>
      <c r="ADO32" s="50"/>
      <c r="ADP32" s="50"/>
      <c r="ADQ32" s="50"/>
      <c r="ADR32" s="50"/>
      <c r="ADS32" s="50"/>
      <c r="ADT32" s="50"/>
      <c r="ADU32" s="50"/>
      <c r="ADV32" s="50"/>
      <c r="ADW32" s="50"/>
      <c r="ADX32" s="50"/>
      <c r="ADY32" s="50"/>
      <c r="ADZ32" s="50"/>
      <c r="AEA32" s="50"/>
      <c r="AEB32" s="50"/>
      <c r="AEC32" s="50"/>
      <c r="AED32" s="50"/>
      <c r="AEE32" s="50"/>
      <c r="AEF32" s="50"/>
      <c r="AEG32" s="50"/>
      <c r="AEH32" s="50"/>
      <c r="AEI32" s="50"/>
      <c r="AEJ32" s="50"/>
      <c r="AEK32" s="50"/>
      <c r="AEL32" s="50"/>
      <c r="AEM32" s="50"/>
      <c r="AEN32" s="50"/>
      <c r="AEO32" s="50"/>
      <c r="AEP32" s="50"/>
      <c r="AEQ32" s="50"/>
      <c r="AER32" s="50"/>
      <c r="AES32" s="50"/>
      <c r="AET32" s="50"/>
      <c r="AEU32" s="50"/>
      <c r="AEV32" s="50"/>
      <c r="AEW32" s="50"/>
      <c r="AEX32" s="50"/>
      <c r="AEY32" s="50"/>
      <c r="AEZ32" s="50"/>
      <c r="AFA32" s="50"/>
      <c r="AFB32" s="50"/>
      <c r="AFC32" s="50"/>
      <c r="AFD32" s="50"/>
      <c r="AFE32" s="50"/>
      <c r="AFF32" s="50"/>
      <c r="AFG32" s="50"/>
      <c r="AFH32" s="50"/>
      <c r="AFI32" s="50"/>
      <c r="AFJ32" s="50"/>
      <c r="AFK32" s="50"/>
      <c r="AFL32" s="50"/>
      <c r="AFM32" s="50"/>
      <c r="AFN32" s="50"/>
      <c r="AFO32" s="50"/>
      <c r="AFP32" s="50"/>
      <c r="AFQ32" s="50"/>
      <c r="AFR32" s="50"/>
      <c r="AFS32" s="50"/>
      <c r="AFT32" s="50"/>
      <c r="AFU32" s="50"/>
      <c r="AFV32" s="50"/>
      <c r="AFW32" s="50"/>
      <c r="AFX32" s="50"/>
      <c r="AFY32" s="50"/>
      <c r="AFZ32" s="50"/>
      <c r="AGA32" s="50"/>
      <c r="AGB32" s="50"/>
      <c r="AGC32" s="50"/>
      <c r="AGD32" s="50"/>
      <c r="AGE32" s="50"/>
      <c r="AGF32" s="50"/>
      <c r="AGG32" s="50"/>
      <c r="AGH32" s="50"/>
      <c r="AGI32" s="50"/>
      <c r="AGJ32" s="50"/>
      <c r="AGK32" s="50"/>
      <c r="AGL32" s="50"/>
      <c r="AGM32" s="50"/>
      <c r="AGN32" s="50"/>
      <c r="AGO32" s="50"/>
      <c r="AGP32" s="50"/>
      <c r="AGQ32" s="50"/>
      <c r="AGR32" s="50"/>
      <c r="AGS32" s="50"/>
      <c r="AGT32" s="50"/>
      <c r="AGU32" s="50"/>
      <c r="AGV32" s="50"/>
      <c r="AGW32" s="50"/>
      <c r="AGX32" s="50"/>
      <c r="AGY32" s="50"/>
      <c r="AGZ32" s="50"/>
      <c r="AHA32" s="50"/>
      <c r="AHB32" s="50"/>
      <c r="AHC32" s="50"/>
      <c r="AHD32" s="50"/>
      <c r="AHE32" s="50"/>
      <c r="AHF32" s="50"/>
      <c r="AHG32" s="50"/>
      <c r="AHH32" s="50"/>
      <c r="AHI32" s="50"/>
      <c r="AHJ32" s="50"/>
      <c r="AHK32" s="50"/>
      <c r="AHL32" s="50"/>
      <c r="AHM32" s="50"/>
      <c r="AHN32" s="50"/>
      <c r="AHO32" s="50"/>
      <c r="AHP32" s="50"/>
      <c r="AHQ32" s="50"/>
      <c r="AHR32" s="50"/>
      <c r="AHS32" s="50"/>
      <c r="AHT32" s="50"/>
      <c r="AHU32" s="50"/>
      <c r="AHV32" s="50"/>
      <c r="AHW32" s="50"/>
      <c r="AHX32" s="50"/>
      <c r="AHY32" s="50"/>
      <c r="AHZ32" s="50"/>
      <c r="AIA32" s="50"/>
      <c r="AIB32" s="50"/>
      <c r="AIC32" s="50"/>
      <c r="AID32" s="50"/>
      <c r="AIE32" s="50"/>
      <c r="AIF32" s="50"/>
      <c r="AIG32" s="50"/>
      <c r="AIH32" s="50"/>
      <c r="AII32" s="50"/>
      <c r="AIJ32" s="50"/>
      <c r="AIK32" s="50"/>
      <c r="AIL32" s="50"/>
      <c r="AIM32" s="50"/>
      <c r="AIN32" s="50"/>
      <c r="AIO32" s="50"/>
      <c r="AIP32" s="50"/>
      <c r="AIQ32" s="50"/>
      <c r="AIR32" s="50"/>
      <c r="AIS32" s="50"/>
      <c r="AIT32" s="50"/>
      <c r="AIU32" s="50"/>
      <c r="AIV32" s="50"/>
      <c r="AIW32" s="50"/>
      <c r="AIX32" s="50"/>
      <c r="AIY32" s="50"/>
      <c r="AIZ32" s="50"/>
      <c r="AJA32" s="50"/>
      <c r="AJB32" s="50"/>
      <c r="AJC32" s="50"/>
      <c r="AJD32" s="50"/>
      <c r="AJE32" s="50"/>
      <c r="AJF32" s="50"/>
      <c r="AJG32" s="50"/>
      <c r="AJH32" s="50"/>
      <c r="AJI32" s="50"/>
      <c r="AJJ32" s="50"/>
      <c r="AJK32" s="50"/>
      <c r="AJL32" s="50"/>
      <c r="AJM32" s="50"/>
      <c r="AJN32" s="50"/>
      <c r="AJO32" s="50"/>
      <c r="AJP32" s="50"/>
      <c r="AJQ32" s="50"/>
      <c r="AJR32" s="50"/>
      <c r="AJS32" s="50"/>
      <c r="AJT32" s="50"/>
      <c r="AJU32" s="50"/>
      <c r="AJV32" s="50"/>
      <c r="AJW32" s="50"/>
      <c r="AJX32" s="50"/>
      <c r="AJY32" s="50"/>
      <c r="AJZ32" s="50"/>
      <c r="AKA32" s="50"/>
      <c r="AKB32" s="50"/>
      <c r="AKC32" s="50"/>
      <c r="AKD32" s="50"/>
      <c r="AKE32" s="50"/>
      <c r="AKF32" s="50"/>
      <c r="AKG32" s="50"/>
      <c r="AKH32" s="50"/>
      <c r="AKI32" s="50"/>
      <c r="AKJ32" s="50"/>
      <c r="AKK32" s="50"/>
      <c r="AKL32" s="50"/>
      <c r="AKM32" s="50"/>
      <c r="AKN32" s="50"/>
      <c r="AKO32" s="50"/>
      <c r="AKP32" s="50"/>
      <c r="AKQ32" s="50"/>
      <c r="AKR32" s="50"/>
      <c r="AKS32" s="50"/>
      <c r="AKT32" s="50"/>
      <c r="AKU32" s="50"/>
      <c r="AKV32" s="50"/>
      <c r="AKW32" s="50"/>
      <c r="AKX32" s="50"/>
      <c r="AKY32" s="50"/>
      <c r="AKZ32" s="50"/>
      <c r="ALA32" s="50"/>
      <c r="ALB32" s="50"/>
      <c r="ALC32" s="50"/>
      <c r="ALD32" s="50"/>
      <c r="ALE32" s="50"/>
      <c r="ALF32" s="50"/>
      <c r="ALG32" s="50"/>
      <c r="ALH32" s="50"/>
      <c r="ALI32" s="50"/>
      <c r="ALJ32" s="50"/>
      <c r="ALK32" s="50"/>
      <c r="ALL32" s="50"/>
      <c r="ALM32" s="50"/>
      <c r="ALN32" s="50"/>
      <c r="ALO32" s="50"/>
      <c r="ALP32" s="50"/>
      <c r="ALQ32" s="50"/>
      <c r="ALR32" s="50"/>
      <c r="ALS32" s="50"/>
      <c r="ALT32" s="50"/>
      <c r="ALU32" s="50"/>
      <c r="ALV32" s="50"/>
      <c r="ALW32" s="50"/>
      <c r="ALX32" s="50"/>
      <c r="ALY32" s="50"/>
      <c r="ALZ32" s="50"/>
      <c r="AMA32" s="50"/>
      <c r="AMB32" s="50"/>
      <c r="AMC32" s="50"/>
      <c r="AMD32" s="50"/>
      <c r="AME32" s="50"/>
      <c r="AMF32" s="50"/>
      <c r="AMG32" s="50"/>
      <c r="AMH32" s="50"/>
      <c r="AMI32" s="50"/>
      <c r="AMJ32" s="50"/>
      <c r="AMK32" s="50"/>
      <c r="AML32" s="50"/>
      <c r="AMM32" s="50"/>
      <c r="AMN32" s="50"/>
      <c r="AMO32" s="50"/>
      <c r="AMP32" s="50"/>
      <c r="AMQ32" s="50"/>
      <c r="AMR32" s="50"/>
      <c r="AMS32" s="50"/>
      <c r="AMT32" s="50"/>
      <c r="AMU32" s="50"/>
      <c r="AMV32" s="50"/>
      <c r="AMW32" s="50"/>
      <c r="AMX32" s="50"/>
      <c r="AMY32" s="50"/>
      <c r="AMZ32" s="50"/>
      <c r="ANA32" s="50"/>
      <c r="ANB32" s="50"/>
      <c r="ANC32" s="50"/>
      <c r="AND32" s="50"/>
      <c r="ANE32" s="50"/>
      <c r="ANF32" s="50"/>
      <c r="ANG32" s="50"/>
      <c r="ANH32" s="50"/>
      <c r="ANI32" s="50"/>
      <c r="ANJ32" s="50"/>
      <c r="ANK32" s="50"/>
      <c r="ANL32" s="50"/>
      <c r="ANM32" s="50"/>
      <c r="ANN32" s="50"/>
      <c r="ANO32" s="50"/>
      <c r="ANP32" s="50"/>
      <c r="ANQ32" s="50"/>
      <c r="ANR32" s="50"/>
      <c r="ANS32" s="50"/>
      <c r="ANT32" s="50"/>
      <c r="ANU32" s="50"/>
      <c r="ANV32" s="50"/>
      <c r="ANW32" s="50"/>
      <c r="ANX32" s="50"/>
      <c r="ANY32" s="50"/>
      <c r="ANZ32" s="50"/>
      <c r="AOA32" s="50"/>
    </row>
    <row r="33" spans="1:1067" ht="69" hidden="1" customHeight="1">
      <c r="B33" s="9"/>
      <c r="C33" s="280" t="s">
        <v>1976</v>
      </c>
      <c r="D33" s="280" t="s">
        <v>2433</v>
      </c>
      <c r="E33" s="281"/>
      <c r="F33" s="9" t="s">
        <v>1698</v>
      </c>
      <c r="G33" s="9" t="s">
        <v>98</v>
      </c>
      <c r="H33" s="495">
        <v>34</v>
      </c>
      <c r="I33" s="499" t="str">
        <f t="shared" si="5"/>
        <v>28_33</v>
      </c>
      <c r="J33" s="472">
        <v>1</v>
      </c>
      <c r="K33" s="472"/>
      <c r="L33" s="472"/>
      <c r="M33" s="472"/>
      <c r="N33" s="490"/>
      <c r="O33" s="12"/>
      <c r="P33" s="12">
        <v>1</v>
      </c>
      <c r="Q33" s="12"/>
      <c r="R33" s="12"/>
      <c r="S33" s="12" t="s">
        <v>216</v>
      </c>
      <c r="T33" s="12" t="s">
        <v>1113</v>
      </c>
      <c r="U33" s="12">
        <v>6</v>
      </c>
      <c r="V33" s="506" t="s">
        <v>2301</v>
      </c>
      <c r="W33" s="11">
        <v>1.33</v>
      </c>
      <c r="X33" s="9">
        <f>Y33-W33</f>
        <v>2.1259999999999999</v>
      </c>
      <c r="Y33" s="11">
        <f>((206+50)*(85+50))/10000</f>
        <v>3.456</v>
      </c>
      <c r="Z33" s="11">
        <f>Y33/10000</f>
        <v>3.456E-4</v>
      </c>
      <c r="AA33" s="11" t="s">
        <v>2057</v>
      </c>
      <c r="AB33" s="11" t="s">
        <v>622</v>
      </c>
      <c r="AC33" s="11" t="s">
        <v>216</v>
      </c>
      <c r="AD33" s="11" t="s">
        <v>2296</v>
      </c>
      <c r="AE33" s="11" t="s">
        <v>2333</v>
      </c>
      <c r="AF33" s="11" t="s">
        <v>2298</v>
      </c>
      <c r="AG33" s="11" t="s">
        <v>2299</v>
      </c>
      <c r="AH33" s="11"/>
      <c r="AI33" s="11" t="s">
        <v>1899</v>
      </c>
      <c r="AJ33" s="11"/>
      <c r="AK33" s="467">
        <v>1</v>
      </c>
      <c r="AL33" s="393"/>
      <c r="AM33" s="394" t="s">
        <v>216</v>
      </c>
      <c r="AN33" s="394"/>
      <c r="AO33" s="394" t="s">
        <v>98</v>
      </c>
      <c r="AP33" s="394">
        <v>1.33</v>
      </c>
      <c r="AQ33" s="394" t="s">
        <v>2071</v>
      </c>
      <c r="AR33" s="384"/>
      <c r="AS33" s="385"/>
      <c r="AT33" s="386"/>
      <c r="AU33" s="387"/>
      <c r="AV33" s="387"/>
      <c r="AW33" s="387"/>
      <c r="AX33" s="387"/>
      <c r="AY33" s="384"/>
      <c r="AZ33" s="384"/>
      <c r="BA33" s="384"/>
      <c r="BB33" s="383"/>
      <c r="BC33" s="383"/>
      <c r="BD33" s="388"/>
      <c r="BE33" s="384"/>
      <c r="BF33" s="384"/>
      <c r="BG33" s="384"/>
      <c r="BH33" s="384"/>
      <c r="BI33" s="384"/>
      <c r="BJ33" s="384"/>
      <c r="BK33" s="384"/>
      <c r="BL33" s="384"/>
      <c r="BM33" s="384"/>
      <c r="BN33" s="384"/>
      <c r="BO33" s="384"/>
      <c r="BP33" s="384" t="s">
        <v>72</v>
      </c>
      <c r="BQ33" s="384"/>
      <c r="BR33" s="384"/>
      <c r="BS33" s="384"/>
      <c r="BT33" s="384"/>
      <c r="BU33" s="387"/>
      <c r="BV33" s="387"/>
      <c r="BW33" s="387"/>
      <c r="BX33" s="387" t="s">
        <v>2094</v>
      </c>
      <c r="BY33" s="387"/>
      <c r="BZ33" s="387"/>
      <c r="CA33" s="387">
        <v>1</v>
      </c>
      <c r="CB33" s="387"/>
      <c r="CC33" s="387"/>
      <c r="CD33" s="387"/>
      <c r="CE33" s="387"/>
      <c r="CF33" s="387"/>
      <c r="CG33" s="387"/>
      <c r="CH33" s="387"/>
      <c r="CI33" s="387"/>
      <c r="CJ33" s="387"/>
      <c r="CK33" s="387"/>
      <c r="CL33" s="384"/>
      <c r="CM33" s="387"/>
      <c r="CN33" s="387"/>
      <c r="CO33" s="389"/>
      <c r="CP33" s="389"/>
      <c r="CQ33" s="12"/>
      <c r="CR33" s="12"/>
      <c r="CS33" s="12"/>
      <c r="CT33" s="12"/>
      <c r="CU33" s="12"/>
      <c r="CV33" s="12"/>
      <c r="CW33" s="12"/>
      <c r="CX33" s="10"/>
      <c r="CY33" s="10"/>
      <c r="CZ33" s="10">
        <v>34</v>
      </c>
      <c r="DA33" s="10">
        <v>34</v>
      </c>
      <c r="DB33" s="10"/>
      <c r="DC33" s="10"/>
      <c r="DD33" s="10" t="s">
        <v>1697</v>
      </c>
      <c r="DE33" s="282"/>
      <c r="DF33" s="10"/>
      <c r="DG33" s="10"/>
      <c r="DH33" s="10" t="s">
        <v>1777</v>
      </c>
      <c r="DI33" s="10"/>
      <c r="DJ33" s="10"/>
      <c r="DK33" s="232"/>
      <c r="DL33" s="232"/>
      <c r="DM33" s="232"/>
      <c r="DN33" s="232"/>
      <c r="DO33" s="477"/>
      <c r="DP33" s="232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  <c r="IX33" s="50"/>
      <c r="IY33" s="50"/>
      <c r="IZ33" s="50"/>
      <c r="JA33" s="50"/>
      <c r="JB33" s="50"/>
      <c r="JC33" s="50"/>
      <c r="JD33" s="50"/>
      <c r="JE33" s="50"/>
      <c r="JF33" s="50"/>
      <c r="JG33" s="50"/>
      <c r="JH33" s="50"/>
      <c r="JI33" s="50"/>
      <c r="JJ33" s="50"/>
      <c r="JK33" s="50"/>
      <c r="JL33" s="50"/>
      <c r="JM33" s="50"/>
      <c r="JN33" s="50"/>
      <c r="JO33" s="50"/>
      <c r="JP33" s="50"/>
      <c r="JQ33" s="50"/>
      <c r="JR33" s="50"/>
      <c r="JS33" s="50"/>
      <c r="JT33" s="50"/>
      <c r="JU33" s="50"/>
      <c r="JV33" s="50"/>
      <c r="JW33" s="50"/>
      <c r="JX33" s="50"/>
      <c r="JY33" s="50"/>
      <c r="JZ33" s="50"/>
      <c r="KA33" s="50"/>
      <c r="KB33" s="50"/>
      <c r="KC33" s="50"/>
      <c r="KD33" s="50"/>
      <c r="KE33" s="50"/>
      <c r="KF33" s="50"/>
      <c r="KG33" s="50"/>
      <c r="KH33" s="50"/>
      <c r="KI33" s="50"/>
      <c r="KJ33" s="50"/>
      <c r="KK33" s="50"/>
      <c r="KL33" s="50"/>
      <c r="KM33" s="50"/>
      <c r="KN33" s="50"/>
      <c r="KO33" s="50"/>
      <c r="KP33" s="50"/>
      <c r="KQ33" s="50"/>
      <c r="KR33" s="50"/>
      <c r="KS33" s="50"/>
      <c r="KT33" s="50"/>
      <c r="KU33" s="50"/>
      <c r="KV33" s="50"/>
      <c r="KW33" s="50"/>
      <c r="KX33" s="50"/>
      <c r="KY33" s="50"/>
      <c r="KZ33" s="50"/>
      <c r="LA33" s="50"/>
      <c r="LB33" s="50"/>
      <c r="LC33" s="50"/>
      <c r="LD33" s="50"/>
      <c r="LE33" s="50"/>
      <c r="LF33" s="50"/>
      <c r="LG33" s="50"/>
      <c r="LH33" s="50"/>
      <c r="LI33" s="50"/>
      <c r="LJ33" s="50"/>
      <c r="LK33" s="50"/>
      <c r="LL33" s="50"/>
      <c r="LM33" s="50"/>
      <c r="LN33" s="50"/>
      <c r="LO33" s="50"/>
      <c r="LP33" s="50"/>
      <c r="LQ33" s="50"/>
      <c r="LR33" s="50"/>
      <c r="LS33" s="50"/>
      <c r="LT33" s="50"/>
      <c r="LU33" s="50"/>
      <c r="LV33" s="50"/>
      <c r="LW33" s="50"/>
      <c r="LX33" s="50"/>
      <c r="LY33" s="50"/>
      <c r="LZ33" s="50"/>
      <c r="MA33" s="50"/>
      <c r="MB33" s="50"/>
      <c r="MC33" s="50"/>
      <c r="MD33" s="50"/>
      <c r="ME33" s="50"/>
      <c r="MF33" s="50"/>
      <c r="MG33" s="50"/>
      <c r="MH33" s="50"/>
      <c r="MI33" s="50"/>
      <c r="MJ33" s="50"/>
      <c r="MK33" s="50"/>
      <c r="ML33" s="50"/>
      <c r="MM33" s="50"/>
      <c r="MN33" s="50"/>
      <c r="MO33" s="50"/>
      <c r="MP33" s="50"/>
      <c r="MQ33" s="50"/>
      <c r="MR33" s="50"/>
      <c r="MS33" s="50"/>
      <c r="MT33" s="50"/>
      <c r="MU33" s="50"/>
      <c r="MV33" s="50"/>
      <c r="MW33" s="50"/>
      <c r="MX33" s="50"/>
      <c r="MY33" s="50"/>
      <c r="MZ33" s="50"/>
      <c r="NA33" s="50"/>
      <c r="NB33" s="50"/>
      <c r="NC33" s="50"/>
      <c r="ND33" s="50"/>
      <c r="NE33" s="50"/>
      <c r="NF33" s="50"/>
      <c r="NG33" s="50"/>
      <c r="NH33" s="50"/>
      <c r="NI33" s="50"/>
      <c r="NJ33" s="50"/>
      <c r="NK33" s="50"/>
      <c r="NL33" s="50"/>
      <c r="NM33" s="50"/>
      <c r="NN33" s="50"/>
      <c r="NO33" s="50"/>
      <c r="NP33" s="50"/>
      <c r="NQ33" s="50"/>
      <c r="NR33" s="50"/>
      <c r="NS33" s="50"/>
      <c r="NT33" s="50"/>
      <c r="NU33" s="50"/>
      <c r="NV33" s="50"/>
      <c r="NW33" s="50"/>
      <c r="NX33" s="50"/>
      <c r="NY33" s="50"/>
      <c r="NZ33" s="50"/>
      <c r="OA33" s="50"/>
      <c r="OB33" s="50"/>
      <c r="OC33" s="50"/>
      <c r="OD33" s="50"/>
      <c r="OE33" s="50"/>
      <c r="OF33" s="50"/>
      <c r="OG33" s="50"/>
      <c r="OH33" s="50"/>
      <c r="OI33" s="50"/>
      <c r="OJ33" s="50"/>
      <c r="OK33" s="50"/>
      <c r="OL33" s="50"/>
      <c r="OM33" s="50"/>
      <c r="ON33" s="50"/>
      <c r="OO33" s="50"/>
      <c r="OP33" s="50"/>
      <c r="OQ33" s="50"/>
      <c r="OR33" s="50"/>
      <c r="OS33" s="50"/>
      <c r="OT33" s="50"/>
      <c r="OU33" s="50"/>
      <c r="OV33" s="50"/>
      <c r="OW33" s="50"/>
      <c r="OX33" s="50"/>
      <c r="OY33" s="50"/>
      <c r="OZ33" s="50"/>
      <c r="PA33" s="50"/>
      <c r="PB33" s="50"/>
      <c r="PC33" s="50"/>
      <c r="PD33" s="50"/>
      <c r="PE33" s="50"/>
      <c r="PF33" s="50"/>
      <c r="PG33" s="50"/>
      <c r="PH33" s="50"/>
      <c r="PI33" s="50"/>
      <c r="PJ33" s="50"/>
      <c r="PK33" s="50"/>
      <c r="PL33" s="50"/>
      <c r="PM33" s="50"/>
      <c r="PN33" s="50"/>
      <c r="PO33" s="50"/>
      <c r="PP33" s="50"/>
      <c r="PQ33" s="50"/>
      <c r="PR33" s="50"/>
      <c r="PS33" s="50"/>
      <c r="PT33" s="50"/>
      <c r="PU33" s="50"/>
      <c r="PV33" s="50"/>
      <c r="PW33" s="50"/>
      <c r="PX33" s="50"/>
      <c r="PY33" s="50"/>
      <c r="PZ33" s="50"/>
      <c r="QA33" s="50"/>
      <c r="QB33" s="50"/>
      <c r="QC33" s="50"/>
      <c r="QD33" s="50"/>
      <c r="QE33" s="50"/>
      <c r="QF33" s="50"/>
      <c r="QG33" s="50"/>
      <c r="QH33" s="50"/>
      <c r="QI33" s="50"/>
      <c r="QJ33" s="50"/>
      <c r="QK33" s="50"/>
      <c r="QL33" s="50"/>
      <c r="QM33" s="50"/>
      <c r="QN33" s="50"/>
      <c r="QO33" s="50"/>
      <c r="QP33" s="50"/>
      <c r="QQ33" s="50"/>
      <c r="QR33" s="50"/>
      <c r="QS33" s="50"/>
      <c r="QT33" s="50"/>
      <c r="QU33" s="50"/>
      <c r="QV33" s="50"/>
      <c r="QW33" s="50"/>
      <c r="QX33" s="50"/>
      <c r="QY33" s="50"/>
      <c r="QZ33" s="50"/>
      <c r="RA33" s="50"/>
      <c r="RB33" s="50"/>
      <c r="RC33" s="50"/>
      <c r="RD33" s="50"/>
      <c r="RE33" s="50"/>
      <c r="RF33" s="50"/>
      <c r="RG33" s="50"/>
      <c r="RH33" s="50"/>
      <c r="RI33" s="50"/>
      <c r="RJ33" s="50"/>
      <c r="RK33" s="50"/>
      <c r="RL33" s="50"/>
      <c r="RM33" s="50"/>
      <c r="RN33" s="50"/>
      <c r="RO33" s="50"/>
      <c r="RP33" s="50"/>
      <c r="RQ33" s="50"/>
      <c r="RR33" s="50"/>
      <c r="RS33" s="50"/>
      <c r="RT33" s="50"/>
      <c r="RU33" s="50"/>
      <c r="RV33" s="50"/>
      <c r="RW33" s="50"/>
      <c r="RX33" s="50"/>
      <c r="RY33" s="50"/>
      <c r="RZ33" s="50"/>
      <c r="SA33" s="50"/>
      <c r="SB33" s="50"/>
      <c r="SC33" s="50"/>
      <c r="SD33" s="50"/>
      <c r="SE33" s="50"/>
      <c r="SF33" s="50"/>
      <c r="SG33" s="50"/>
      <c r="SH33" s="50"/>
      <c r="SI33" s="50"/>
      <c r="SJ33" s="50"/>
      <c r="SK33" s="50"/>
      <c r="SL33" s="50"/>
      <c r="SM33" s="50"/>
      <c r="SN33" s="50"/>
      <c r="SO33" s="50"/>
      <c r="SP33" s="50"/>
      <c r="SQ33" s="50"/>
      <c r="SR33" s="50"/>
      <c r="SS33" s="50"/>
      <c r="ST33" s="50"/>
      <c r="SU33" s="50"/>
      <c r="SV33" s="50"/>
      <c r="SW33" s="50"/>
      <c r="SX33" s="50"/>
      <c r="SY33" s="50"/>
      <c r="SZ33" s="50"/>
      <c r="TA33" s="50"/>
      <c r="TB33" s="50"/>
      <c r="TC33" s="50"/>
      <c r="TD33" s="50"/>
      <c r="TE33" s="50"/>
      <c r="TF33" s="50"/>
      <c r="TG33" s="50"/>
      <c r="TH33" s="50"/>
      <c r="TI33" s="50"/>
      <c r="TJ33" s="50"/>
      <c r="TK33" s="50"/>
      <c r="TL33" s="50"/>
      <c r="TM33" s="50"/>
      <c r="TN33" s="50"/>
      <c r="TO33" s="50"/>
      <c r="TP33" s="50"/>
      <c r="TQ33" s="50"/>
      <c r="TR33" s="50"/>
      <c r="TS33" s="50"/>
      <c r="TT33" s="50"/>
      <c r="TU33" s="50"/>
      <c r="TV33" s="50"/>
      <c r="TW33" s="50"/>
      <c r="TX33" s="50"/>
      <c r="TY33" s="50"/>
      <c r="TZ33" s="50"/>
      <c r="UA33" s="50"/>
      <c r="UB33" s="50"/>
      <c r="UC33" s="50"/>
      <c r="UD33" s="50"/>
      <c r="UE33" s="50"/>
      <c r="UF33" s="50"/>
      <c r="UG33" s="50"/>
      <c r="UH33" s="50"/>
      <c r="UI33" s="50"/>
      <c r="UJ33" s="50"/>
      <c r="UK33" s="50"/>
      <c r="UL33" s="50"/>
      <c r="UM33" s="50"/>
      <c r="UN33" s="50"/>
      <c r="UO33" s="50"/>
      <c r="UP33" s="50"/>
      <c r="UQ33" s="50"/>
      <c r="UR33" s="50"/>
      <c r="US33" s="50"/>
      <c r="UT33" s="50"/>
      <c r="UU33" s="50"/>
      <c r="UV33" s="50"/>
      <c r="UW33" s="50"/>
      <c r="UX33" s="50"/>
      <c r="UY33" s="50"/>
      <c r="UZ33" s="50"/>
      <c r="VA33" s="50"/>
      <c r="VB33" s="50"/>
      <c r="VC33" s="50"/>
      <c r="VD33" s="50"/>
      <c r="VE33" s="50"/>
      <c r="VF33" s="50"/>
      <c r="VG33" s="50"/>
      <c r="VH33" s="50"/>
      <c r="VI33" s="50"/>
      <c r="VJ33" s="50"/>
      <c r="VK33" s="50"/>
      <c r="VL33" s="50"/>
      <c r="VM33" s="50"/>
      <c r="VN33" s="50"/>
      <c r="VO33" s="50"/>
      <c r="VP33" s="50"/>
      <c r="VQ33" s="50"/>
      <c r="VR33" s="50"/>
      <c r="VS33" s="50"/>
      <c r="VT33" s="50"/>
      <c r="VU33" s="50"/>
      <c r="VV33" s="50"/>
      <c r="VW33" s="50"/>
      <c r="VX33" s="50"/>
      <c r="VY33" s="50"/>
      <c r="VZ33" s="50"/>
      <c r="WA33" s="50"/>
      <c r="WB33" s="50"/>
      <c r="WC33" s="50"/>
      <c r="WD33" s="50"/>
      <c r="WE33" s="50"/>
      <c r="WF33" s="50"/>
      <c r="WG33" s="50"/>
      <c r="WH33" s="50"/>
      <c r="WI33" s="50"/>
      <c r="WJ33" s="50"/>
      <c r="WK33" s="50"/>
      <c r="WL33" s="50"/>
      <c r="WM33" s="50"/>
      <c r="WN33" s="50"/>
      <c r="WO33" s="50"/>
      <c r="WP33" s="50"/>
      <c r="WQ33" s="50"/>
      <c r="WR33" s="50"/>
      <c r="WS33" s="50"/>
      <c r="WT33" s="50"/>
      <c r="WU33" s="50"/>
      <c r="WV33" s="50"/>
      <c r="WW33" s="50"/>
      <c r="WX33" s="50"/>
      <c r="WY33" s="50"/>
      <c r="WZ33" s="50"/>
      <c r="XA33" s="50"/>
      <c r="XB33" s="50"/>
      <c r="XC33" s="50"/>
      <c r="XD33" s="50"/>
      <c r="XE33" s="50"/>
      <c r="XF33" s="50"/>
      <c r="XG33" s="50"/>
      <c r="XH33" s="50"/>
      <c r="XI33" s="50"/>
      <c r="XJ33" s="50"/>
      <c r="XK33" s="50"/>
      <c r="XL33" s="50"/>
      <c r="XM33" s="50"/>
      <c r="XN33" s="50"/>
      <c r="XO33" s="50"/>
      <c r="XP33" s="50"/>
      <c r="XQ33" s="50"/>
      <c r="XR33" s="50"/>
      <c r="XS33" s="50"/>
      <c r="XT33" s="50"/>
      <c r="XU33" s="50"/>
      <c r="XV33" s="50"/>
      <c r="XW33" s="50"/>
      <c r="XX33" s="50"/>
      <c r="XY33" s="50"/>
      <c r="XZ33" s="50"/>
      <c r="YA33" s="50"/>
      <c r="YB33" s="50"/>
      <c r="YC33" s="50"/>
      <c r="YD33" s="50"/>
      <c r="YE33" s="50"/>
      <c r="YF33" s="50"/>
      <c r="YG33" s="50"/>
      <c r="YH33" s="50"/>
      <c r="YI33" s="50"/>
      <c r="YJ33" s="50"/>
      <c r="YK33" s="50"/>
      <c r="YL33" s="50"/>
      <c r="YM33" s="50"/>
      <c r="YN33" s="50"/>
      <c r="YO33" s="50"/>
      <c r="YP33" s="50"/>
      <c r="YQ33" s="50"/>
      <c r="YR33" s="50"/>
      <c r="YS33" s="50"/>
      <c r="YT33" s="50"/>
      <c r="YU33" s="50"/>
      <c r="YV33" s="50"/>
      <c r="YW33" s="50"/>
      <c r="YX33" s="50"/>
      <c r="YY33" s="50"/>
      <c r="YZ33" s="50"/>
      <c r="ZA33" s="50"/>
      <c r="ZB33" s="50"/>
      <c r="ZC33" s="50"/>
      <c r="ZD33" s="50"/>
      <c r="ZE33" s="50"/>
      <c r="ZF33" s="50"/>
      <c r="ZG33" s="50"/>
      <c r="ZH33" s="50"/>
      <c r="ZI33" s="50"/>
      <c r="ZJ33" s="50"/>
      <c r="ZK33" s="50"/>
      <c r="ZL33" s="50"/>
      <c r="ZM33" s="50"/>
      <c r="ZN33" s="50"/>
      <c r="ZO33" s="50"/>
      <c r="ZP33" s="50"/>
      <c r="ZQ33" s="50"/>
      <c r="ZR33" s="50"/>
      <c r="ZS33" s="50"/>
      <c r="ZT33" s="50"/>
      <c r="ZU33" s="50"/>
      <c r="ZV33" s="50"/>
      <c r="ZW33" s="50"/>
      <c r="ZX33" s="50"/>
      <c r="ZY33" s="50"/>
      <c r="ZZ33" s="50"/>
      <c r="AAA33" s="50"/>
      <c r="AAB33" s="50"/>
      <c r="AAC33" s="50"/>
      <c r="AAD33" s="50"/>
      <c r="AAE33" s="50"/>
      <c r="AAF33" s="50"/>
      <c r="AAG33" s="50"/>
      <c r="AAH33" s="50"/>
      <c r="AAI33" s="50"/>
      <c r="AAJ33" s="50"/>
      <c r="AAK33" s="50"/>
      <c r="AAL33" s="50"/>
      <c r="AAM33" s="50"/>
      <c r="AAN33" s="50"/>
      <c r="AAO33" s="50"/>
      <c r="AAP33" s="50"/>
      <c r="AAQ33" s="50"/>
      <c r="AAR33" s="50"/>
      <c r="AAS33" s="50"/>
      <c r="AAT33" s="50"/>
      <c r="AAU33" s="50"/>
      <c r="AAV33" s="50"/>
      <c r="AAW33" s="50"/>
      <c r="AAX33" s="50"/>
      <c r="AAY33" s="50"/>
      <c r="AAZ33" s="50"/>
      <c r="ABA33" s="50"/>
      <c r="ABB33" s="50"/>
      <c r="ABC33" s="50"/>
      <c r="ABD33" s="50"/>
      <c r="ABE33" s="50"/>
      <c r="ABF33" s="50"/>
      <c r="ABG33" s="50"/>
      <c r="ABH33" s="50"/>
      <c r="ABI33" s="50"/>
      <c r="ABJ33" s="50"/>
      <c r="ABK33" s="50"/>
      <c r="ABL33" s="50"/>
      <c r="ABM33" s="50"/>
      <c r="ABN33" s="50"/>
      <c r="ABO33" s="50"/>
      <c r="ABP33" s="50"/>
      <c r="ABQ33" s="50"/>
      <c r="ABR33" s="50"/>
      <c r="ABS33" s="50"/>
      <c r="ABT33" s="50"/>
      <c r="ABU33" s="50"/>
      <c r="ABV33" s="50"/>
      <c r="ABW33" s="50"/>
      <c r="ABX33" s="50"/>
      <c r="ABY33" s="50"/>
      <c r="ABZ33" s="50"/>
      <c r="ACA33" s="50"/>
      <c r="ACB33" s="50"/>
      <c r="ACC33" s="50"/>
      <c r="ACD33" s="50"/>
      <c r="ACE33" s="50"/>
      <c r="ACF33" s="50"/>
      <c r="ACG33" s="50"/>
      <c r="ACH33" s="50"/>
      <c r="ACI33" s="50"/>
      <c r="ACJ33" s="50"/>
      <c r="ACK33" s="50"/>
      <c r="ACL33" s="50"/>
      <c r="ACM33" s="50"/>
      <c r="ACN33" s="50"/>
      <c r="ACO33" s="50"/>
      <c r="ACP33" s="50"/>
      <c r="ACQ33" s="50"/>
      <c r="ACR33" s="50"/>
      <c r="ACS33" s="50"/>
      <c r="ACT33" s="50"/>
      <c r="ACU33" s="50"/>
      <c r="ACV33" s="50"/>
      <c r="ACW33" s="50"/>
      <c r="ACX33" s="50"/>
      <c r="ACY33" s="50"/>
      <c r="ACZ33" s="50"/>
      <c r="ADA33" s="50"/>
      <c r="ADB33" s="50"/>
      <c r="ADC33" s="50"/>
      <c r="ADD33" s="50"/>
      <c r="ADE33" s="50"/>
      <c r="ADF33" s="50"/>
      <c r="ADG33" s="50"/>
      <c r="ADH33" s="50"/>
      <c r="ADI33" s="50"/>
      <c r="ADJ33" s="50"/>
      <c r="ADK33" s="50"/>
      <c r="ADL33" s="50"/>
      <c r="ADM33" s="50"/>
      <c r="ADN33" s="50"/>
      <c r="ADO33" s="50"/>
      <c r="ADP33" s="50"/>
      <c r="ADQ33" s="50"/>
      <c r="ADR33" s="50"/>
      <c r="ADS33" s="50"/>
      <c r="ADT33" s="50"/>
      <c r="ADU33" s="50"/>
      <c r="ADV33" s="50"/>
      <c r="ADW33" s="50"/>
      <c r="ADX33" s="50"/>
      <c r="ADY33" s="50"/>
      <c r="ADZ33" s="50"/>
      <c r="AEA33" s="50"/>
      <c r="AEB33" s="50"/>
      <c r="AEC33" s="50"/>
      <c r="AED33" s="50"/>
      <c r="AEE33" s="50"/>
      <c r="AEF33" s="50"/>
      <c r="AEG33" s="50"/>
      <c r="AEH33" s="50"/>
      <c r="AEI33" s="50"/>
      <c r="AEJ33" s="50"/>
      <c r="AEK33" s="50"/>
      <c r="AEL33" s="50"/>
      <c r="AEM33" s="50"/>
      <c r="AEN33" s="50"/>
      <c r="AEO33" s="50"/>
      <c r="AEP33" s="50"/>
      <c r="AEQ33" s="50"/>
      <c r="AER33" s="50"/>
      <c r="AES33" s="50"/>
      <c r="AET33" s="50"/>
      <c r="AEU33" s="50"/>
      <c r="AEV33" s="50"/>
      <c r="AEW33" s="50"/>
      <c r="AEX33" s="50"/>
      <c r="AEY33" s="50"/>
      <c r="AEZ33" s="50"/>
      <c r="AFA33" s="50"/>
      <c r="AFB33" s="50"/>
      <c r="AFC33" s="50"/>
      <c r="AFD33" s="50"/>
      <c r="AFE33" s="50"/>
      <c r="AFF33" s="50"/>
      <c r="AFG33" s="50"/>
      <c r="AFH33" s="50"/>
      <c r="AFI33" s="50"/>
      <c r="AFJ33" s="50"/>
      <c r="AFK33" s="50"/>
      <c r="AFL33" s="50"/>
      <c r="AFM33" s="50"/>
      <c r="AFN33" s="50"/>
      <c r="AFO33" s="50"/>
      <c r="AFP33" s="50"/>
      <c r="AFQ33" s="50"/>
      <c r="AFR33" s="50"/>
      <c r="AFS33" s="50"/>
      <c r="AFT33" s="50"/>
      <c r="AFU33" s="50"/>
      <c r="AFV33" s="50"/>
      <c r="AFW33" s="50"/>
      <c r="AFX33" s="50"/>
      <c r="AFY33" s="50"/>
      <c r="AFZ33" s="50"/>
      <c r="AGA33" s="50"/>
      <c r="AGB33" s="50"/>
      <c r="AGC33" s="50"/>
      <c r="AGD33" s="50"/>
      <c r="AGE33" s="50"/>
      <c r="AGF33" s="50"/>
      <c r="AGG33" s="50"/>
      <c r="AGH33" s="50"/>
      <c r="AGI33" s="50"/>
      <c r="AGJ33" s="50"/>
      <c r="AGK33" s="50"/>
      <c r="AGL33" s="50"/>
      <c r="AGM33" s="50"/>
      <c r="AGN33" s="50"/>
      <c r="AGO33" s="50"/>
      <c r="AGP33" s="50"/>
      <c r="AGQ33" s="50"/>
      <c r="AGR33" s="50"/>
      <c r="AGS33" s="50"/>
      <c r="AGT33" s="50"/>
      <c r="AGU33" s="50"/>
      <c r="AGV33" s="50"/>
      <c r="AGW33" s="50"/>
      <c r="AGX33" s="50"/>
      <c r="AGY33" s="50"/>
      <c r="AGZ33" s="50"/>
      <c r="AHA33" s="50"/>
      <c r="AHB33" s="50"/>
      <c r="AHC33" s="50"/>
      <c r="AHD33" s="50"/>
      <c r="AHE33" s="50"/>
      <c r="AHF33" s="50"/>
      <c r="AHG33" s="50"/>
      <c r="AHH33" s="50"/>
      <c r="AHI33" s="50"/>
      <c r="AHJ33" s="50"/>
      <c r="AHK33" s="50"/>
      <c r="AHL33" s="50"/>
      <c r="AHM33" s="50"/>
      <c r="AHN33" s="50"/>
      <c r="AHO33" s="50"/>
      <c r="AHP33" s="50"/>
      <c r="AHQ33" s="50"/>
      <c r="AHR33" s="50"/>
      <c r="AHS33" s="50"/>
      <c r="AHT33" s="50"/>
      <c r="AHU33" s="50"/>
      <c r="AHV33" s="50"/>
      <c r="AHW33" s="50"/>
      <c r="AHX33" s="50"/>
      <c r="AHY33" s="50"/>
      <c r="AHZ33" s="50"/>
      <c r="AIA33" s="50"/>
      <c r="AIB33" s="50"/>
      <c r="AIC33" s="50"/>
      <c r="AID33" s="50"/>
      <c r="AIE33" s="50"/>
      <c r="AIF33" s="50"/>
      <c r="AIG33" s="50"/>
      <c r="AIH33" s="50"/>
      <c r="AII33" s="50"/>
      <c r="AIJ33" s="50"/>
      <c r="AIK33" s="50"/>
      <c r="AIL33" s="50"/>
      <c r="AIM33" s="50"/>
      <c r="AIN33" s="50"/>
      <c r="AIO33" s="50"/>
      <c r="AIP33" s="50"/>
      <c r="AIQ33" s="50"/>
      <c r="AIR33" s="50"/>
      <c r="AIS33" s="50"/>
      <c r="AIT33" s="50"/>
      <c r="AIU33" s="50"/>
      <c r="AIV33" s="50"/>
      <c r="AIW33" s="50"/>
      <c r="AIX33" s="50"/>
      <c r="AIY33" s="50"/>
      <c r="AIZ33" s="50"/>
      <c r="AJA33" s="50"/>
      <c r="AJB33" s="50"/>
      <c r="AJC33" s="50"/>
      <c r="AJD33" s="50"/>
      <c r="AJE33" s="50"/>
      <c r="AJF33" s="50"/>
      <c r="AJG33" s="50"/>
      <c r="AJH33" s="50"/>
      <c r="AJI33" s="50"/>
      <c r="AJJ33" s="50"/>
      <c r="AJK33" s="50"/>
      <c r="AJL33" s="50"/>
      <c r="AJM33" s="50"/>
      <c r="AJN33" s="50"/>
      <c r="AJO33" s="50"/>
      <c r="AJP33" s="50"/>
      <c r="AJQ33" s="50"/>
      <c r="AJR33" s="50"/>
      <c r="AJS33" s="50"/>
      <c r="AJT33" s="50"/>
      <c r="AJU33" s="50"/>
      <c r="AJV33" s="50"/>
      <c r="AJW33" s="50"/>
      <c r="AJX33" s="50"/>
      <c r="AJY33" s="50"/>
      <c r="AJZ33" s="50"/>
      <c r="AKA33" s="50"/>
      <c r="AKB33" s="50"/>
      <c r="AKC33" s="50"/>
      <c r="AKD33" s="50"/>
      <c r="AKE33" s="50"/>
      <c r="AKF33" s="50"/>
      <c r="AKG33" s="50"/>
      <c r="AKH33" s="50"/>
      <c r="AKI33" s="50"/>
      <c r="AKJ33" s="50"/>
      <c r="AKK33" s="50"/>
      <c r="AKL33" s="50"/>
      <c r="AKM33" s="50"/>
      <c r="AKN33" s="50"/>
      <c r="AKO33" s="50"/>
      <c r="AKP33" s="50"/>
      <c r="AKQ33" s="50"/>
      <c r="AKR33" s="50"/>
      <c r="AKS33" s="50"/>
      <c r="AKT33" s="50"/>
      <c r="AKU33" s="50"/>
      <c r="AKV33" s="50"/>
      <c r="AKW33" s="50"/>
      <c r="AKX33" s="50"/>
      <c r="AKY33" s="50"/>
      <c r="AKZ33" s="50"/>
      <c r="ALA33" s="50"/>
      <c r="ALB33" s="50"/>
      <c r="ALC33" s="50"/>
      <c r="ALD33" s="50"/>
      <c r="ALE33" s="50"/>
      <c r="ALF33" s="50"/>
      <c r="ALG33" s="50"/>
      <c r="ALH33" s="50"/>
      <c r="ALI33" s="50"/>
      <c r="ALJ33" s="50"/>
      <c r="ALK33" s="50"/>
      <c r="ALL33" s="50"/>
      <c r="ALM33" s="50"/>
      <c r="ALN33" s="50"/>
      <c r="ALO33" s="50"/>
      <c r="ALP33" s="50"/>
      <c r="ALQ33" s="50"/>
      <c r="ALR33" s="50"/>
      <c r="ALS33" s="50"/>
      <c r="ALT33" s="50"/>
      <c r="ALU33" s="50"/>
      <c r="ALV33" s="50"/>
      <c r="ALW33" s="50"/>
      <c r="ALX33" s="50"/>
      <c r="ALY33" s="50"/>
      <c r="ALZ33" s="50"/>
      <c r="AMA33" s="50"/>
      <c r="AMB33" s="50"/>
      <c r="AMC33" s="50"/>
      <c r="AMD33" s="50"/>
      <c r="AME33" s="50"/>
      <c r="AMF33" s="50"/>
      <c r="AMG33" s="50"/>
      <c r="AMH33" s="50"/>
      <c r="AMI33" s="50"/>
      <c r="AMJ33" s="50"/>
      <c r="AMK33" s="50"/>
      <c r="AML33" s="50"/>
      <c r="AMM33" s="50"/>
      <c r="AMN33" s="50"/>
      <c r="AMO33" s="50"/>
      <c r="AMP33" s="50"/>
      <c r="AMQ33" s="50"/>
      <c r="AMR33" s="50"/>
      <c r="AMS33" s="50"/>
      <c r="AMT33" s="50"/>
      <c r="AMU33" s="50"/>
      <c r="AMV33" s="50"/>
      <c r="AMW33" s="50"/>
      <c r="AMX33" s="50"/>
      <c r="AMY33" s="50"/>
      <c r="AMZ33" s="50"/>
      <c r="ANA33" s="50"/>
      <c r="ANB33" s="50"/>
      <c r="ANC33" s="50"/>
      <c r="AND33" s="50"/>
      <c r="ANE33" s="50"/>
      <c r="ANF33" s="50"/>
      <c r="ANG33" s="50"/>
      <c r="ANH33" s="50"/>
      <c r="ANI33" s="50"/>
      <c r="ANJ33" s="50"/>
      <c r="ANK33" s="50"/>
      <c r="ANL33" s="50"/>
      <c r="ANM33" s="50"/>
      <c r="ANN33" s="50"/>
      <c r="ANO33" s="50"/>
      <c r="ANP33" s="50"/>
      <c r="ANQ33" s="50"/>
      <c r="ANR33" s="50"/>
      <c r="ANS33" s="50"/>
      <c r="ANT33" s="50"/>
      <c r="ANU33" s="50"/>
      <c r="ANV33" s="50"/>
      <c r="ANW33" s="50"/>
      <c r="ANX33" s="50"/>
      <c r="ANY33" s="50"/>
      <c r="ANZ33" s="50"/>
      <c r="AOA33" s="50"/>
    </row>
    <row r="34" spans="1:1067" s="283" customFormat="1" ht="69" customHeight="1">
      <c r="A34" s="2"/>
      <c r="B34" s="10">
        <v>29</v>
      </c>
      <c r="C34" s="280">
        <v>27</v>
      </c>
      <c r="D34" s="280" t="s">
        <v>2431</v>
      </c>
      <c r="E34" s="281">
        <v>33</v>
      </c>
      <c r="F34" s="10" t="s">
        <v>215</v>
      </c>
      <c r="G34" s="10" t="s">
        <v>77</v>
      </c>
      <c r="H34" s="10">
        <v>35</v>
      </c>
      <c r="I34" s="11"/>
      <c r="J34" s="471"/>
      <c r="K34" s="471"/>
      <c r="L34" s="471"/>
      <c r="M34" s="471"/>
      <c r="N34" s="11"/>
      <c r="O34" s="11"/>
      <c r="P34" s="11"/>
      <c r="Q34" s="11"/>
      <c r="R34" s="11"/>
      <c r="S34" s="11" t="s">
        <v>216</v>
      </c>
      <c r="T34" s="11"/>
      <c r="U34" s="11"/>
      <c r="V34" s="11"/>
      <c r="W34" s="11">
        <v>6</v>
      </c>
      <c r="X34" s="11"/>
      <c r="Y34" s="11"/>
      <c r="Z34" s="11"/>
      <c r="AA34" s="11" t="s">
        <v>2057</v>
      </c>
      <c r="AB34" s="11" t="s">
        <v>1899</v>
      </c>
      <c r="AC34" s="11" t="s">
        <v>216</v>
      </c>
      <c r="AD34" s="11"/>
      <c r="AE34" s="11"/>
      <c r="AF34" s="11"/>
      <c r="AG34" s="11"/>
      <c r="AH34" s="11"/>
      <c r="AI34" s="11" t="s">
        <v>622</v>
      </c>
      <c r="AJ34" s="11"/>
      <c r="AK34" s="466">
        <v>1</v>
      </c>
      <c r="AL34" s="390"/>
      <c r="AM34" s="390" t="s">
        <v>216</v>
      </c>
      <c r="AN34" s="390" t="s">
        <v>63</v>
      </c>
      <c r="AO34" s="390"/>
      <c r="AP34" s="390"/>
      <c r="AQ34" s="390" t="s">
        <v>2022</v>
      </c>
      <c r="AR34" s="384" t="s">
        <v>64</v>
      </c>
      <c r="AS34" s="391">
        <v>12</v>
      </c>
      <c r="AT34" s="387">
        <v>15</v>
      </c>
      <c r="AU34" s="387">
        <v>1</v>
      </c>
      <c r="AV34" s="387"/>
      <c r="AW34" s="387"/>
      <c r="AX34" s="387"/>
      <c r="AY34" s="387">
        <v>1</v>
      </c>
      <c r="AZ34" s="387">
        <v>1</v>
      </c>
      <c r="BA34" s="387"/>
      <c r="BB34" s="387"/>
      <c r="BC34" s="384"/>
      <c r="BD34" s="387"/>
      <c r="BE34" s="387"/>
      <c r="BF34" s="387"/>
      <c r="BG34" s="387"/>
      <c r="BH34" s="387"/>
      <c r="BI34" s="387"/>
      <c r="BJ34" s="387"/>
      <c r="BK34" s="387"/>
      <c r="BL34" s="387"/>
      <c r="BM34" s="387" t="s">
        <v>79</v>
      </c>
      <c r="BN34" s="387" t="s">
        <v>217</v>
      </c>
      <c r="BO34" s="384" t="s">
        <v>71</v>
      </c>
      <c r="BP34" s="384" t="s">
        <v>72</v>
      </c>
      <c r="BQ34" s="384">
        <v>1</v>
      </c>
      <c r="BR34" s="384" t="s">
        <v>2087</v>
      </c>
      <c r="BS34" s="392">
        <v>42163</v>
      </c>
      <c r="BT34" s="392">
        <v>43259</v>
      </c>
      <c r="BU34" s="387"/>
      <c r="BV34" s="387"/>
      <c r="BW34" s="387">
        <v>1</v>
      </c>
      <c r="BX34" s="387" t="s">
        <v>2100</v>
      </c>
      <c r="BY34" s="387"/>
      <c r="BZ34" s="387"/>
      <c r="CA34" s="387"/>
      <c r="CB34" s="387"/>
      <c r="CC34" s="387"/>
      <c r="CD34" s="387"/>
      <c r="CE34" s="387">
        <v>1</v>
      </c>
      <c r="CF34" s="387"/>
      <c r="CG34" s="387"/>
      <c r="CH34" s="387"/>
      <c r="CI34" s="387"/>
      <c r="CJ34" s="387">
        <v>1</v>
      </c>
      <c r="CK34" s="387"/>
      <c r="CL34" s="387"/>
      <c r="CM34" s="387"/>
      <c r="CN34" s="387"/>
      <c r="CO34" s="389">
        <v>2450</v>
      </c>
      <c r="CP34" s="389"/>
      <c r="CQ34" s="11"/>
      <c r="CR34" s="11" t="s">
        <v>1657</v>
      </c>
      <c r="CS34" s="11"/>
      <c r="CT34" s="11"/>
      <c r="CU34" s="11"/>
      <c r="CV34" s="11"/>
      <c r="CW34" s="11"/>
      <c r="CX34" s="10"/>
      <c r="CY34" s="10"/>
      <c r="CZ34" s="10">
        <v>35</v>
      </c>
      <c r="DA34" s="10" t="s">
        <v>74</v>
      </c>
      <c r="DB34" s="10" t="s">
        <v>218</v>
      </c>
      <c r="DC34" s="10">
        <v>2</v>
      </c>
      <c r="DD34" s="10" t="str">
        <f t="shared" ref="DD34:DD58" si="6">CONCATENATE(C34,"_",E34)</f>
        <v>27_33</v>
      </c>
      <c r="DE34" s="282"/>
      <c r="DF34" s="10" t="s">
        <v>1726</v>
      </c>
      <c r="DG34" s="10"/>
      <c r="DH34" s="10"/>
      <c r="DI34" s="10"/>
      <c r="DJ34" s="10" t="s">
        <v>1777</v>
      </c>
      <c r="DK34" s="10"/>
      <c r="DL34" s="10"/>
      <c r="DM34" s="10"/>
      <c r="DN34" s="10"/>
      <c r="DO34" s="405" t="s">
        <v>1959</v>
      </c>
      <c r="DP34" s="476">
        <f>1.23*1750</f>
        <v>2152.5</v>
      </c>
    </row>
    <row r="35" spans="1:1067" s="13" customFormat="1" ht="69" customHeight="1">
      <c r="A35" s="9">
        <v>19</v>
      </c>
      <c r="B35" s="9">
        <v>30</v>
      </c>
      <c r="C35" s="280">
        <v>28</v>
      </c>
      <c r="D35" s="280" t="s">
        <v>2431</v>
      </c>
      <c r="E35" s="281">
        <v>33</v>
      </c>
      <c r="F35" s="9" t="s">
        <v>219</v>
      </c>
      <c r="G35" s="9" t="s">
        <v>61</v>
      </c>
      <c r="H35" s="495">
        <v>36</v>
      </c>
      <c r="I35" s="499" t="str">
        <f t="shared" ref="I35:I45" si="7">DD35</f>
        <v>28_33</v>
      </c>
      <c r="J35" s="472">
        <v>1</v>
      </c>
      <c r="K35" s="472">
        <v>1</v>
      </c>
      <c r="L35" s="472"/>
      <c r="M35" s="472"/>
      <c r="N35" s="490"/>
      <c r="O35" s="12"/>
      <c r="P35" s="12">
        <v>1</v>
      </c>
      <c r="Q35" s="12"/>
      <c r="R35" s="12"/>
      <c r="S35" s="12" t="s">
        <v>216</v>
      </c>
      <c r="T35" s="12"/>
      <c r="U35" s="12"/>
      <c r="V35" s="12"/>
      <c r="W35" s="9">
        <v>0.55000000000000004</v>
      </c>
      <c r="X35" s="12"/>
      <c r="Y35" s="12"/>
      <c r="Z35" s="12"/>
      <c r="AA35" s="12" t="s">
        <v>2057</v>
      </c>
      <c r="AB35" s="12" t="s">
        <v>1899</v>
      </c>
      <c r="AC35" s="12" t="s">
        <v>216</v>
      </c>
      <c r="AD35" s="12"/>
      <c r="AE35" s="12"/>
      <c r="AF35" s="12"/>
      <c r="AG35" s="12"/>
      <c r="AH35" s="12"/>
      <c r="AI35" s="12" t="s">
        <v>622</v>
      </c>
      <c r="AJ35" s="12"/>
      <c r="AK35" s="467">
        <v>1</v>
      </c>
      <c r="AL35" s="393">
        <v>23</v>
      </c>
      <c r="AM35" s="394" t="s">
        <v>216</v>
      </c>
      <c r="AN35" s="394" t="s">
        <v>63</v>
      </c>
      <c r="AO35" s="394"/>
      <c r="AP35" s="394"/>
      <c r="AQ35" s="394" t="s">
        <v>2022</v>
      </c>
      <c r="AR35" s="384" t="s">
        <v>64</v>
      </c>
      <c r="AS35" s="385">
        <v>12</v>
      </c>
      <c r="AT35" s="386">
        <v>15</v>
      </c>
      <c r="AU35" s="387"/>
      <c r="AV35" s="387"/>
      <c r="AW35" s="387">
        <v>1</v>
      </c>
      <c r="AX35" s="387"/>
      <c r="AY35" s="384"/>
      <c r="AZ35" s="384"/>
      <c r="BA35" s="384">
        <v>1</v>
      </c>
      <c r="BB35" s="383"/>
      <c r="BC35" s="383">
        <v>89</v>
      </c>
      <c r="BD35" s="388">
        <v>2</v>
      </c>
      <c r="BE35" s="384" t="s">
        <v>220</v>
      </c>
      <c r="BF35" s="384" t="s">
        <v>66</v>
      </c>
      <c r="BG35" s="384" t="s">
        <v>221</v>
      </c>
      <c r="BH35" s="384" t="s">
        <v>68</v>
      </c>
      <c r="BI35" s="384" t="s">
        <v>222</v>
      </c>
      <c r="BJ35" s="384" t="s">
        <v>162</v>
      </c>
      <c r="BK35" s="384" t="s">
        <v>223</v>
      </c>
      <c r="BL35" s="384" t="s">
        <v>68</v>
      </c>
      <c r="BM35" s="384" t="s">
        <v>69</v>
      </c>
      <c r="BN35" s="384" t="s">
        <v>224</v>
      </c>
      <c r="BO35" s="384" t="s">
        <v>71</v>
      </c>
      <c r="BP35" s="384" t="s">
        <v>72</v>
      </c>
      <c r="BQ35" s="384"/>
      <c r="BR35" s="384"/>
      <c r="BS35" s="384"/>
      <c r="BT35" s="384"/>
      <c r="BU35" s="387"/>
      <c r="BV35" s="387"/>
      <c r="BW35" s="387"/>
      <c r="BX35" s="387" t="s">
        <v>2100</v>
      </c>
      <c r="BY35" s="387"/>
      <c r="BZ35" s="387"/>
      <c r="CA35" s="387"/>
      <c r="CB35" s="387"/>
      <c r="CC35" s="387"/>
      <c r="CD35" s="387"/>
      <c r="CE35" s="387">
        <v>1</v>
      </c>
      <c r="CF35" s="387"/>
      <c r="CG35" s="387"/>
      <c r="CH35" s="387"/>
      <c r="CI35" s="387"/>
      <c r="CJ35" s="387"/>
      <c r="CK35" s="387">
        <v>1</v>
      </c>
      <c r="CL35" s="384">
        <v>1</v>
      </c>
      <c r="CM35" s="387"/>
      <c r="CN35" s="387"/>
      <c r="CO35" s="389">
        <v>1230</v>
      </c>
      <c r="CP35" s="389"/>
      <c r="CQ35" s="12" t="s">
        <v>1658</v>
      </c>
      <c r="CR35" s="12"/>
      <c r="CS35" s="12"/>
      <c r="CT35" s="12"/>
      <c r="CU35" s="12"/>
      <c r="CV35" s="12"/>
      <c r="CW35" s="12"/>
      <c r="CX35" s="10"/>
      <c r="CY35" s="10"/>
      <c r="CZ35" s="10">
        <v>36</v>
      </c>
      <c r="DA35" s="10" t="s">
        <v>74</v>
      </c>
      <c r="DB35" s="10" t="s">
        <v>225</v>
      </c>
      <c r="DC35" s="10">
        <v>1</v>
      </c>
      <c r="DD35" s="10" t="str">
        <f t="shared" si="6"/>
        <v>28_33</v>
      </c>
      <c r="DE35" s="282"/>
      <c r="DF35" s="10"/>
      <c r="DG35" s="10" t="s">
        <v>1777</v>
      </c>
      <c r="DH35" s="10"/>
      <c r="DI35" s="10"/>
      <c r="DJ35" s="10"/>
      <c r="DK35" s="9"/>
      <c r="DL35" s="9"/>
      <c r="DM35" s="9"/>
      <c r="DN35" s="9"/>
      <c r="DO35" s="474" t="s">
        <v>1959</v>
      </c>
      <c r="DP35" s="475"/>
    </row>
    <row r="36" spans="1:1067" ht="69" customHeight="1">
      <c r="A36" s="9">
        <v>20</v>
      </c>
      <c r="B36" s="9">
        <v>31</v>
      </c>
      <c r="C36" s="280">
        <v>29</v>
      </c>
      <c r="D36" s="280" t="s">
        <v>2431</v>
      </c>
      <c r="E36" s="281">
        <v>42</v>
      </c>
      <c r="F36" s="9" t="s">
        <v>1991</v>
      </c>
      <c r="G36" s="9" t="s">
        <v>61</v>
      </c>
      <c r="H36" s="495">
        <v>37</v>
      </c>
      <c r="I36" s="499" t="str">
        <f t="shared" si="7"/>
        <v>29_42</v>
      </c>
      <c r="J36" s="472">
        <v>1</v>
      </c>
      <c r="K36" s="472">
        <v>2</v>
      </c>
      <c r="L36" s="472"/>
      <c r="M36" s="472"/>
      <c r="N36" s="490"/>
      <c r="O36" s="12"/>
      <c r="P36" s="12"/>
      <c r="Q36" s="12"/>
      <c r="R36" s="12"/>
      <c r="S36" s="12" t="s">
        <v>216</v>
      </c>
      <c r="T36" s="12"/>
      <c r="U36" s="12"/>
      <c r="V36" s="12"/>
      <c r="W36" s="9">
        <v>0.55000000000000004</v>
      </c>
      <c r="X36" s="12"/>
      <c r="Y36" s="12"/>
      <c r="Z36" s="12"/>
      <c r="AA36" s="12" t="s">
        <v>2057</v>
      </c>
      <c r="AB36" s="12" t="s">
        <v>1899</v>
      </c>
      <c r="AC36" s="12" t="s">
        <v>216</v>
      </c>
      <c r="AD36" s="12"/>
      <c r="AE36" s="12"/>
      <c r="AF36" s="12"/>
      <c r="AG36" s="12"/>
      <c r="AH36" s="12"/>
      <c r="AI36" s="12" t="s">
        <v>622</v>
      </c>
      <c r="AJ36" s="12"/>
      <c r="AK36" s="467">
        <v>1</v>
      </c>
      <c r="AL36" s="393">
        <v>24</v>
      </c>
      <c r="AM36" s="394" t="s">
        <v>216</v>
      </c>
      <c r="AN36" s="394" t="s">
        <v>63</v>
      </c>
      <c r="AO36" s="394"/>
      <c r="AP36" s="394"/>
      <c r="AQ36" s="394" t="s">
        <v>2022</v>
      </c>
      <c r="AR36" s="384" t="s">
        <v>64</v>
      </c>
      <c r="AS36" s="385">
        <v>12</v>
      </c>
      <c r="AT36" s="386">
        <v>15</v>
      </c>
      <c r="AU36" s="387"/>
      <c r="AV36" s="387"/>
      <c r="AW36" s="387">
        <v>1</v>
      </c>
      <c r="AX36" s="387"/>
      <c r="AY36" s="384"/>
      <c r="AZ36" s="384"/>
      <c r="BA36" s="384">
        <v>1</v>
      </c>
      <c r="BB36" s="383"/>
      <c r="BC36" s="383">
        <v>89</v>
      </c>
      <c r="BD36" s="388">
        <v>1</v>
      </c>
      <c r="BE36" s="384" t="s">
        <v>227</v>
      </c>
      <c r="BF36" s="384" t="s">
        <v>117</v>
      </c>
      <c r="BG36" s="384" t="s">
        <v>228</v>
      </c>
      <c r="BH36" s="384" t="s">
        <v>68</v>
      </c>
      <c r="BI36" s="384" t="s">
        <v>68</v>
      </c>
      <c r="BJ36" s="384" t="s">
        <v>68</v>
      </c>
      <c r="BK36" s="384" t="s">
        <v>68</v>
      </c>
      <c r="BL36" s="384" t="s">
        <v>68</v>
      </c>
      <c r="BM36" s="384" t="s">
        <v>69</v>
      </c>
      <c r="BN36" s="384" t="s">
        <v>229</v>
      </c>
      <c r="BO36" s="384" t="s">
        <v>71</v>
      </c>
      <c r="BP36" s="384" t="s">
        <v>72</v>
      </c>
      <c r="BQ36" s="384"/>
      <c r="BR36" s="384"/>
      <c r="BS36" s="384"/>
      <c r="BT36" s="384"/>
      <c r="BU36" s="387"/>
      <c r="BV36" s="387"/>
      <c r="BW36" s="387"/>
      <c r="BX36" s="387" t="s">
        <v>2100</v>
      </c>
      <c r="BY36" s="387"/>
      <c r="BZ36" s="387"/>
      <c r="CA36" s="387"/>
      <c r="CB36" s="387"/>
      <c r="CC36" s="387"/>
      <c r="CD36" s="387"/>
      <c r="CE36" s="387">
        <v>1</v>
      </c>
      <c r="CF36" s="387"/>
      <c r="CG36" s="387"/>
      <c r="CH36" s="387"/>
      <c r="CI36" s="387"/>
      <c r="CJ36" s="387"/>
      <c r="CK36" s="387">
        <v>1</v>
      </c>
      <c r="CL36" s="384">
        <v>1</v>
      </c>
      <c r="CM36" s="387"/>
      <c r="CN36" s="387"/>
      <c r="CO36" s="389">
        <v>1230</v>
      </c>
      <c r="CP36" s="389"/>
      <c r="CQ36" s="12"/>
      <c r="CR36" s="12"/>
      <c r="CS36" s="12"/>
      <c r="CT36" s="12"/>
      <c r="CU36" s="12"/>
      <c r="CV36" s="12"/>
      <c r="CW36" s="12"/>
      <c r="CX36" s="10"/>
      <c r="CY36" s="10"/>
      <c r="CZ36" s="10">
        <v>37</v>
      </c>
      <c r="DA36" s="10" t="s">
        <v>74</v>
      </c>
      <c r="DB36" s="10" t="s">
        <v>225</v>
      </c>
      <c r="DC36" s="10">
        <v>1</v>
      </c>
      <c r="DD36" s="10" t="str">
        <f t="shared" si="6"/>
        <v>29_42</v>
      </c>
      <c r="DE36" s="282"/>
      <c r="DF36" s="10"/>
      <c r="DG36" s="10" t="s">
        <v>1777</v>
      </c>
      <c r="DH36" s="10"/>
      <c r="DI36" s="10"/>
      <c r="DJ36" s="10"/>
      <c r="DK36" s="232"/>
      <c r="DL36" s="232"/>
      <c r="DM36" s="232"/>
      <c r="DN36" s="232"/>
      <c r="DO36" s="477" t="s">
        <v>1959</v>
      </c>
      <c r="DP36" s="23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  <c r="ADK36" s="50"/>
      <c r="ADL36" s="50"/>
      <c r="ADM36" s="50"/>
      <c r="ADN36" s="50"/>
      <c r="ADO36" s="50"/>
      <c r="ADP36" s="50"/>
      <c r="ADQ36" s="50"/>
      <c r="ADR36" s="50"/>
      <c r="ADS36" s="50"/>
      <c r="ADT36" s="50"/>
      <c r="ADU36" s="50"/>
      <c r="ADV36" s="50"/>
      <c r="ADW36" s="50"/>
      <c r="ADX36" s="50"/>
      <c r="ADY36" s="50"/>
      <c r="ADZ36" s="50"/>
      <c r="AEA36" s="50"/>
      <c r="AEB36" s="50"/>
      <c r="AEC36" s="50"/>
      <c r="AED36" s="50"/>
      <c r="AEE36" s="50"/>
      <c r="AEF36" s="50"/>
      <c r="AEG36" s="50"/>
      <c r="AEH36" s="50"/>
      <c r="AEI36" s="50"/>
      <c r="AEJ36" s="50"/>
      <c r="AEK36" s="50"/>
      <c r="AEL36" s="50"/>
      <c r="AEM36" s="50"/>
      <c r="AEN36" s="50"/>
      <c r="AEO36" s="50"/>
      <c r="AEP36" s="50"/>
      <c r="AEQ36" s="50"/>
      <c r="AER36" s="50"/>
      <c r="AES36" s="50"/>
      <c r="AET36" s="50"/>
      <c r="AEU36" s="50"/>
      <c r="AEV36" s="50"/>
      <c r="AEW36" s="50"/>
      <c r="AEX36" s="50"/>
      <c r="AEY36" s="50"/>
      <c r="AEZ36" s="50"/>
      <c r="AFA36" s="50"/>
      <c r="AFB36" s="50"/>
      <c r="AFC36" s="50"/>
      <c r="AFD36" s="50"/>
      <c r="AFE36" s="50"/>
      <c r="AFF36" s="50"/>
      <c r="AFG36" s="50"/>
      <c r="AFH36" s="50"/>
      <c r="AFI36" s="50"/>
      <c r="AFJ36" s="50"/>
      <c r="AFK36" s="50"/>
      <c r="AFL36" s="50"/>
      <c r="AFM36" s="50"/>
      <c r="AFN36" s="50"/>
      <c r="AFO36" s="50"/>
      <c r="AFP36" s="50"/>
      <c r="AFQ36" s="50"/>
      <c r="AFR36" s="50"/>
      <c r="AFS36" s="50"/>
      <c r="AFT36" s="50"/>
      <c r="AFU36" s="50"/>
      <c r="AFV36" s="50"/>
      <c r="AFW36" s="50"/>
      <c r="AFX36" s="50"/>
      <c r="AFY36" s="50"/>
      <c r="AFZ36" s="50"/>
      <c r="AGA36" s="50"/>
      <c r="AGB36" s="50"/>
      <c r="AGC36" s="50"/>
      <c r="AGD36" s="50"/>
      <c r="AGE36" s="50"/>
      <c r="AGF36" s="50"/>
      <c r="AGG36" s="50"/>
      <c r="AGH36" s="50"/>
      <c r="AGI36" s="50"/>
      <c r="AGJ36" s="50"/>
      <c r="AGK36" s="50"/>
      <c r="AGL36" s="50"/>
      <c r="AGM36" s="50"/>
      <c r="AGN36" s="50"/>
      <c r="AGO36" s="50"/>
      <c r="AGP36" s="50"/>
      <c r="AGQ36" s="50"/>
      <c r="AGR36" s="50"/>
      <c r="AGS36" s="50"/>
      <c r="AGT36" s="50"/>
      <c r="AGU36" s="50"/>
      <c r="AGV36" s="50"/>
      <c r="AGW36" s="50"/>
      <c r="AGX36" s="50"/>
      <c r="AGY36" s="50"/>
      <c r="AGZ36" s="50"/>
      <c r="AHA36" s="50"/>
      <c r="AHB36" s="50"/>
      <c r="AHC36" s="50"/>
      <c r="AHD36" s="50"/>
      <c r="AHE36" s="50"/>
      <c r="AHF36" s="50"/>
      <c r="AHG36" s="50"/>
      <c r="AHH36" s="50"/>
      <c r="AHI36" s="50"/>
      <c r="AHJ36" s="50"/>
      <c r="AHK36" s="50"/>
      <c r="AHL36" s="50"/>
      <c r="AHM36" s="50"/>
      <c r="AHN36" s="50"/>
      <c r="AHO36" s="50"/>
      <c r="AHP36" s="50"/>
      <c r="AHQ36" s="50"/>
      <c r="AHR36" s="50"/>
      <c r="AHS36" s="50"/>
      <c r="AHT36" s="50"/>
      <c r="AHU36" s="50"/>
      <c r="AHV36" s="50"/>
      <c r="AHW36" s="50"/>
      <c r="AHX36" s="50"/>
      <c r="AHY36" s="50"/>
      <c r="AHZ36" s="50"/>
      <c r="AIA36" s="50"/>
      <c r="AIB36" s="50"/>
      <c r="AIC36" s="50"/>
      <c r="AID36" s="50"/>
      <c r="AIE36" s="50"/>
      <c r="AIF36" s="50"/>
      <c r="AIG36" s="50"/>
      <c r="AIH36" s="50"/>
      <c r="AII36" s="50"/>
      <c r="AIJ36" s="50"/>
      <c r="AIK36" s="50"/>
      <c r="AIL36" s="50"/>
      <c r="AIM36" s="50"/>
      <c r="AIN36" s="50"/>
      <c r="AIO36" s="50"/>
      <c r="AIP36" s="50"/>
      <c r="AIQ36" s="50"/>
      <c r="AIR36" s="50"/>
      <c r="AIS36" s="50"/>
      <c r="AIT36" s="50"/>
      <c r="AIU36" s="50"/>
      <c r="AIV36" s="50"/>
      <c r="AIW36" s="50"/>
      <c r="AIX36" s="50"/>
      <c r="AIY36" s="50"/>
      <c r="AIZ36" s="50"/>
      <c r="AJA36" s="50"/>
      <c r="AJB36" s="50"/>
      <c r="AJC36" s="50"/>
      <c r="AJD36" s="50"/>
      <c r="AJE36" s="50"/>
      <c r="AJF36" s="50"/>
      <c r="AJG36" s="50"/>
      <c r="AJH36" s="50"/>
      <c r="AJI36" s="50"/>
      <c r="AJJ36" s="50"/>
      <c r="AJK36" s="50"/>
      <c r="AJL36" s="50"/>
      <c r="AJM36" s="50"/>
      <c r="AJN36" s="50"/>
      <c r="AJO36" s="50"/>
      <c r="AJP36" s="50"/>
      <c r="AJQ36" s="50"/>
      <c r="AJR36" s="50"/>
      <c r="AJS36" s="50"/>
      <c r="AJT36" s="50"/>
      <c r="AJU36" s="50"/>
      <c r="AJV36" s="50"/>
      <c r="AJW36" s="50"/>
      <c r="AJX36" s="50"/>
      <c r="AJY36" s="50"/>
      <c r="AJZ36" s="50"/>
      <c r="AKA36" s="50"/>
      <c r="AKB36" s="50"/>
      <c r="AKC36" s="50"/>
      <c r="AKD36" s="50"/>
      <c r="AKE36" s="50"/>
      <c r="AKF36" s="50"/>
      <c r="AKG36" s="50"/>
      <c r="AKH36" s="50"/>
      <c r="AKI36" s="50"/>
      <c r="AKJ36" s="50"/>
      <c r="AKK36" s="50"/>
      <c r="AKL36" s="50"/>
      <c r="AKM36" s="50"/>
      <c r="AKN36" s="50"/>
      <c r="AKO36" s="50"/>
      <c r="AKP36" s="50"/>
      <c r="AKQ36" s="50"/>
      <c r="AKR36" s="50"/>
      <c r="AKS36" s="50"/>
      <c r="AKT36" s="50"/>
      <c r="AKU36" s="50"/>
      <c r="AKV36" s="50"/>
      <c r="AKW36" s="50"/>
      <c r="AKX36" s="50"/>
      <c r="AKY36" s="50"/>
      <c r="AKZ36" s="50"/>
      <c r="ALA36" s="50"/>
      <c r="ALB36" s="50"/>
      <c r="ALC36" s="50"/>
      <c r="ALD36" s="50"/>
      <c r="ALE36" s="50"/>
      <c r="ALF36" s="50"/>
      <c r="ALG36" s="50"/>
      <c r="ALH36" s="50"/>
      <c r="ALI36" s="50"/>
      <c r="ALJ36" s="50"/>
      <c r="ALK36" s="50"/>
      <c r="ALL36" s="50"/>
      <c r="ALM36" s="50"/>
      <c r="ALN36" s="50"/>
      <c r="ALO36" s="50"/>
      <c r="ALP36" s="50"/>
      <c r="ALQ36" s="50"/>
      <c r="ALR36" s="50"/>
      <c r="ALS36" s="50"/>
      <c r="ALT36" s="50"/>
      <c r="ALU36" s="50"/>
      <c r="ALV36" s="50"/>
      <c r="ALW36" s="50"/>
      <c r="ALX36" s="50"/>
      <c r="ALY36" s="50"/>
      <c r="ALZ36" s="50"/>
      <c r="AMA36" s="50"/>
      <c r="AMB36" s="50"/>
      <c r="AMC36" s="50"/>
      <c r="AMD36" s="50"/>
      <c r="AME36" s="50"/>
      <c r="AMF36" s="50"/>
      <c r="AMG36" s="50"/>
      <c r="AMH36" s="50"/>
      <c r="AMI36" s="50"/>
      <c r="AMJ36" s="50"/>
      <c r="AMK36" s="50"/>
      <c r="AML36" s="50"/>
      <c r="AMM36" s="50"/>
      <c r="AMN36" s="50"/>
      <c r="AMO36" s="50"/>
      <c r="AMP36" s="50"/>
      <c r="AMQ36" s="50"/>
      <c r="AMR36" s="50"/>
      <c r="AMS36" s="50"/>
      <c r="AMT36" s="50"/>
      <c r="AMU36" s="50"/>
      <c r="AMV36" s="50"/>
      <c r="AMW36" s="50"/>
      <c r="AMX36" s="50"/>
      <c r="AMY36" s="50"/>
      <c r="AMZ36" s="50"/>
      <c r="ANA36" s="50"/>
      <c r="ANB36" s="50"/>
      <c r="ANC36" s="50"/>
      <c r="AND36" s="50"/>
      <c r="ANE36" s="50"/>
      <c r="ANF36" s="50"/>
      <c r="ANG36" s="50"/>
      <c r="ANH36" s="50"/>
      <c r="ANI36" s="50"/>
      <c r="ANJ36" s="50"/>
      <c r="ANK36" s="50"/>
      <c r="ANL36" s="50"/>
      <c r="ANM36" s="50"/>
      <c r="ANN36" s="50"/>
      <c r="ANO36" s="50"/>
      <c r="ANP36" s="50"/>
      <c r="ANQ36" s="50"/>
      <c r="ANR36" s="50"/>
      <c r="ANS36" s="50"/>
      <c r="ANT36" s="50"/>
      <c r="ANU36" s="50"/>
      <c r="ANV36" s="50"/>
      <c r="ANW36" s="50"/>
      <c r="ANX36" s="50"/>
      <c r="ANY36" s="50"/>
      <c r="ANZ36" s="50"/>
      <c r="AOA36" s="50"/>
    </row>
    <row r="37" spans="1:1067" ht="69" customHeight="1">
      <c r="A37" s="9">
        <v>21</v>
      </c>
      <c r="B37" s="9">
        <v>32</v>
      </c>
      <c r="C37" s="280">
        <v>30</v>
      </c>
      <c r="D37" s="280" t="s">
        <v>2431</v>
      </c>
      <c r="E37" s="281">
        <v>41</v>
      </c>
      <c r="F37" s="9" t="s">
        <v>230</v>
      </c>
      <c r="G37" s="9" t="s">
        <v>123</v>
      </c>
      <c r="H37" s="495">
        <v>38</v>
      </c>
      <c r="I37" s="499" t="str">
        <f t="shared" si="7"/>
        <v>30_41</v>
      </c>
      <c r="J37" s="472">
        <v>1</v>
      </c>
      <c r="K37" s="472"/>
      <c r="L37" s="472"/>
      <c r="M37" s="472"/>
      <c r="N37" s="490"/>
      <c r="O37" s="12"/>
      <c r="P37" s="12"/>
      <c r="Q37" s="12"/>
      <c r="R37" s="12"/>
      <c r="S37" s="12" t="s">
        <v>216</v>
      </c>
      <c r="T37" s="12"/>
      <c r="U37" s="12"/>
      <c r="V37" s="12"/>
      <c r="W37" s="11">
        <v>17.55</v>
      </c>
      <c r="X37" s="11"/>
      <c r="Y37" s="11"/>
      <c r="Z37" s="11"/>
      <c r="AA37" s="11" t="s">
        <v>2057</v>
      </c>
      <c r="AB37" s="11" t="s">
        <v>1899</v>
      </c>
      <c r="AC37" s="11" t="s">
        <v>216</v>
      </c>
      <c r="AD37" s="11"/>
      <c r="AE37" s="11"/>
      <c r="AF37" s="11"/>
      <c r="AG37" s="11"/>
      <c r="AH37" s="11"/>
      <c r="AI37" s="11" t="s">
        <v>622</v>
      </c>
      <c r="AJ37" s="11"/>
      <c r="AK37" s="467">
        <v>1</v>
      </c>
      <c r="AL37" s="394"/>
      <c r="AM37" s="394" t="s">
        <v>216</v>
      </c>
      <c r="AN37" s="394" t="s">
        <v>63</v>
      </c>
      <c r="AO37" s="394"/>
      <c r="AP37" s="394"/>
      <c r="AQ37" s="394" t="s">
        <v>2022</v>
      </c>
      <c r="AR37" s="384" t="s">
        <v>64</v>
      </c>
      <c r="AS37" s="391">
        <v>12</v>
      </c>
      <c r="AT37" s="387">
        <v>15</v>
      </c>
      <c r="AU37" s="387">
        <v>1</v>
      </c>
      <c r="AV37" s="387">
        <v>1</v>
      </c>
      <c r="AW37" s="387">
        <v>1</v>
      </c>
      <c r="AX37" s="387"/>
      <c r="AY37" s="384">
        <v>1</v>
      </c>
      <c r="AZ37" s="384">
        <v>1</v>
      </c>
      <c r="BA37" s="384">
        <v>1</v>
      </c>
      <c r="BB37" s="384"/>
      <c r="BC37" s="384"/>
      <c r="BD37" s="384"/>
      <c r="BE37" s="384"/>
      <c r="BF37" s="384"/>
      <c r="BG37" s="384"/>
      <c r="BH37" s="384"/>
      <c r="BI37" s="384"/>
      <c r="BJ37" s="384"/>
      <c r="BK37" s="384"/>
      <c r="BL37" s="384"/>
      <c r="BM37" s="384" t="s">
        <v>166</v>
      </c>
      <c r="BN37" s="384" t="s">
        <v>231</v>
      </c>
      <c r="BO37" s="384" t="s">
        <v>71</v>
      </c>
      <c r="BP37" s="384" t="s">
        <v>72</v>
      </c>
      <c r="BQ37" s="384">
        <v>1</v>
      </c>
      <c r="BR37" s="384" t="s">
        <v>2087</v>
      </c>
      <c r="BS37" s="392">
        <v>42163</v>
      </c>
      <c r="BT37" s="392">
        <v>43259</v>
      </c>
      <c r="BU37" s="387"/>
      <c r="BV37" s="387"/>
      <c r="BW37" s="387">
        <v>1</v>
      </c>
      <c r="BX37" s="387" t="s">
        <v>2100</v>
      </c>
      <c r="BY37" s="387"/>
      <c r="BZ37" s="387"/>
      <c r="CA37" s="387"/>
      <c r="CB37" s="387"/>
      <c r="CC37" s="387"/>
      <c r="CD37" s="387"/>
      <c r="CE37" s="387">
        <v>1</v>
      </c>
      <c r="CF37" s="387"/>
      <c r="CG37" s="387"/>
      <c r="CH37" s="387"/>
      <c r="CI37" s="387"/>
      <c r="CJ37" s="387">
        <v>1</v>
      </c>
      <c r="CK37" s="387">
        <v>1</v>
      </c>
      <c r="CL37" s="384">
        <v>1</v>
      </c>
      <c r="CM37" s="387"/>
      <c r="CN37" s="387"/>
      <c r="CO37" s="389">
        <v>18450</v>
      </c>
      <c r="CP37" s="389"/>
      <c r="CQ37" s="12"/>
      <c r="CR37" s="12"/>
      <c r="CS37" s="12"/>
      <c r="CT37" s="12"/>
      <c r="CU37" s="12"/>
      <c r="CV37" s="12"/>
      <c r="CW37" s="12"/>
      <c r="CX37" s="10"/>
      <c r="CY37" s="10"/>
      <c r="CZ37" s="10">
        <v>38</v>
      </c>
      <c r="DA37" s="10" t="s">
        <v>74</v>
      </c>
      <c r="DB37" s="10" t="s">
        <v>74</v>
      </c>
      <c r="DC37" s="10">
        <v>2</v>
      </c>
      <c r="DD37" s="10" t="str">
        <f t="shared" si="6"/>
        <v>30_41</v>
      </c>
      <c r="DE37" s="282"/>
      <c r="DF37" s="10"/>
      <c r="DG37" s="10"/>
      <c r="DH37" s="10"/>
      <c r="DI37" s="10" t="s">
        <v>1777</v>
      </c>
      <c r="DJ37" s="10"/>
      <c r="DK37" s="232"/>
      <c r="DL37" s="232"/>
      <c r="DM37" s="232"/>
      <c r="DN37" s="232"/>
      <c r="DO37" s="477" t="s">
        <v>1959</v>
      </c>
      <c r="DP37" s="230">
        <f>1.23*2450</f>
        <v>3013.5</v>
      </c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  <c r="IX37" s="50"/>
      <c r="IY37" s="50"/>
      <c r="IZ37" s="50"/>
      <c r="JA37" s="50"/>
      <c r="JB37" s="50"/>
      <c r="JC37" s="50"/>
      <c r="JD37" s="50"/>
      <c r="JE37" s="50"/>
      <c r="JF37" s="50"/>
      <c r="JG37" s="50"/>
      <c r="JH37" s="50"/>
      <c r="JI37" s="50"/>
      <c r="JJ37" s="50"/>
      <c r="JK37" s="50"/>
      <c r="JL37" s="50"/>
      <c r="JM37" s="50"/>
      <c r="JN37" s="50"/>
      <c r="JO37" s="50"/>
      <c r="JP37" s="50"/>
      <c r="JQ37" s="50"/>
      <c r="JR37" s="50"/>
      <c r="JS37" s="50"/>
      <c r="JT37" s="50"/>
      <c r="JU37" s="50"/>
      <c r="JV37" s="50"/>
      <c r="JW37" s="50"/>
      <c r="JX37" s="50"/>
      <c r="JY37" s="50"/>
      <c r="JZ37" s="50"/>
      <c r="KA37" s="50"/>
      <c r="KB37" s="50"/>
      <c r="KC37" s="50"/>
      <c r="KD37" s="50"/>
      <c r="KE37" s="50"/>
      <c r="KF37" s="50"/>
      <c r="KG37" s="50"/>
      <c r="KH37" s="50"/>
      <c r="KI37" s="50"/>
      <c r="KJ37" s="50"/>
      <c r="KK37" s="50"/>
      <c r="KL37" s="50"/>
      <c r="KM37" s="50"/>
      <c r="KN37" s="50"/>
      <c r="KO37" s="50"/>
      <c r="KP37" s="50"/>
      <c r="KQ37" s="50"/>
      <c r="KR37" s="50"/>
      <c r="KS37" s="50"/>
      <c r="KT37" s="50"/>
      <c r="KU37" s="50"/>
      <c r="KV37" s="50"/>
      <c r="KW37" s="50"/>
      <c r="KX37" s="50"/>
      <c r="KY37" s="50"/>
      <c r="KZ37" s="50"/>
      <c r="LA37" s="50"/>
      <c r="LB37" s="50"/>
      <c r="LC37" s="50"/>
      <c r="LD37" s="50"/>
      <c r="LE37" s="50"/>
      <c r="LF37" s="50"/>
      <c r="LG37" s="50"/>
      <c r="LH37" s="50"/>
      <c r="LI37" s="50"/>
      <c r="LJ37" s="50"/>
      <c r="LK37" s="50"/>
      <c r="LL37" s="50"/>
      <c r="LM37" s="50"/>
      <c r="LN37" s="50"/>
      <c r="LO37" s="50"/>
      <c r="LP37" s="50"/>
      <c r="LQ37" s="50"/>
      <c r="LR37" s="50"/>
      <c r="LS37" s="50"/>
      <c r="LT37" s="50"/>
      <c r="LU37" s="50"/>
      <c r="LV37" s="50"/>
      <c r="LW37" s="50"/>
      <c r="LX37" s="50"/>
      <c r="LY37" s="50"/>
      <c r="LZ37" s="50"/>
      <c r="MA37" s="50"/>
      <c r="MB37" s="50"/>
      <c r="MC37" s="50"/>
      <c r="MD37" s="50"/>
      <c r="ME37" s="50"/>
      <c r="MF37" s="50"/>
      <c r="MG37" s="50"/>
      <c r="MH37" s="50"/>
      <c r="MI37" s="50"/>
      <c r="MJ37" s="50"/>
      <c r="MK37" s="50"/>
      <c r="ML37" s="50"/>
      <c r="MM37" s="50"/>
      <c r="MN37" s="50"/>
      <c r="MO37" s="50"/>
      <c r="MP37" s="50"/>
      <c r="MQ37" s="50"/>
      <c r="MR37" s="50"/>
      <c r="MS37" s="50"/>
      <c r="MT37" s="50"/>
      <c r="MU37" s="50"/>
      <c r="MV37" s="50"/>
      <c r="MW37" s="50"/>
      <c r="MX37" s="50"/>
      <c r="MY37" s="50"/>
      <c r="MZ37" s="50"/>
      <c r="NA37" s="50"/>
      <c r="NB37" s="50"/>
      <c r="NC37" s="50"/>
      <c r="ND37" s="50"/>
      <c r="NE37" s="50"/>
      <c r="NF37" s="50"/>
      <c r="NG37" s="50"/>
      <c r="NH37" s="50"/>
      <c r="NI37" s="50"/>
      <c r="NJ37" s="50"/>
      <c r="NK37" s="50"/>
      <c r="NL37" s="50"/>
      <c r="NM37" s="50"/>
      <c r="NN37" s="50"/>
      <c r="NO37" s="50"/>
      <c r="NP37" s="50"/>
      <c r="NQ37" s="50"/>
      <c r="NR37" s="50"/>
      <c r="NS37" s="50"/>
      <c r="NT37" s="50"/>
      <c r="NU37" s="50"/>
      <c r="NV37" s="50"/>
      <c r="NW37" s="50"/>
      <c r="NX37" s="50"/>
      <c r="NY37" s="50"/>
      <c r="NZ37" s="50"/>
      <c r="OA37" s="50"/>
      <c r="OB37" s="50"/>
      <c r="OC37" s="50"/>
      <c r="OD37" s="50"/>
      <c r="OE37" s="50"/>
      <c r="OF37" s="50"/>
      <c r="OG37" s="50"/>
      <c r="OH37" s="50"/>
      <c r="OI37" s="50"/>
      <c r="OJ37" s="50"/>
      <c r="OK37" s="50"/>
      <c r="OL37" s="50"/>
      <c r="OM37" s="50"/>
      <c r="ON37" s="50"/>
      <c r="OO37" s="50"/>
      <c r="OP37" s="50"/>
      <c r="OQ37" s="50"/>
      <c r="OR37" s="50"/>
      <c r="OS37" s="50"/>
      <c r="OT37" s="50"/>
      <c r="OU37" s="50"/>
      <c r="OV37" s="50"/>
      <c r="OW37" s="50"/>
      <c r="OX37" s="50"/>
      <c r="OY37" s="50"/>
      <c r="OZ37" s="50"/>
      <c r="PA37" s="50"/>
      <c r="PB37" s="50"/>
      <c r="PC37" s="50"/>
      <c r="PD37" s="50"/>
      <c r="PE37" s="50"/>
      <c r="PF37" s="50"/>
      <c r="PG37" s="50"/>
      <c r="PH37" s="50"/>
      <c r="PI37" s="50"/>
      <c r="PJ37" s="50"/>
      <c r="PK37" s="50"/>
      <c r="PL37" s="50"/>
      <c r="PM37" s="50"/>
      <c r="PN37" s="50"/>
      <c r="PO37" s="50"/>
      <c r="PP37" s="50"/>
      <c r="PQ37" s="50"/>
      <c r="PR37" s="50"/>
      <c r="PS37" s="50"/>
      <c r="PT37" s="50"/>
      <c r="PU37" s="50"/>
      <c r="PV37" s="50"/>
      <c r="PW37" s="50"/>
      <c r="PX37" s="50"/>
      <c r="PY37" s="50"/>
      <c r="PZ37" s="50"/>
      <c r="QA37" s="50"/>
      <c r="QB37" s="50"/>
      <c r="QC37" s="50"/>
      <c r="QD37" s="50"/>
      <c r="QE37" s="50"/>
      <c r="QF37" s="50"/>
      <c r="QG37" s="50"/>
      <c r="QH37" s="50"/>
      <c r="QI37" s="50"/>
      <c r="QJ37" s="50"/>
      <c r="QK37" s="50"/>
      <c r="QL37" s="50"/>
      <c r="QM37" s="50"/>
      <c r="QN37" s="50"/>
      <c r="QO37" s="50"/>
      <c r="QP37" s="50"/>
      <c r="QQ37" s="50"/>
      <c r="QR37" s="50"/>
      <c r="QS37" s="50"/>
      <c r="QT37" s="50"/>
      <c r="QU37" s="50"/>
      <c r="QV37" s="50"/>
      <c r="QW37" s="50"/>
      <c r="QX37" s="50"/>
      <c r="QY37" s="50"/>
      <c r="QZ37" s="50"/>
      <c r="RA37" s="50"/>
      <c r="RB37" s="50"/>
      <c r="RC37" s="50"/>
      <c r="RD37" s="50"/>
      <c r="RE37" s="50"/>
      <c r="RF37" s="50"/>
      <c r="RG37" s="50"/>
      <c r="RH37" s="50"/>
      <c r="RI37" s="50"/>
      <c r="RJ37" s="50"/>
      <c r="RK37" s="50"/>
      <c r="RL37" s="50"/>
      <c r="RM37" s="50"/>
      <c r="RN37" s="50"/>
      <c r="RO37" s="50"/>
      <c r="RP37" s="50"/>
      <c r="RQ37" s="50"/>
      <c r="RR37" s="50"/>
      <c r="RS37" s="50"/>
      <c r="RT37" s="50"/>
      <c r="RU37" s="50"/>
      <c r="RV37" s="50"/>
      <c r="RW37" s="50"/>
      <c r="RX37" s="50"/>
      <c r="RY37" s="50"/>
      <c r="RZ37" s="50"/>
      <c r="SA37" s="50"/>
      <c r="SB37" s="50"/>
      <c r="SC37" s="50"/>
      <c r="SD37" s="50"/>
      <c r="SE37" s="50"/>
      <c r="SF37" s="50"/>
      <c r="SG37" s="50"/>
      <c r="SH37" s="50"/>
      <c r="SI37" s="50"/>
      <c r="SJ37" s="50"/>
      <c r="SK37" s="50"/>
      <c r="SL37" s="50"/>
      <c r="SM37" s="50"/>
      <c r="SN37" s="50"/>
      <c r="SO37" s="50"/>
      <c r="SP37" s="50"/>
      <c r="SQ37" s="50"/>
      <c r="SR37" s="50"/>
      <c r="SS37" s="50"/>
      <c r="ST37" s="50"/>
      <c r="SU37" s="50"/>
      <c r="SV37" s="50"/>
      <c r="SW37" s="50"/>
      <c r="SX37" s="50"/>
      <c r="SY37" s="50"/>
      <c r="SZ37" s="50"/>
      <c r="TA37" s="50"/>
      <c r="TB37" s="50"/>
      <c r="TC37" s="50"/>
      <c r="TD37" s="50"/>
      <c r="TE37" s="50"/>
      <c r="TF37" s="50"/>
      <c r="TG37" s="50"/>
      <c r="TH37" s="50"/>
      <c r="TI37" s="50"/>
      <c r="TJ37" s="50"/>
      <c r="TK37" s="50"/>
      <c r="TL37" s="50"/>
      <c r="TM37" s="50"/>
      <c r="TN37" s="50"/>
      <c r="TO37" s="50"/>
      <c r="TP37" s="50"/>
      <c r="TQ37" s="50"/>
      <c r="TR37" s="50"/>
      <c r="TS37" s="50"/>
      <c r="TT37" s="50"/>
      <c r="TU37" s="50"/>
      <c r="TV37" s="50"/>
      <c r="TW37" s="50"/>
      <c r="TX37" s="50"/>
      <c r="TY37" s="50"/>
      <c r="TZ37" s="50"/>
      <c r="UA37" s="50"/>
      <c r="UB37" s="50"/>
      <c r="UC37" s="50"/>
      <c r="UD37" s="50"/>
      <c r="UE37" s="50"/>
      <c r="UF37" s="50"/>
      <c r="UG37" s="50"/>
      <c r="UH37" s="50"/>
      <c r="UI37" s="50"/>
      <c r="UJ37" s="50"/>
      <c r="UK37" s="50"/>
      <c r="UL37" s="50"/>
      <c r="UM37" s="50"/>
      <c r="UN37" s="50"/>
      <c r="UO37" s="50"/>
      <c r="UP37" s="50"/>
      <c r="UQ37" s="50"/>
      <c r="UR37" s="50"/>
      <c r="US37" s="50"/>
      <c r="UT37" s="50"/>
      <c r="UU37" s="50"/>
      <c r="UV37" s="50"/>
      <c r="UW37" s="50"/>
      <c r="UX37" s="50"/>
      <c r="UY37" s="50"/>
      <c r="UZ37" s="50"/>
      <c r="VA37" s="50"/>
      <c r="VB37" s="50"/>
      <c r="VC37" s="50"/>
      <c r="VD37" s="50"/>
      <c r="VE37" s="50"/>
      <c r="VF37" s="50"/>
      <c r="VG37" s="50"/>
      <c r="VH37" s="50"/>
      <c r="VI37" s="50"/>
      <c r="VJ37" s="50"/>
      <c r="VK37" s="50"/>
      <c r="VL37" s="50"/>
      <c r="VM37" s="50"/>
      <c r="VN37" s="50"/>
      <c r="VO37" s="50"/>
      <c r="VP37" s="50"/>
      <c r="VQ37" s="50"/>
      <c r="VR37" s="50"/>
      <c r="VS37" s="50"/>
      <c r="VT37" s="50"/>
      <c r="VU37" s="50"/>
      <c r="VV37" s="50"/>
      <c r="VW37" s="50"/>
      <c r="VX37" s="50"/>
      <c r="VY37" s="50"/>
      <c r="VZ37" s="50"/>
      <c r="WA37" s="50"/>
      <c r="WB37" s="50"/>
      <c r="WC37" s="50"/>
      <c r="WD37" s="50"/>
      <c r="WE37" s="50"/>
      <c r="WF37" s="50"/>
      <c r="WG37" s="50"/>
      <c r="WH37" s="50"/>
      <c r="WI37" s="50"/>
      <c r="WJ37" s="50"/>
      <c r="WK37" s="50"/>
      <c r="WL37" s="50"/>
      <c r="WM37" s="50"/>
      <c r="WN37" s="50"/>
      <c r="WO37" s="50"/>
      <c r="WP37" s="50"/>
      <c r="WQ37" s="50"/>
      <c r="WR37" s="50"/>
      <c r="WS37" s="50"/>
      <c r="WT37" s="50"/>
      <c r="WU37" s="50"/>
      <c r="WV37" s="50"/>
      <c r="WW37" s="50"/>
      <c r="WX37" s="50"/>
      <c r="WY37" s="50"/>
      <c r="WZ37" s="50"/>
      <c r="XA37" s="50"/>
      <c r="XB37" s="50"/>
      <c r="XC37" s="50"/>
      <c r="XD37" s="50"/>
      <c r="XE37" s="50"/>
      <c r="XF37" s="50"/>
      <c r="XG37" s="50"/>
      <c r="XH37" s="50"/>
      <c r="XI37" s="50"/>
      <c r="XJ37" s="50"/>
      <c r="XK37" s="50"/>
      <c r="XL37" s="50"/>
      <c r="XM37" s="50"/>
      <c r="XN37" s="50"/>
      <c r="XO37" s="50"/>
      <c r="XP37" s="50"/>
      <c r="XQ37" s="50"/>
      <c r="XR37" s="50"/>
      <c r="XS37" s="50"/>
      <c r="XT37" s="50"/>
      <c r="XU37" s="50"/>
      <c r="XV37" s="50"/>
      <c r="XW37" s="50"/>
      <c r="XX37" s="50"/>
      <c r="XY37" s="50"/>
      <c r="XZ37" s="50"/>
      <c r="YA37" s="50"/>
      <c r="YB37" s="50"/>
      <c r="YC37" s="50"/>
      <c r="YD37" s="50"/>
      <c r="YE37" s="50"/>
      <c r="YF37" s="50"/>
      <c r="YG37" s="50"/>
      <c r="YH37" s="50"/>
      <c r="YI37" s="50"/>
      <c r="YJ37" s="50"/>
      <c r="YK37" s="50"/>
      <c r="YL37" s="50"/>
      <c r="YM37" s="50"/>
      <c r="YN37" s="50"/>
      <c r="YO37" s="50"/>
      <c r="YP37" s="50"/>
      <c r="YQ37" s="50"/>
      <c r="YR37" s="50"/>
      <c r="YS37" s="50"/>
      <c r="YT37" s="50"/>
      <c r="YU37" s="50"/>
      <c r="YV37" s="50"/>
      <c r="YW37" s="50"/>
      <c r="YX37" s="50"/>
      <c r="YY37" s="50"/>
      <c r="YZ37" s="50"/>
      <c r="ZA37" s="50"/>
      <c r="ZB37" s="50"/>
      <c r="ZC37" s="50"/>
      <c r="ZD37" s="50"/>
      <c r="ZE37" s="50"/>
      <c r="ZF37" s="50"/>
      <c r="ZG37" s="50"/>
      <c r="ZH37" s="50"/>
      <c r="ZI37" s="50"/>
      <c r="ZJ37" s="50"/>
      <c r="ZK37" s="50"/>
      <c r="ZL37" s="50"/>
      <c r="ZM37" s="50"/>
      <c r="ZN37" s="50"/>
      <c r="ZO37" s="50"/>
      <c r="ZP37" s="50"/>
      <c r="ZQ37" s="50"/>
      <c r="ZR37" s="50"/>
      <c r="ZS37" s="50"/>
      <c r="ZT37" s="50"/>
      <c r="ZU37" s="50"/>
      <c r="ZV37" s="50"/>
      <c r="ZW37" s="50"/>
      <c r="ZX37" s="50"/>
      <c r="ZY37" s="50"/>
      <c r="ZZ37" s="50"/>
      <c r="AAA37" s="50"/>
      <c r="AAB37" s="50"/>
      <c r="AAC37" s="50"/>
      <c r="AAD37" s="50"/>
      <c r="AAE37" s="50"/>
      <c r="AAF37" s="50"/>
      <c r="AAG37" s="50"/>
      <c r="AAH37" s="50"/>
      <c r="AAI37" s="50"/>
      <c r="AAJ37" s="50"/>
      <c r="AAK37" s="50"/>
      <c r="AAL37" s="50"/>
      <c r="AAM37" s="50"/>
      <c r="AAN37" s="50"/>
      <c r="AAO37" s="50"/>
      <c r="AAP37" s="50"/>
      <c r="AAQ37" s="50"/>
      <c r="AAR37" s="50"/>
      <c r="AAS37" s="50"/>
      <c r="AAT37" s="50"/>
      <c r="AAU37" s="50"/>
      <c r="AAV37" s="50"/>
      <c r="AAW37" s="50"/>
      <c r="AAX37" s="50"/>
      <c r="AAY37" s="50"/>
      <c r="AAZ37" s="50"/>
      <c r="ABA37" s="50"/>
      <c r="ABB37" s="50"/>
      <c r="ABC37" s="50"/>
      <c r="ABD37" s="50"/>
      <c r="ABE37" s="50"/>
      <c r="ABF37" s="50"/>
      <c r="ABG37" s="50"/>
      <c r="ABH37" s="50"/>
      <c r="ABI37" s="50"/>
      <c r="ABJ37" s="50"/>
      <c r="ABK37" s="50"/>
      <c r="ABL37" s="50"/>
      <c r="ABM37" s="50"/>
      <c r="ABN37" s="50"/>
      <c r="ABO37" s="50"/>
      <c r="ABP37" s="50"/>
      <c r="ABQ37" s="50"/>
      <c r="ABR37" s="50"/>
      <c r="ABS37" s="50"/>
      <c r="ABT37" s="50"/>
      <c r="ABU37" s="50"/>
      <c r="ABV37" s="50"/>
      <c r="ABW37" s="50"/>
      <c r="ABX37" s="50"/>
      <c r="ABY37" s="50"/>
      <c r="ABZ37" s="50"/>
      <c r="ACA37" s="50"/>
      <c r="ACB37" s="50"/>
      <c r="ACC37" s="50"/>
      <c r="ACD37" s="50"/>
      <c r="ACE37" s="50"/>
      <c r="ACF37" s="50"/>
      <c r="ACG37" s="50"/>
      <c r="ACH37" s="50"/>
      <c r="ACI37" s="50"/>
      <c r="ACJ37" s="50"/>
      <c r="ACK37" s="50"/>
      <c r="ACL37" s="50"/>
      <c r="ACM37" s="50"/>
      <c r="ACN37" s="50"/>
      <c r="ACO37" s="50"/>
      <c r="ACP37" s="50"/>
      <c r="ACQ37" s="50"/>
      <c r="ACR37" s="50"/>
      <c r="ACS37" s="50"/>
      <c r="ACT37" s="50"/>
      <c r="ACU37" s="50"/>
      <c r="ACV37" s="50"/>
      <c r="ACW37" s="50"/>
      <c r="ACX37" s="50"/>
      <c r="ACY37" s="50"/>
      <c r="ACZ37" s="50"/>
      <c r="ADA37" s="50"/>
      <c r="ADB37" s="50"/>
      <c r="ADC37" s="50"/>
      <c r="ADD37" s="50"/>
      <c r="ADE37" s="50"/>
      <c r="ADF37" s="50"/>
      <c r="ADG37" s="50"/>
      <c r="ADH37" s="50"/>
      <c r="ADI37" s="50"/>
      <c r="ADJ37" s="50"/>
      <c r="ADK37" s="50"/>
      <c r="ADL37" s="50"/>
      <c r="ADM37" s="50"/>
      <c r="ADN37" s="50"/>
      <c r="ADO37" s="50"/>
      <c r="ADP37" s="50"/>
      <c r="ADQ37" s="50"/>
      <c r="ADR37" s="50"/>
      <c r="ADS37" s="50"/>
      <c r="ADT37" s="50"/>
      <c r="ADU37" s="50"/>
      <c r="ADV37" s="50"/>
      <c r="ADW37" s="50"/>
      <c r="ADX37" s="50"/>
      <c r="ADY37" s="50"/>
      <c r="ADZ37" s="50"/>
      <c r="AEA37" s="50"/>
      <c r="AEB37" s="50"/>
      <c r="AEC37" s="50"/>
      <c r="AED37" s="50"/>
      <c r="AEE37" s="50"/>
      <c r="AEF37" s="50"/>
      <c r="AEG37" s="50"/>
      <c r="AEH37" s="50"/>
      <c r="AEI37" s="50"/>
      <c r="AEJ37" s="50"/>
      <c r="AEK37" s="50"/>
      <c r="AEL37" s="50"/>
      <c r="AEM37" s="50"/>
      <c r="AEN37" s="50"/>
      <c r="AEO37" s="50"/>
      <c r="AEP37" s="50"/>
      <c r="AEQ37" s="50"/>
      <c r="AER37" s="50"/>
      <c r="AES37" s="50"/>
      <c r="AET37" s="50"/>
      <c r="AEU37" s="50"/>
      <c r="AEV37" s="50"/>
      <c r="AEW37" s="50"/>
      <c r="AEX37" s="50"/>
      <c r="AEY37" s="50"/>
      <c r="AEZ37" s="50"/>
      <c r="AFA37" s="50"/>
      <c r="AFB37" s="50"/>
      <c r="AFC37" s="50"/>
      <c r="AFD37" s="50"/>
      <c r="AFE37" s="50"/>
      <c r="AFF37" s="50"/>
      <c r="AFG37" s="50"/>
      <c r="AFH37" s="50"/>
      <c r="AFI37" s="50"/>
      <c r="AFJ37" s="50"/>
      <c r="AFK37" s="50"/>
      <c r="AFL37" s="50"/>
      <c r="AFM37" s="50"/>
      <c r="AFN37" s="50"/>
      <c r="AFO37" s="50"/>
      <c r="AFP37" s="50"/>
      <c r="AFQ37" s="50"/>
      <c r="AFR37" s="50"/>
      <c r="AFS37" s="50"/>
      <c r="AFT37" s="50"/>
      <c r="AFU37" s="50"/>
      <c r="AFV37" s="50"/>
      <c r="AFW37" s="50"/>
      <c r="AFX37" s="50"/>
      <c r="AFY37" s="50"/>
      <c r="AFZ37" s="50"/>
      <c r="AGA37" s="50"/>
      <c r="AGB37" s="50"/>
      <c r="AGC37" s="50"/>
      <c r="AGD37" s="50"/>
      <c r="AGE37" s="50"/>
      <c r="AGF37" s="50"/>
      <c r="AGG37" s="50"/>
      <c r="AGH37" s="50"/>
      <c r="AGI37" s="50"/>
      <c r="AGJ37" s="50"/>
      <c r="AGK37" s="50"/>
      <c r="AGL37" s="50"/>
      <c r="AGM37" s="50"/>
      <c r="AGN37" s="50"/>
      <c r="AGO37" s="50"/>
      <c r="AGP37" s="50"/>
      <c r="AGQ37" s="50"/>
      <c r="AGR37" s="50"/>
      <c r="AGS37" s="50"/>
      <c r="AGT37" s="50"/>
      <c r="AGU37" s="50"/>
      <c r="AGV37" s="50"/>
      <c r="AGW37" s="50"/>
      <c r="AGX37" s="50"/>
      <c r="AGY37" s="50"/>
      <c r="AGZ37" s="50"/>
      <c r="AHA37" s="50"/>
      <c r="AHB37" s="50"/>
      <c r="AHC37" s="50"/>
      <c r="AHD37" s="50"/>
      <c r="AHE37" s="50"/>
      <c r="AHF37" s="50"/>
      <c r="AHG37" s="50"/>
      <c r="AHH37" s="50"/>
      <c r="AHI37" s="50"/>
      <c r="AHJ37" s="50"/>
      <c r="AHK37" s="50"/>
      <c r="AHL37" s="50"/>
      <c r="AHM37" s="50"/>
      <c r="AHN37" s="50"/>
      <c r="AHO37" s="50"/>
      <c r="AHP37" s="50"/>
      <c r="AHQ37" s="50"/>
      <c r="AHR37" s="50"/>
      <c r="AHS37" s="50"/>
      <c r="AHT37" s="50"/>
      <c r="AHU37" s="50"/>
      <c r="AHV37" s="50"/>
      <c r="AHW37" s="50"/>
      <c r="AHX37" s="50"/>
      <c r="AHY37" s="50"/>
      <c r="AHZ37" s="50"/>
      <c r="AIA37" s="50"/>
      <c r="AIB37" s="50"/>
      <c r="AIC37" s="50"/>
      <c r="AID37" s="50"/>
      <c r="AIE37" s="50"/>
      <c r="AIF37" s="50"/>
      <c r="AIG37" s="50"/>
      <c r="AIH37" s="50"/>
      <c r="AII37" s="50"/>
      <c r="AIJ37" s="50"/>
      <c r="AIK37" s="50"/>
      <c r="AIL37" s="50"/>
      <c r="AIM37" s="50"/>
      <c r="AIN37" s="50"/>
      <c r="AIO37" s="50"/>
      <c r="AIP37" s="50"/>
      <c r="AIQ37" s="50"/>
      <c r="AIR37" s="50"/>
      <c r="AIS37" s="50"/>
      <c r="AIT37" s="50"/>
      <c r="AIU37" s="50"/>
      <c r="AIV37" s="50"/>
      <c r="AIW37" s="50"/>
      <c r="AIX37" s="50"/>
      <c r="AIY37" s="50"/>
      <c r="AIZ37" s="50"/>
      <c r="AJA37" s="50"/>
      <c r="AJB37" s="50"/>
      <c r="AJC37" s="50"/>
      <c r="AJD37" s="50"/>
      <c r="AJE37" s="50"/>
      <c r="AJF37" s="50"/>
      <c r="AJG37" s="50"/>
      <c r="AJH37" s="50"/>
      <c r="AJI37" s="50"/>
      <c r="AJJ37" s="50"/>
      <c r="AJK37" s="50"/>
      <c r="AJL37" s="50"/>
      <c r="AJM37" s="50"/>
      <c r="AJN37" s="50"/>
      <c r="AJO37" s="50"/>
      <c r="AJP37" s="50"/>
      <c r="AJQ37" s="50"/>
      <c r="AJR37" s="50"/>
      <c r="AJS37" s="50"/>
      <c r="AJT37" s="50"/>
      <c r="AJU37" s="50"/>
      <c r="AJV37" s="50"/>
      <c r="AJW37" s="50"/>
      <c r="AJX37" s="50"/>
      <c r="AJY37" s="50"/>
      <c r="AJZ37" s="50"/>
      <c r="AKA37" s="50"/>
      <c r="AKB37" s="50"/>
      <c r="AKC37" s="50"/>
      <c r="AKD37" s="50"/>
      <c r="AKE37" s="50"/>
      <c r="AKF37" s="50"/>
      <c r="AKG37" s="50"/>
      <c r="AKH37" s="50"/>
      <c r="AKI37" s="50"/>
      <c r="AKJ37" s="50"/>
      <c r="AKK37" s="50"/>
      <c r="AKL37" s="50"/>
      <c r="AKM37" s="50"/>
      <c r="AKN37" s="50"/>
      <c r="AKO37" s="50"/>
      <c r="AKP37" s="50"/>
      <c r="AKQ37" s="50"/>
      <c r="AKR37" s="50"/>
      <c r="AKS37" s="50"/>
      <c r="AKT37" s="50"/>
      <c r="AKU37" s="50"/>
      <c r="AKV37" s="50"/>
      <c r="AKW37" s="50"/>
      <c r="AKX37" s="50"/>
      <c r="AKY37" s="50"/>
      <c r="AKZ37" s="50"/>
      <c r="ALA37" s="50"/>
      <c r="ALB37" s="50"/>
      <c r="ALC37" s="50"/>
      <c r="ALD37" s="50"/>
      <c r="ALE37" s="50"/>
      <c r="ALF37" s="50"/>
      <c r="ALG37" s="50"/>
      <c r="ALH37" s="50"/>
      <c r="ALI37" s="50"/>
      <c r="ALJ37" s="50"/>
      <c r="ALK37" s="50"/>
      <c r="ALL37" s="50"/>
      <c r="ALM37" s="50"/>
      <c r="ALN37" s="50"/>
      <c r="ALO37" s="50"/>
      <c r="ALP37" s="50"/>
      <c r="ALQ37" s="50"/>
      <c r="ALR37" s="50"/>
      <c r="ALS37" s="50"/>
      <c r="ALT37" s="50"/>
      <c r="ALU37" s="50"/>
      <c r="ALV37" s="50"/>
      <c r="ALW37" s="50"/>
      <c r="ALX37" s="50"/>
      <c r="ALY37" s="50"/>
      <c r="ALZ37" s="50"/>
      <c r="AMA37" s="50"/>
      <c r="AMB37" s="50"/>
      <c r="AMC37" s="50"/>
      <c r="AMD37" s="50"/>
      <c r="AME37" s="50"/>
      <c r="AMF37" s="50"/>
      <c r="AMG37" s="50"/>
      <c r="AMH37" s="50"/>
      <c r="AMI37" s="50"/>
      <c r="AMJ37" s="50"/>
      <c r="AMK37" s="50"/>
      <c r="AML37" s="50"/>
      <c r="AMM37" s="50"/>
      <c r="AMN37" s="50"/>
      <c r="AMO37" s="50"/>
      <c r="AMP37" s="50"/>
      <c r="AMQ37" s="50"/>
      <c r="AMR37" s="50"/>
      <c r="AMS37" s="50"/>
      <c r="AMT37" s="50"/>
      <c r="AMU37" s="50"/>
      <c r="AMV37" s="50"/>
      <c r="AMW37" s="50"/>
      <c r="AMX37" s="50"/>
      <c r="AMY37" s="50"/>
      <c r="AMZ37" s="50"/>
      <c r="ANA37" s="50"/>
      <c r="ANB37" s="50"/>
      <c r="ANC37" s="50"/>
      <c r="AND37" s="50"/>
      <c r="ANE37" s="50"/>
      <c r="ANF37" s="50"/>
      <c r="ANG37" s="50"/>
      <c r="ANH37" s="50"/>
      <c r="ANI37" s="50"/>
      <c r="ANJ37" s="50"/>
      <c r="ANK37" s="50"/>
      <c r="ANL37" s="50"/>
      <c r="ANM37" s="50"/>
      <c r="ANN37" s="50"/>
      <c r="ANO37" s="50"/>
      <c r="ANP37" s="50"/>
      <c r="ANQ37" s="50"/>
      <c r="ANR37" s="50"/>
      <c r="ANS37" s="50"/>
      <c r="ANT37" s="50"/>
      <c r="ANU37" s="50"/>
      <c r="ANV37" s="50"/>
      <c r="ANW37" s="50"/>
      <c r="ANX37" s="50"/>
      <c r="ANY37" s="50"/>
      <c r="ANZ37" s="50"/>
      <c r="AOA37" s="50"/>
    </row>
    <row r="38" spans="1:1067" s="283" customFormat="1" ht="69" customHeight="1">
      <c r="B38" s="10">
        <v>33</v>
      </c>
      <c r="C38" s="280">
        <v>31</v>
      </c>
      <c r="D38" s="280" t="s">
        <v>2431</v>
      </c>
      <c r="E38" s="281">
        <v>41</v>
      </c>
      <c r="F38" s="10" t="s">
        <v>232</v>
      </c>
      <c r="G38" s="10" t="s">
        <v>61</v>
      </c>
      <c r="H38" s="495">
        <v>39</v>
      </c>
      <c r="I38" s="499" t="str">
        <f t="shared" si="7"/>
        <v>31_41</v>
      </c>
      <c r="J38" s="471">
        <v>1</v>
      </c>
      <c r="K38" s="471">
        <v>1</v>
      </c>
      <c r="L38" s="471"/>
      <c r="M38" s="471"/>
      <c r="N38" s="490">
        <v>1</v>
      </c>
      <c r="O38" s="11"/>
      <c r="P38" s="11"/>
      <c r="Q38" s="11"/>
      <c r="R38" s="11"/>
      <c r="S38" s="11" t="s">
        <v>216</v>
      </c>
      <c r="T38" s="11"/>
      <c r="U38" s="11"/>
      <c r="V38" s="11"/>
      <c r="W38" s="9">
        <v>0.55000000000000004</v>
      </c>
      <c r="X38" s="12"/>
      <c r="Y38" s="12"/>
      <c r="Z38" s="12"/>
      <c r="AA38" s="12" t="s">
        <v>2057</v>
      </c>
      <c r="AB38" s="12" t="s">
        <v>1899</v>
      </c>
      <c r="AC38" s="12" t="s">
        <v>216</v>
      </c>
      <c r="AD38" s="12"/>
      <c r="AE38" s="12"/>
      <c r="AF38" s="12"/>
      <c r="AG38" s="12"/>
      <c r="AH38" s="12"/>
      <c r="AI38" s="12" t="s">
        <v>622</v>
      </c>
      <c r="AJ38" s="12"/>
      <c r="AK38" s="466">
        <v>1</v>
      </c>
      <c r="AL38" s="395">
        <v>25</v>
      </c>
      <c r="AM38" s="390" t="s">
        <v>216</v>
      </c>
      <c r="AN38" s="390" t="s">
        <v>63</v>
      </c>
      <c r="AO38" s="390"/>
      <c r="AP38" s="390"/>
      <c r="AQ38" s="390" t="s">
        <v>2022</v>
      </c>
      <c r="AR38" s="384" t="s">
        <v>64</v>
      </c>
      <c r="AS38" s="385">
        <v>12</v>
      </c>
      <c r="AT38" s="386">
        <v>15</v>
      </c>
      <c r="AU38" s="387"/>
      <c r="AV38" s="387"/>
      <c r="AW38" s="387"/>
      <c r="AX38" s="387">
        <v>1</v>
      </c>
      <c r="AY38" s="387"/>
      <c r="AZ38" s="387"/>
      <c r="BA38" s="387"/>
      <c r="BB38" s="386">
        <v>1</v>
      </c>
      <c r="BC38" s="383">
        <v>89</v>
      </c>
      <c r="BD38" s="388">
        <v>1</v>
      </c>
      <c r="BE38" s="387" t="s">
        <v>233</v>
      </c>
      <c r="BF38" s="387" t="s">
        <v>92</v>
      </c>
      <c r="BG38" s="387" t="s">
        <v>221</v>
      </c>
      <c r="BH38" s="387" t="s">
        <v>68</v>
      </c>
      <c r="BI38" s="387" t="s">
        <v>68</v>
      </c>
      <c r="BJ38" s="387" t="s">
        <v>68</v>
      </c>
      <c r="BK38" s="387" t="s">
        <v>68</v>
      </c>
      <c r="BL38" s="387" t="s">
        <v>68</v>
      </c>
      <c r="BM38" s="387" t="s">
        <v>234</v>
      </c>
      <c r="BN38" s="387" t="s">
        <v>235</v>
      </c>
      <c r="BO38" s="384" t="s">
        <v>71</v>
      </c>
      <c r="BP38" s="384" t="s">
        <v>72</v>
      </c>
      <c r="BQ38" s="384"/>
      <c r="BR38" s="384"/>
      <c r="BS38" s="384"/>
      <c r="BT38" s="384"/>
      <c r="BU38" s="387"/>
      <c r="BV38" s="387"/>
      <c r="BW38" s="387"/>
      <c r="BX38" s="387" t="s">
        <v>2100</v>
      </c>
      <c r="BY38" s="387"/>
      <c r="BZ38" s="387"/>
      <c r="CA38" s="387"/>
      <c r="CB38" s="387"/>
      <c r="CC38" s="387"/>
      <c r="CD38" s="387"/>
      <c r="CE38" s="387">
        <v>1</v>
      </c>
      <c r="CF38" s="387"/>
      <c r="CG38" s="387"/>
      <c r="CH38" s="387"/>
      <c r="CI38" s="387"/>
      <c r="CJ38" s="387"/>
      <c r="CK38" s="387"/>
      <c r="CL38" s="387"/>
      <c r="CM38" s="387"/>
      <c r="CN38" s="387"/>
      <c r="CO38" s="389">
        <v>1230</v>
      </c>
      <c r="CP38" s="389"/>
      <c r="CQ38" s="11"/>
      <c r="CR38" s="11"/>
      <c r="CS38" s="11"/>
      <c r="CT38" s="11"/>
      <c r="CU38" s="11" t="s">
        <v>1659</v>
      </c>
      <c r="CV38" s="11"/>
      <c r="CW38" s="11"/>
      <c r="CX38" s="10">
        <v>1</v>
      </c>
      <c r="CY38" s="10" t="s">
        <v>130</v>
      </c>
      <c r="CZ38" s="10">
        <v>39</v>
      </c>
      <c r="DA38" s="10" t="s">
        <v>236</v>
      </c>
      <c r="DB38" s="10" t="s">
        <v>74</v>
      </c>
      <c r="DC38" s="10">
        <v>1</v>
      </c>
      <c r="DD38" s="10" t="str">
        <f t="shared" si="6"/>
        <v>31_41</v>
      </c>
      <c r="DE38" s="282"/>
      <c r="DF38" s="10" t="s">
        <v>1726</v>
      </c>
      <c r="DG38" s="10" t="s">
        <v>1777</v>
      </c>
      <c r="DH38" s="10"/>
      <c r="DI38" s="10"/>
      <c r="DJ38" s="10"/>
      <c r="DK38" s="10"/>
      <c r="DL38" s="10"/>
      <c r="DM38" s="10"/>
      <c r="DN38" s="10"/>
      <c r="DO38" s="405" t="s">
        <v>1959</v>
      </c>
      <c r="DP38" s="476"/>
    </row>
    <row r="39" spans="1:1067" ht="69" customHeight="1">
      <c r="A39" s="2"/>
      <c r="B39" s="10">
        <v>34</v>
      </c>
      <c r="C39" s="280">
        <v>32</v>
      </c>
      <c r="D39" s="280" t="s">
        <v>2431</v>
      </c>
      <c r="E39" s="281" t="s">
        <v>237</v>
      </c>
      <c r="F39" s="10" t="s">
        <v>238</v>
      </c>
      <c r="G39" s="10" t="s">
        <v>98</v>
      </c>
      <c r="H39" s="495">
        <v>34</v>
      </c>
      <c r="I39" s="499" t="str">
        <f t="shared" si="7"/>
        <v>32_41.1</v>
      </c>
      <c r="J39" s="471">
        <v>1</v>
      </c>
      <c r="K39" s="471"/>
      <c r="L39" s="471"/>
      <c r="M39" s="471"/>
      <c r="N39" s="490">
        <v>2</v>
      </c>
      <c r="O39" s="11"/>
      <c r="P39" s="11"/>
      <c r="Q39" s="11"/>
      <c r="R39" s="11"/>
      <c r="S39" s="11" t="s">
        <v>216</v>
      </c>
      <c r="T39" s="11"/>
      <c r="U39" s="11"/>
      <c r="V39" s="11"/>
      <c r="W39" s="11">
        <v>1.33</v>
      </c>
      <c r="X39" s="11"/>
      <c r="Y39" s="11"/>
      <c r="Z39" s="11"/>
      <c r="AA39" s="11" t="s">
        <v>2057</v>
      </c>
      <c r="AB39" s="11" t="s">
        <v>1899</v>
      </c>
      <c r="AC39" s="11" t="s">
        <v>216</v>
      </c>
      <c r="AD39" s="11"/>
      <c r="AE39" s="11"/>
      <c r="AF39" s="11"/>
      <c r="AG39" s="11"/>
      <c r="AH39" s="11"/>
      <c r="AI39" s="11" t="s">
        <v>622</v>
      </c>
      <c r="AJ39" s="11"/>
      <c r="AK39" s="466">
        <v>1</v>
      </c>
      <c r="AL39" s="390"/>
      <c r="AM39" s="390" t="s">
        <v>216</v>
      </c>
      <c r="AN39" s="390" t="s">
        <v>63</v>
      </c>
      <c r="AO39" s="390"/>
      <c r="AP39" s="390"/>
      <c r="AQ39" s="390" t="s">
        <v>2022</v>
      </c>
      <c r="AR39" s="384" t="s">
        <v>64</v>
      </c>
      <c r="AS39" s="391">
        <v>12</v>
      </c>
      <c r="AT39" s="387">
        <v>15</v>
      </c>
      <c r="AU39" s="387"/>
      <c r="AV39" s="387"/>
      <c r="AW39" s="387"/>
      <c r="AX39" s="387">
        <v>1</v>
      </c>
      <c r="AY39" s="387"/>
      <c r="AZ39" s="387"/>
      <c r="BA39" s="387"/>
      <c r="BB39" s="387">
        <v>1</v>
      </c>
      <c r="BC39" s="384">
        <v>89</v>
      </c>
      <c r="BD39" s="387"/>
      <c r="BE39" s="387"/>
      <c r="BF39" s="387"/>
      <c r="BG39" s="387"/>
      <c r="BH39" s="387"/>
      <c r="BI39" s="387"/>
      <c r="BJ39" s="387"/>
      <c r="BK39" s="387"/>
      <c r="BL39" s="387"/>
      <c r="BM39" s="387" t="s">
        <v>234</v>
      </c>
      <c r="BN39" s="387" t="s">
        <v>239</v>
      </c>
      <c r="BO39" s="384" t="s">
        <v>71</v>
      </c>
      <c r="BP39" s="384" t="s">
        <v>72</v>
      </c>
      <c r="BQ39" s="384"/>
      <c r="BR39" s="384"/>
      <c r="BS39" s="384"/>
      <c r="BT39" s="384"/>
      <c r="BU39" s="387"/>
      <c r="BV39" s="387"/>
      <c r="BW39" s="387"/>
      <c r="BX39" s="387" t="s">
        <v>2094</v>
      </c>
      <c r="BY39" s="387"/>
      <c r="BZ39" s="387"/>
      <c r="CA39" s="387">
        <v>1</v>
      </c>
      <c r="CB39" s="387"/>
      <c r="CC39" s="387"/>
      <c r="CD39" s="387"/>
      <c r="CE39" s="387"/>
      <c r="CF39" s="387"/>
      <c r="CG39" s="387"/>
      <c r="CH39" s="387"/>
      <c r="CI39" s="387"/>
      <c r="CJ39" s="387"/>
      <c r="CK39" s="387"/>
      <c r="CL39" s="387"/>
      <c r="CM39" s="387"/>
      <c r="CN39" s="387"/>
      <c r="CO39" s="389">
        <v>1500</v>
      </c>
      <c r="CP39" s="389"/>
      <c r="CQ39" s="11"/>
      <c r="CR39" s="11"/>
      <c r="CS39" s="11"/>
      <c r="CT39" s="11"/>
      <c r="CU39" s="11"/>
      <c r="CV39" s="11"/>
      <c r="CW39" s="11"/>
      <c r="CX39" s="10">
        <v>2</v>
      </c>
      <c r="CY39" s="10" t="s">
        <v>206</v>
      </c>
      <c r="CZ39" s="10">
        <v>34</v>
      </c>
      <c r="DA39" s="10" t="s">
        <v>74</v>
      </c>
      <c r="DB39" s="10" t="s">
        <v>240</v>
      </c>
      <c r="DC39" s="10"/>
      <c r="DD39" s="10" t="str">
        <f t="shared" si="6"/>
        <v>32_41.1</v>
      </c>
      <c r="DE39" s="282"/>
      <c r="DF39" s="10"/>
      <c r="DG39" s="10"/>
      <c r="DH39" s="10" t="s">
        <v>1777</v>
      </c>
      <c r="DI39" s="10"/>
      <c r="DJ39" s="10"/>
      <c r="DK39" s="232"/>
      <c r="DL39" s="232"/>
      <c r="DM39" s="232"/>
      <c r="DN39" s="232"/>
      <c r="DO39" s="477" t="s">
        <v>1959</v>
      </c>
      <c r="DP39" s="230">
        <f>1.23*2450</f>
        <v>3013.5</v>
      </c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  <c r="AIK39" s="50"/>
      <c r="AIL39" s="50"/>
      <c r="AIM39" s="50"/>
      <c r="AIN39" s="50"/>
      <c r="AIO39" s="50"/>
      <c r="AIP39" s="50"/>
      <c r="AIQ39" s="50"/>
      <c r="AIR39" s="50"/>
      <c r="AIS39" s="50"/>
      <c r="AIT39" s="50"/>
      <c r="AIU39" s="50"/>
      <c r="AIV39" s="50"/>
      <c r="AIW39" s="50"/>
      <c r="AIX39" s="50"/>
      <c r="AIY39" s="50"/>
      <c r="AIZ39" s="50"/>
      <c r="AJA39" s="50"/>
      <c r="AJB39" s="50"/>
      <c r="AJC39" s="50"/>
      <c r="AJD39" s="50"/>
      <c r="AJE39" s="50"/>
      <c r="AJF39" s="50"/>
      <c r="AJG39" s="50"/>
      <c r="AJH39" s="50"/>
      <c r="AJI39" s="50"/>
      <c r="AJJ39" s="50"/>
      <c r="AJK39" s="50"/>
      <c r="AJL39" s="50"/>
      <c r="AJM39" s="50"/>
      <c r="AJN39" s="50"/>
      <c r="AJO39" s="50"/>
      <c r="AJP39" s="50"/>
      <c r="AJQ39" s="50"/>
      <c r="AJR39" s="50"/>
      <c r="AJS39" s="50"/>
      <c r="AJT39" s="50"/>
      <c r="AJU39" s="50"/>
      <c r="AJV39" s="50"/>
      <c r="AJW39" s="50"/>
      <c r="AJX39" s="50"/>
      <c r="AJY39" s="50"/>
      <c r="AJZ39" s="50"/>
      <c r="AKA39" s="50"/>
      <c r="AKB39" s="50"/>
      <c r="AKC39" s="50"/>
      <c r="AKD39" s="50"/>
      <c r="AKE39" s="50"/>
      <c r="AKF39" s="50"/>
      <c r="AKG39" s="50"/>
      <c r="AKH39" s="50"/>
      <c r="AKI39" s="50"/>
      <c r="AKJ39" s="50"/>
      <c r="AKK39" s="50"/>
      <c r="AKL39" s="50"/>
      <c r="AKM39" s="50"/>
      <c r="AKN39" s="50"/>
      <c r="AKO39" s="50"/>
      <c r="AKP39" s="50"/>
      <c r="AKQ39" s="50"/>
      <c r="AKR39" s="50"/>
      <c r="AKS39" s="50"/>
      <c r="AKT39" s="50"/>
      <c r="AKU39" s="50"/>
      <c r="AKV39" s="50"/>
      <c r="AKW39" s="50"/>
      <c r="AKX39" s="50"/>
      <c r="AKY39" s="50"/>
      <c r="AKZ39" s="50"/>
      <c r="ALA39" s="50"/>
      <c r="ALB39" s="50"/>
      <c r="ALC39" s="50"/>
      <c r="ALD39" s="50"/>
      <c r="ALE39" s="50"/>
      <c r="ALF39" s="50"/>
      <c r="ALG39" s="50"/>
      <c r="ALH39" s="50"/>
      <c r="ALI39" s="50"/>
      <c r="ALJ39" s="50"/>
      <c r="ALK39" s="50"/>
      <c r="ALL39" s="50"/>
      <c r="ALM39" s="50"/>
      <c r="ALN39" s="50"/>
      <c r="ALO39" s="50"/>
      <c r="ALP39" s="50"/>
      <c r="ALQ39" s="50"/>
      <c r="ALR39" s="50"/>
      <c r="ALS39" s="50"/>
      <c r="ALT39" s="50"/>
      <c r="ALU39" s="50"/>
      <c r="ALV39" s="50"/>
      <c r="ALW39" s="50"/>
      <c r="ALX39" s="50"/>
      <c r="ALY39" s="50"/>
      <c r="ALZ39" s="50"/>
      <c r="AMA39" s="50"/>
      <c r="AMB39" s="50"/>
      <c r="AMC39" s="50"/>
      <c r="AMD39" s="50"/>
      <c r="AME39" s="50"/>
      <c r="AMF39" s="50"/>
      <c r="AMG39" s="50"/>
      <c r="AMH39" s="50"/>
      <c r="AMI39" s="50"/>
      <c r="AMJ39" s="50"/>
      <c r="AMK39" s="50"/>
      <c r="AML39" s="50"/>
      <c r="AMM39" s="50"/>
      <c r="AMN39" s="50"/>
      <c r="AMO39" s="50"/>
      <c r="AMP39" s="50"/>
      <c r="AMQ39" s="50"/>
      <c r="AMR39" s="50"/>
      <c r="AMS39" s="50"/>
      <c r="AMT39" s="50"/>
      <c r="AMU39" s="50"/>
      <c r="AMV39" s="50"/>
      <c r="AMW39" s="50"/>
      <c r="AMX39" s="50"/>
      <c r="AMY39" s="50"/>
      <c r="AMZ39" s="50"/>
      <c r="ANA39" s="50"/>
      <c r="ANB39" s="50"/>
      <c r="ANC39" s="50"/>
      <c r="AND39" s="50"/>
      <c r="ANE39" s="50"/>
      <c r="ANF39" s="50"/>
      <c r="ANG39" s="50"/>
      <c r="ANH39" s="50"/>
      <c r="ANI39" s="50"/>
      <c r="ANJ39" s="50"/>
      <c r="ANK39" s="50"/>
      <c r="ANL39" s="50"/>
      <c r="ANM39" s="50"/>
      <c r="ANN39" s="50"/>
      <c r="ANO39" s="50"/>
      <c r="ANP39" s="50"/>
      <c r="ANQ39" s="50"/>
      <c r="ANR39" s="50"/>
      <c r="ANS39" s="50"/>
      <c r="ANT39" s="50"/>
      <c r="ANU39" s="50"/>
      <c r="ANV39" s="50"/>
      <c r="ANW39" s="50"/>
      <c r="ANX39" s="50"/>
      <c r="ANY39" s="50"/>
      <c r="ANZ39" s="50"/>
      <c r="AOA39" s="50"/>
    </row>
    <row r="40" spans="1:1067" ht="69" customHeight="1">
      <c r="A40" s="283"/>
      <c r="B40" s="10">
        <v>35</v>
      </c>
      <c r="C40" s="280">
        <v>33</v>
      </c>
      <c r="D40" s="280" t="s">
        <v>2432</v>
      </c>
      <c r="E40" s="281">
        <v>43</v>
      </c>
      <c r="F40" s="10" t="s">
        <v>241</v>
      </c>
      <c r="G40" s="10" t="s">
        <v>61</v>
      </c>
      <c r="H40" s="495" t="s">
        <v>1815</v>
      </c>
      <c r="I40" s="499" t="str">
        <f t="shared" si="7"/>
        <v>33_43</v>
      </c>
      <c r="J40" s="473">
        <v>1</v>
      </c>
      <c r="K40" s="473"/>
      <c r="L40" s="473"/>
      <c r="M40" s="473"/>
      <c r="N40" s="491"/>
      <c r="O40" s="10"/>
      <c r="P40" s="10">
        <v>1</v>
      </c>
      <c r="Q40" s="10"/>
      <c r="R40" s="10"/>
      <c r="S40" s="10" t="s">
        <v>242</v>
      </c>
      <c r="T40" s="10" t="s">
        <v>2302</v>
      </c>
      <c r="U40" s="10">
        <v>0.81059999999999999</v>
      </c>
      <c r="V40" s="503" t="s">
        <v>2303</v>
      </c>
      <c r="W40" s="9">
        <v>0.55000000000000004</v>
      </c>
      <c r="X40" s="9">
        <f>Y40-W40</f>
        <v>0.72399999999999998</v>
      </c>
      <c r="Y40" s="9">
        <v>1.274</v>
      </c>
      <c r="Z40" s="9">
        <f>Y40/10000</f>
        <v>1.2740000000000001E-4</v>
      </c>
      <c r="AA40" s="9" t="s">
        <v>2057</v>
      </c>
      <c r="AB40" s="9" t="s">
        <v>622</v>
      </c>
      <c r="AC40" s="9" t="s">
        <v>242</v>
      </c>
      <c r="AD40" s="9" t="s">
        <v>2296</v>
      </c>
      <c r="AE40" s="9" t="s">
        <v>2333</v>
      </c>
      <c r="AF40" s="9" t="s">
        <v>2298</v>
      </c>
      <c r="AG40" s="9" t="s">
        <v>2299</v>
      </c>
      <c r="AH40" s="9"/>
      <c r="AI40" s="9" t="s">
        <v>1899</v>
      </c>
      <c r="AJ40" s="9" t="s">
        <v>74</v>
      </c>
      <c r="AK40" s="468">
        <v>1</v>
      </c>
      <c r="AL40" s="386">
        <v>26</v>
      </c>
      <c r="AM40" s="384" t="s">
        <v>242</v>
      </c>
      <c r="AN40" s="384" t="s">
        <v>2017</v>
      </c>
      <c r="AO40" s="384" t="s">
        <v>61</v>
      </c>
      <c r="AP40" s="384">
        <v>0.55000000000000004</v>
      </c>
      <c r="AQ40" s="384" t="s">
        <v>2071</v>
      </c>
      <c r="AR40" s="384" t="s">
        <v>64</v>
      </c>
      <c r="AS40" s="385">
        <v>13</v>
      </c>
      <c r="AT40" s="386">
        <v>16</v>
      </c>
      <c r="AU40" s="387"/>
      <c r="AV40" s="387"/>
      <c r="AW40" s="387"/>
      <c r="AX40" s="387">
        <v>1</v>
      </c>
      <c r="AY40" s="387"/>
      <c r="AZ40" s="387">
        <v>1</v>
      </c>
      <c r="BA40" s="387"/>
      <c r="BB40" s="386"/>
      <c r="BC40" s="383">
        <v>89</v>
      </c>
      <c r="BD40" s="388">
        <v>1</v>
      </c>
      <c r="BE40" s="387" t="s">
        <v>243</v>
      </c>
      <c r="BF40" s="387" t="s">
        <v>244</v>
      </c>
      <c r="BG40" s="387" t="s">
        <v>245</v>
      </c>
      <c r="BH40" s="387" t="s">
        <v>68</v>
      </c>
      <c r="BI40" s="387" t="s">
        <v>68</v>
      </c>
      <c r="BJ40" s="387" t="s">
        <v>68</v>
      </c>
      <c r="BK40" s="387" t="s">
        <v>68</v>
      </c>
      <c r="BL40" s="387" t="s">
        <v>68</v>
      </c>
      <c r="BM40" s="387" t="s">
        <v>163</v>
      </c>
      <c r="BN40" s="387" t="s">
        <v>246</v>
      </c>
      <c r="BO40" s="384" t="s">
        <v>71</v>
      </c>
      <c r="BP40" s="384" t="s">
        <v>72</v>
      </c>
      <c r="BQ40" s="384">
        <v>1</v>
      </c>
      <c r="BR40" s="384" t="s">
        <v>2087</v>
      </c>
      <c r="BS40" s="392">
        <v>42163</v>
      </c>
      <c r="BT40" s="392">
        <v>43259</v>
      </c>
      <c r="BU40" s="387"/>
      <c r="BV40" s="387"/>
      <c r="BW40" s="387">
        <v>1</v>
      </c>
      <c r="BX40" s="387" t="s">
        <v>2100</v>
      </c>
      <c r="BY40" s="387"/>
      <c r="BZ40" s="387"/>
      <c r="CA40" s="387"/>
      <c r="CB40" s="387"/>
      <c r="CC40" s="387"/>
      <c r="CD40" s="387"/>
      <c r="CE40" s="387">
        <v>1</v>
      </c>
      <c r="CF40" s="387"/>
      <c r="CG40" s="387"/>
      <c r="CH40" s="387"/>
      <c r="CI40" s="387"/>
      <c r="CJ40" s="387">
        <v>1</v>
      </c>
      <c r="CK40" s="387"/>
      <c r="CL40" s="387"/>
      <c r="CM40" s="387"/>
      <c r="CN40" s="387"/>
      <c r="CO40" s="389">
        <v>1230</v>
      </c>
      <c r="CP40" s="389"/>
      <c r="CQ40" s="10" t="s">
        <v>1641</v>
      </c>
      <c r="CR40" s="10"/>
      <c r="CS40" s="10"/>
      <c r="CT40" s="10"/>
      <c r="CU40" s="10"/>
      <c r="CV40" s="10" t="s">
        <v>1652</v>
      </c>
      <c r="CW40" s="10"/>
      <c r="CX40" s="10"/>
      <c r="CY40" s="10"/>
      <c r="CZ40" s="10" t="s">
        <v>1815</v>
      </c>
      <c r="DA40" s="10"/>
      <c r="DB40" s="10" t="s">
        <v>214</v>
      </c>
      <c r="DC40" s="10"/>
      <c r="DD40" s="10" t="str">
        <f t="shared" si="6"/>
        <v>33_43</v>
      </c>
      <c r="DE40" s="282"/>
      <c r="DF40" s="10"/>
      <c r="DG40" s="10" t="s">
        <v>1725</v>
      </c>
      <c r="DH40" s="10"/>
      <c r="DI40" s="10"/>
      <c r="DJ40" s="10"/>
      <c r="DK40" s="232"/>
      <c r="DL40" s="232"/>
      <c r="DM40" s="232"/>
      <c r="DN40" s="232"/>
      <c r="DO40" s="477" t="s">
        <v>1959</v>
      </c>
      <c r="DP40" s="23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  <c r="AIJ40" s="50"/>
      <c r="AIK40" s="50"/>
      <c r="AIL40" s="50"/>
      <c r="AIM40" s="50"/>
      <c r="AIN40" s="50"/>
      <c r="AIO40" s="50"/>
      <c r="AIP40" s="50"/>
      <c r="AIQ40" s="50"/>
      <c r="AIR40" s="50"/>
      <c r="AIS40" s="50"/>
      <c r="AIT40" s="50"/>
      <c r="AIU40" s="50"/>
      <c r="AIV40" s="50"/>
      <c r="AIW40" s="50"/>
      <c r="AIX40" s="50"/>
      <c r="AIY40" s="50"/>
      <c r="AIZ40" s="50"/>
      <c r="AJA40" s="50"/>
      <c r="AJB40" s="50"/>
      <c r="AJC40" s="50"/>
      <c r="AJD40" s="50"/>
      <c r="AJE40" s="50"/>
      <c r="AJF40" s="50"/>
      <c r="AJG40" s="50"/>
      <c r="AJH40" s="50"/>
      <c r="AJI40" s="50"/>
      <c r="AJJ40" s="50"/>
      <c r="AJK40" s="50"/>
      <c r="AJL40" s="50"/>
      <c r="AJM40" s="50"/>
      <c r="AJN40" s="50"/>
      <c r="AJO40" s="50"/>
      <c r="AJP40" s="50"/>
      <c r="AJQ40" s="50"/>
      <c r="AJR40" s="50"/>
      <c r="AJS40" s="50"/>
      <c r="AJT40" s="50"/>
      <c r="AJU40" s="50"/>
      <c r="AJV40" s="50"/>
      <c r="AJW40" s="50"/>
      <c r="AJX40" s="50"/>
      <c r="AJY40" s="50"/>
      <c r="AJZ40" s="50"/>
      <c r="AKA40" s="50"/>
      <c r="AKB40" s="50"/>
      <c r="AKC40" s="50"/>
      <c r="AKD40" s="50"/>
      <c r="AKE40" s="50"/>
      <c r="AKF40" s="50"/>
      <c r="AKG40" s="50"/>
      <c r="AKH40" s="50"/>
      <c r="AKI40" s="50"/>
      <c r="AKJ40" s="50"/>
      <c r="AKK40" s="50"/>
      <c r="AKL40" s="50"/>
      <c r="AKM40" s="50"/>
      <c r="AKN40" s="50"/>
      <c r="AKO40" s="50"/>
      <c r="AKP40" s="50"/>
      <c r="AKQ40" s="50"/>
      <c r="AKR40" s="50"/>
      <c r="AKS40" s="50"/>
      <c r="AKT40" s="50"/>
      <c r="AKU40" s="50"/>
      <c r="AKV40" s="50"/>
      <c r="AKW40" s="50"/>
      <c r="AKX40" s="50"/>
      <c r="AKY40" s="50"/>
      <c r="AKZ40" s="50"/>
      <c r="ALA40" s="50"/>
      <c r="ALB40" s="50"/>
      <c r="ALC40" s="50"/>
      <c r="ALD40" s="50"/>
      <c r="ALE40" s="50"/>
      <c r="ALF40" s="50"/>
      <c r="ALG40" s="50"/>
      <c r="ALH40" s="50"/>
      <c r="ALI40" s="50"/>
      <c r="ALJ40" s="50"/>
      <c r="ALK40" s="50"/>
      <c r="ALL40" s="50"/>
      <c r="ALM40" s="50"/>
      <c r="ALN40" s="50"/>
      <c r="ALO40" s="50"/>
      <c r="ALP40" s="50"/>
      <c r="ALQ40" s="50"/>
      <c r="ALR40" s="50"/>
      <c r="ALS40" s="50"/>
      <c r="ALT40" s="50"/>
      <c r="ALU40" s="50"/>
      <c r="ALV40" s="50"/>
      <c r="ALW40" s="50"/>
      <c r="ALX40" s="50"/>
      <c r="ALY40" s="50"/>
      <c r="ALZ40" s="50"/>
      <c r="AMA40" s="50"/>
      <c r="AMB40" s="50"/>
      <c r="AMC40" s="50"/>
      <c r="AMD40" s="50"/>
      <c r="AME40" s="50"/>
      <c r="AMF40" s="50"/>
      <c r="AMG40" s="50"/>
      <c r="AMH40" s="50"/>
      <c r="AMI40" s="50"/>
      <c r="AMJ40" s="50"/>
      <c r="AMK40" s="50"/>
      <c r="AML40" s="50"/>
      <c r="AMM40" s="50"/>
      <c r="AMN40" s="50"/>
      <c r="AMO40" s="50"/>
      <c r="AMP40" s="50"/>
      <c r="AMQ40" s="50"/>
      <c r="AMR40" s="50"/>
      <c r="AMS40" s="50"/>
      <c r="AMT40" s="50"/>
      <c r="AMU40" s="50"/>
      <c r="AMV40" s="50"/>
      <c r="AMW40" s="50"/>
      <c r="AMX40" s="50"/>
      <c r="AMY40" s="50"/>
      <c r="AMZ40" s="50"/>
      <c r="ANA40" s="50"/>
      <c r="ANB40" s="50"/>
      <c r="ANC40" s="50"/>
      <c r="AND40" s="50"/>
      <c r="ANE40" s="50"/>
      <c r="ANF40" s="50"/>
      <c r="ANG40" s="50"/>
      <c r="ANH40" s="50"/>
      <c r="ANI40" s="50"/>
      <c r="ANJ40" s="50"/>
      <c r="ANK40" s="50"/>
      <c r="ANL40" s="50"/>
      <c r="ANM40" s="50"/>
      <c r="ANN40" s="50"/>
      <c r="ANO40" s="50"/>
      <c r="ANP40" s="50"/>
      <c r="ANQ40" s="50"/>
      <c r="ANR40" s="50"/>
      <c r="ANS40" s="50"/>
      <c r="ANT40" s="50"/>
      <c r="ANU40" s="50"/>
      <c r="ANV40" s="50"/>
      <c r="ANW40" s="50"/>
      <c r="ANX40" s="50"/>
      <c r="ANY40" s="50"/>
      <c r="ANZ40" s="50"/>
      <c r="AOA40" s="50"/>
    </row>
    <row r="41" spans="1:1067" s="13" customFormat="1" ht="69" customHeight="1">
      <c r="A41" s="9">
        <v>22</v>
      </c>
      <c r="B41" s="9">
        <v>36</v>
      </c>
      <c r="C41" s="280">
        <v>34</v>
      </c>
      <c r="D41" s="280" t="s">
        <v>2431</v>
      </c>
      <c r="E41" s="281" t="s">
        <v>247</v>
      </c>
      <c r="F41" s="9" t="s">
        <v>248</v>
      </c>
      <c r="G41" s="9" t="s">
        <v>123</v>
      </c>
      <c r="H41" s="495">
        <v>43</v>
      </c>
      <c r="I41" s="499" t="str">
        <f t="shared" si="7"/>
        <v>34_19.1</v>
      </c>
      <c r="J41" s="472">
        <v>1</v>
      </c>
      <c r="K41" s="472"/>
      <c r="L41" s="472"/>
      <c r="M41" s="472"/>
      <c r="N41" s="490"/>
      <c r="O41" s="12"/>
      <c r="P41" s="12"/>
      <c r="Q41" s="12"/>
      <c r="R41" s="12"/>
      <c r="S41" s="12" t="s">
        <v>249</v>
      </c>
      <c r="T41" s="12" t="s">
        <v>2361</v>
      </c>
      <c r="U41" s="12"/>
      <c r="V41" s="12"/>
      <c r="W41" s="11">
        <v>17.55</v>
      </c>
      <c r="X41" s="11"/>
      <c r="Y41" s="11"/>
      <c r="Z41" s="11"/>
      <c r="AA41" s="11" t="s">
        <v>2058</v>
      </c>
      <c r="AB41" s="11"/>
      <c r="AC41" s="11" t="s">
        <v>249</v>
      </c>
      <c r="AD41" s="11"/>
      <c r="AE41" s="11"/>
      <c r="AF41" s="11"/>
      <c r="AG41" s="11"/>
      <c r="AH41" s="11"/>
      <c r="AI41" s="11" t="s">
        <v>622</v>
      </c>
      <c r="AJ41" s="11"/>
      <c r="AK41" s="467">
        <v>1</v>
      </c>
      <c r="AL41" s="394"/>
      <c r="AM41" s="394" t="s">
        <v>249</v>
      </c>
      <c r="AN41" s="394" t="s">
        <v>63</v>
      </c>
      <c r="AO41" s="394"/>
      <c r="AP41" s="394"/>
      <c r="AQ41" s="394" t="s">
        <v>2022</v>
      </c>
      <c r="AR41" s="384" t="s">
        <v>64</v>
      </c>
      <c r="AS41" s="391">
        <v>14</v>
      </c>
      <c r="AT41" s="387">
        <v>17</v>
      </c>
      <c r="AU41" s="387">
        <v>1</v>
      </c>
      <c r="AV41" s="387">
        <v>1</v>
      </c>
      <c r="AW41" s="387">
        <v>1</v>
      </c>
      <c r="AX41" s="387"/>
      <c r="AY41" s="384">
        <v>1</v>
      </c>
      <c r="AZ41" s="384">
        <v>1</v>
      </c>
      <c r="BA41" s="384">
        <v>1</v>
      </c>
      <c r="BB41" s="384"/>
      <c r="BC41" s="384"/>
      <c r="BD41" s="384"/>
      <c r="BE41" s="384"/>
      <c r="BF41" s="384"/>
      <c r="BG41" s="384"/>
      <c r="BH41" s="384"/>
      <c r="BI41" s="384"/>
      <c r="BJ41" s="384"/>
      <c r="BK41" s="384"/>
      <c r="BL41" s="384"/>
      <c r="BM41" s="384" t="s">
        <v>166</v>
      </c>
      <c r="BN41" s="384" t="s">
        <v>250</v>
      </c>
      <c r="BO41" s="384" t="s">
        <v>71</v>
      </c>
      <c r="BP41" s="384" t="s">
        <v>72</v>
      </c>
      <c r="BQ41" s="384">
        <v>1</v>
      </c>
      <c r="BR41" s="384" t="s">
        <v>2087</v>
      </c>
      <c r="BS41" s="392">
        <v>42163</v>
      </c>
      <c r="BT41" s="392">
        <v>43259</v>
      </c>
      <c r="BU41" s="387"/>
      <c r="BV41" s="387"/>
      <c r="BW41" s="387">
        <v>1</v>
      </c>
      <c r="BX41" s="387" t="s">
        <v>2097</v>
      </c>
      <c r="BY41" s="387"/>
      <c r="BZ41" s="387"/>
      <c r="CA41" s="387"/>
      <c r="CB41" s="387">
        <v>1</v>
      </c>
      <c r="CC41" s="387"/>
      <c r="CD41" s="387"/>
      <c r="CE41" s="387"/>
      <c r="CF41" s="387"/>
      <c r="CG41" s="387"/>
      <c r="CH41" s="387"/>
      <c r="CI41" s="387"/>
      <c r="CJ41" s="387">
        <v>1</v>
      </c>
      <c r="CK41" s="387">
        <v>1</v>
      </c>
      <c r="CL41" s="384">
        <v>1</v>
      </c>
      <c r="CM41" s="387"/>
      <c r="CN41" s="387"/>
      <c r="CO41" s="389">
        <v>18450</v>
      </c>
      <c r="CP41" s="389"/>
      <c r="CQ41" s="12"/>
      <c r="CR41" s="12"/>
      <c r="CS41" s="12"/>
      <c r="CT41" s="12"/>
      <c r="CU41" s="12"/>
      <c r="CV41" s="12"/>
      <c r="CW41" s="12"/>
      <c r="CX41" s="10"/>
      <c r="CY41" s="10"/>
      <c r="CZ41" s="10">
        <v>43</v>
      </c>
      <c r="DA41" s="10" t="s">
        <v>74</v>
      </c>
      <c r="DB41" s="10" t="s">
        <v>1701</v>
      </c>
      <c r="DC41" s="10">
        <v>1</v>
      </c>
      <c r="DD41" s="10" t="str">
        <f t="shared" si="6"/>
        <v>34_19.1</v>
      </c>
      <c r="DE41" s="282"/>
      <c r="DF41" s="10"/>
      <c r="DG41" s="10"/>
      <c r="DH41" s="10"/>
      <c r="DI41" s="10" t="s">
        <v>1777</v>
      </c>
      <c r="DJ41" s="10"/>
      <c r="DK41" s="9"/>
      <c r="DL41" s="9"/>
      <c r="DM41" s="9"/>
      <c r="DN41" s="9"/>
      <c r="DO41" s="474" t="s">
        <v>1959</v>
      </c>
      <c r="DP41" s="230">
        <f>1.23*2450</f>
        <v>3013.5</v>
      </c>
    </row>
    <row r="42" spans="1:1067" ht="69" customHeight="1">
      <c r="A42" s="9">
        <v>23</v>
      </c>
      <c r="B42" s="9">
        <v>37</v>
      </c>
      <c r="C42" s="280">
        <v>35</v>
      </c>
      <c r="D42" s="280" t="s">
        <v>2431</v>
      </c>
      <c r="E42" s="281" t="s">
        <v>247</v>
      </c>
      <c r="F42" s="9" t="s">
        <v>251</v>
      </c>
      <c r="G42" s="9" t="s">
        <v>61</v>
      </c>
      <c r="H42" s="495">
        <v>44</v>
      </c>
      <c r="I42" s="499" t="str">
        <f t="shared" si="7"/>
        <v>35_19.1</v>
      </c>
      <c r="J42" s="472">
        <v>1</v>
      </c>
      <c r="K42" s="472"/>
      <c r="L42" s="472"/>
      <c r="M42" s="472"/>
      <c r="N42" s="490">
        <v>1</v>
      </c>
      <c r="O42" s="12"/>
      <c r="P42" s="12"/>
      <c r="Q42" s="12"/>
      <c r="R42" s="12"/>
      <c r="S42" s="12" t="s">
        <v>249</v>
      </c>
      <c r="T42" s="12" t="s">
        <v>2361</v>
      </c>
      <c r="U42" s="12"/>
      <c r="V42" s="12"/>
      <c r="W42" s="9">
        <v>0.55000000000000004</v>
      </c>
      <c r="X42" s="12"/>
      <c r="Y42" s="12"/>
      <c r="Z42" s="12"/>
      <c r="AA42" s="12" t="s">
        <v>2058</v>
      </c>
      <c r="AB42" s="12"/>
      <c r="AC42" s="12" t="s">
        <v>249</v>
      </c>
      <c r="AD42" s="12"/>
      <c r="AE42" s="12"/>
      <c r="AF42" s="12"/>
      <c r="AG42" s="12"/>
      <c r="AH42" s="12"/>
      <c r="AI42" s="12" t="s">
        <v>622</v>
      </c>
      <c r="AJ42" s="12"/>
      <c r="AK42" s="467">
        <v>1</v>
      </c>
      <c r="AL42" s="393">
        <v>27</v>
      </c>
      <c r="AM42" s="394" t="s">
        <v>249</v>
      </c>
      <c r="AN42" s="394" t="s">
        <v>63</v>
      </c>
      <c r="AO42" s="394"/>
      <c r="AP42" s="394"/>
      <c r="AQ42" s="394" t="s">
        <v>2022</v>
      </c>
      <c r="AR42" s="384" t="s">
        <v>64</v>
      </c>
      <c r="AS42" s="385">
        <v>14</v>
      </c>
      <c r="AT42" s="386">
        <v>17</v>
      </c>
      <c r="AU42" s="387"/>
      <c r="AV42" s="387"/>
      <c r="AW42" s="387">
        <v>1</v>
      </c>
      <c r="AX42" s="387"/>
      <c r="AY42" s="384"/>
      <c r="AZ42" s="384"/>
      <c r="BA42" s="384">
        <v>1</v>
      </c>
      <c r="BB42" s="383"/>
      <c r="BC42" s="383">
        <v>87</v>
      </c>
      <c r="BD42" s="388">
        <v>2</v>
      </c>
      <c r="BE42" s="384" t="s">
        <v>233</v>
      </c>
      <c r="BF42" s="384" t="s">
        <v>92</v>
      </c>
      <c r="BG42" s="384" t="s">
        <v>252</v>
      </c>
      <c r="BH42" s="384" t="s">
        <v>68</v>
      </c>
      <c r="BI42" s="384" t="s">
        <v>253</v>
      </c>
      <c r="BJ42" s="384" t="s">
        <v>254</v>
      </c>
      <c r="BK42" s="384" t="s">
        <v>255</v>
      </c>
      <c r="BL42" s="384" t="s">
        <v>199</v>
      </c>
      <c r="BM42" s="384" t="s">
        <v>69</v>
      </c>
      <c r="BN42" s="384" t="s">
        <v>256</v>
      </c>
      <c r="BO42" s="384" t="s">
        <v>71</v>
      </c>
      <c r="BP42" s="384" t="s">
        <v>72</v>
      </c>
      <c r="BQ42" s="384"/>
      <c r="BR42" s="384"/>
      <c r="BS42" s="384"/>
      <c r="BT42" s="384"/>
      <c r="BU42" s="387"/>
      <c r="BV42" s="387"/>
      <c r="BW42" s="387"/>
      <c r="BX42" s="387" t="s">
        <v>2096</v>
      </c>
      <c r="BY42" s="387"/>
      <c r="BZ42" s="387"/>
      <c r="CA42" s="387">
        <v>1</v>
      </c>
      <c r="CB42" s="387"/>
      <c r="CC42" s="387"/>
      <c r="CD42" s="387"/>
      <c r="CE42" s="387"/>
      <c r="CF42" s="387"/>
      <c r="CG42" s="387"/>
      <c r="CH42" s="387"/>
      <c r="CI42" s="387"/>
      <c r="CJ42" s="387"/>
      <c r="CK42" s="387">
        <v>1</v>
      </c>
      <c r="CL42" s="384">
        <v>1</v>
      </c>
      <c r="CM42" s="387"/>
      <c r="CN42" s="387"/>
      <c r="CO42" s="389">
        <v>1230</v>
      </c>
      <c r="CP42" s="389"/>
      <c r="CQ42" s="12"/>
      <c r="CR42" s="12"/>
      <c r="CS42" s="12"/>
      <c r="CT42" s="12"/>
      <c r="CU42" s="12"/>
      <c r="CV42" s="12"/>
      <c r="CW42" s="12"/>
      <c r="CX42" s="10">
        <v>1</v>
      </c>
      <c r="CY42" s="10" t="s">
        <v>130</v>
      </c>
      <c r="CZ42" s="10">
        <v>44</v>
      </c>
      <c r="DA42" s="10" t="s">
        <v>74</v>
      </c>
      <c r="DB42" s="10" t="s">
        <v>257</v>
      </c>
      <c r="DC42" s="10"/>
      <c r="DD42" s="10" t="str">
        <f t="shared" si="6"/>
        <v>35_19.1</v>
      </c>
      <c r="DE42" s="282"/>
      <c r="DF42" s="10"/>
      <c r="DG42" s="10" t="s">
        <v>1777</v>
      </c>
      <c r="DH42" s="10"/>
      <c r="DI42" s="10"/>
      <c r="DJ42" s="10"/>
      <c r="DK42" s="232"/>
      <c r="DL42" s="232"/>
      <c r="DM42" s="232"/>
      <c r="DN42" s="232"/>
      <c r="DO42" s="477" t="s">
        <v>1959</v>
      </c>
      <c r="DP42" s="23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  <c r="AIJ42" s="50"/>
      <c r="AIK42" s="50"/>
      <c r="AIL42" s="50"/>
      <c r="AIM42" s="50"/>
      <c r="AIN42" s="50"/>
      <c r="AIO42" s="50"/>
      <c r="AIP42" s="50"/>
      <c r="AIQ42" s="50"/>
      <c r="AIR42" s="50"/>
      <c r="AIS42" s="50"/>
      <c r="AIT42" s="50"/>
      <c r="AIU42" s="50"/>
      <c r="AIV42" s="50"/>
      <c r="AIW42" s="50"/>
      <c r="AIX42" s="50"/>
      <c r="AIY42" s="50"/>
      <c r="AIZ42" s="50"/>
      <c r="AJA42" s="50"/>
      <c r="AJB42" s="50"/>
      <c r="AJC42" s="50"/>
      <c r="AJD42" s="50"/>
      <c r="AJE42" s="50"/>
      <c r="AJF42" s="50"/>
      <c r="AJG42" s="50"/>
      <c r="AJH42" s="50"/>
      <c r="AJI42" s="50"/>
      <c r="AJJ42" s="50"/>
      <c r="AJK42" s="50"/>
      <c r="AJL42" s="50"/>
      <c r="AJM42" s="50"/>
      <c r="AJN42" s="50"/>
      <c r="AJO42" s="50"/>
      <c r="AJP42" s="50"/>
      <c r="AJQ42" s="50"/>
      <c r="AJR42" s="50"/>
      <c r="AJS42" s="50"/>
      <c r="AJT42" s="50"/>
      <c r="AJU42" s="50"/>
      <c r="AJV42" s="50"/>
      <c r="AJW42" s="50"/>
      <c r="AJX42" s="50"/>
      <c r="AJY42" s="50"/>
      <c r="AJZ42" s="50"/>
      <c r="AKA42" s="50"/>
      <c r="AKB42" s="50"/>
      <c r="AKC42" s="50"/>
      <c r="AKD42" s="50"/>
      <c r="AKE42" s="50"/>
      <c r="AKF42" s="50"/>
      <c r="AKG42" s="50"/>
      <c r="AKH42" s="50"/>
      <c r="AKI42" s="50"/>
      <c r="AKJ42" s="50"/>
      <c r="AKK42" s="50"/>
      <c r="AKL42" s="50"/>
      <c r="AKM42" s="50"/>
      <c r="AKN42" s="50"/>
      <c r="AKO42" s="50"/>
      <c r="AKP42" s="50"/>
      <c r="AKQ42" s="50"/>
      <c r="AKR42" s="50"/>
      <c r="AKS42" s="50"/>
      <c r="AKT42" s="50"/>
      <c r="AKU42" s="50"/>
      <c r="AKV42" s="50"/>
      <c r="AKW42" s="50"/>
      <c r="AKX42" s="50"/>
      <c r="AKY42" s="50"/>
      <c r="AKZ42" s="50"/>
      <c r="ALA42" s="50"/>
      <c r="ALB42" s="50"/>
      <c r="ALC42" s="50"/>
      <c r="ALD42" s="50"/>
      <c r="ALE42" s="50"/>
      <c r="ALF42" s="50"/>
      <c r="ALG42" s="50"/>
      <c r="ALH42" s="50"/>
      <c r="ALI42" s="50"/>
      <c r="ALJ42" s="50"/>
      <c r="ALK42" s="50"/>
      <c r="ALL42" s="50"/>
      <c r="ALM42" s="50"/>
      <c r="ALN42" s="50"/>
      <c r="ALO42" s="50"/>
      <c r="ALP42" s="50"/>
      <c r="ALQ42" s="50"/>
      <c r="ALR42" s="50"/>
      <c r="ALS42" s="50"/>
      <c r="ALT42" s="50"/>
      <c r="ALU42" s="50"/>
      <c r="ALV42" s="50"/>
      <c r="ALW42" s="50"/>
      <c r="ALX42" s="50"/>
      <c r="ALY42" s="50"/>
      <c r="ALZ42" s="50"/>
      <c r="AMA42" s="50"/>
      <c r="AMB42" s="50"/>
      <c r="AMC42" s="50"/>
      <c r="AMD42" s="50"/>
      <c r="AME42" s="50"/>
      <c r="AMF42" s="50"/>
      <c r="AMG42" s="50"/>
      <c r="AMH42" s="50"/>
      <c r="AMI42" s="50"/>
      <c r="AMJ42" s="50"/>
      <c r="AMK42" s="50"/>
      <c r="AML42" s="50"/>
      <c r="AMM42" s="50"/>
      <c r="AMN42" s="50"/>
      <c r="AMO42" s="50"/>
      <c r="AMP42" s="50"/>
      <c r="AMQ42" s="50"/>
      <c r="AMR42" s="50"/>
      <c r="AMS42" s="50"/>
      <c r="AMT42" s="50"/>
      <c r="AMU42" s="50"/>
      <c r="AMV42" s="50"/>
      <c r="AMW42" s="50"/>
      <c r="AMX42" s="50"/>
      <c r="AMY42" s="50"/>
      <c r="AMZ42" s="50"/>
      <c r="ANA42" s="50"/>
      <c r="ANB42" s="50"/>
      <c r="ANC42" s="50"/>
      <c r="AND42" s="50"/>
      <c r="ANE42" s="50"/>
      <c r="ANF42" s="50"/>
      <c r="ANG42" s="50"/>
      <c r="ANH42" s="50"/>
      <c r="ANI42" s="50"/>
      <c r="ANJ42" s="50"/>
      <c r="ANK42" s="50"/>
      <c r="ANL42" s="50"/>
      <c r="ANM42" s="50"/>
      <c r="ANN42" s="50"/>
      <c r="ANO42" s="50"/>
      <c r="ANP42" s="50"/>
      <c r="ANQ42" s="50"/>
      <c r="ANR42" s="50"/>
      <c r="ANS42" s="50"/>
      <c r="ANT42" s="50"/>
      <c r="ANU42" s="50"/>
      <c r="ANV42" s="50"/>
      <c r="ANW42" s="50"/>
      <c r="ANX42" s="50"/>
      <c r="ANY42" s="50"/>
      <c r="ANZ42" s="50"/>
      <c r="AOA42" s="50"/>
    </row>
    <row r="43" spans="1:1067" ht="69" customHeight="1">
      <c r="A43" s="9">
        <v>24</v>
      </c>
      <c r="B43" s="9">
        <v>38</v>
      </c>
      <c r="C43" s="280">
        <v>36</v>
      </c>
      <c r="D43" s="280" t="s">
        <v>2431</v>
      </c>
      <c r="E43" s="281">
        <v>19</v>
      </c>
      <c r="F43" s="9" t="s">
        <v>258</v>
      </c>
      <c r="G43" s="9" t="s">
        <v>61</v>
      </c>
      <c r="H43" s="495">
        <v>49</v>
      </c>
      <c r="I43" s="499" t="str">
        <f t="shared" si="7"/>
        <v>36_19</v>
      </c>
      <c r="J43" s="472">
        <v>1</v>
      </c>
      <c r="K43" s="472">
        <v>3</v>
      </c>
      <c r="L43" s="472"/>
      <c r="M43" s="472"/>
      <c r="N43" s="490"/>
      <c r="O43" s="12"/>
      <c r="P43" s="12"/>
      <c r="Q43" s="12"/>
      <c r="R43" s="12"/>
      <c r="S43" s="12" t="s">
        <v>249</v>
      </c>
      <c r="T43" s="12" t="s">
        <v>2361</v>
      </c>
      <c r="U43" s="12"/>
      <c r="V43" s="12"/>
      <c r="W43" s="9">
        <v>0.55000000000000004</v>
      </c>
      <c r="X43" s="12"/>
      <c r="Y43" s="12"/>
      <c r="Z43" s="12"/>
      <c r="AA43" s="12" t="s">
        <v>2058</v>
      </c>
      <c r="AB43" s="12"/>
      <c r="AC43" s="12" t="s">
        <v>249</v>
      </c>
      <c r="AD43" s="12"/>
      <c r="AE43" s="12"/>
      <c r="AF43" s="12"/>
      <c r="AG43" s="12"/>
      <c r="AH43" s="12"/>
      <c r="AI43" s="12" t="s">
        <v>622</v>
      </c>
      <c r="AJ43" s="12"/>
      <c r="AK43" s="467">
        <v>1</v>
      </c>
      <c r="AL43" s="393">
        <v>28</v>
      </c>
      <c r="AM43" s="394" t="s">
        <v>249</v>
      </c>
      <c r="AN43" s="394" t="s">
        <v>63</v>
      </c>
      <c r="AO43" s="394"/>
      <c r="AP43" s="394"/>
      <c r="AQ43" s="394" t="s">
        <v>2022</v>
      </c>
      <c r="AR43" s="384" t="s">
        <v>64</v>
      </c>
      <c r="AS43" s="385">
        <v>14</v>
      </c>
      <c r="AT43" s="386">
        <v>17</v>
      </c>
      <c r="AU43" s="387"/>
      <c r="AV43" s="387"/>
      <c r="AW43" s="387">
        <v>1</v>
      </c>
      <c r="AX43" s="387"/>
      <c r="AY43" s="384"/>
      <c r="AZ43" s="384"/>
      <c r="BA43" s="384">
        <v>1</v>
      </c>
      <c r="BB43" s="383"/>
      <c r="BC43" s="383">
        <v>87</v>
      </c>
      <c r="BD43" s="388">
        <v>3</v>
      </c>
      <c r="BE43" s="384" t="s">
        <v>259</v>
      </c>
      <c r="BF43" s="384" t="s">
        <v>181</v>
      </c>
      <c r="BG43" s="384" t="s">
        <v>260</v>
      </c>
      <c r="BH43" s="384" t="s">
        <v>183</v>
      </c>
      <c r="BI43" s="384" t="s">
        <v>243</v>
      </c>
      <c r="BJ43" s="384" t="s">
        <v>261</v>
      </c>
      <c r="BK43" s="384" t="s">
        <v>245</v>
      </c>
      <c r="BL43" s="384" t="s">
        <v>68</v>
      </c>
      <c r="BM43" s="384" t="s">
        <v>69</v>
      </c>
      <c r="BN43" s="384" t="s">
        <v>262</v>
      </c>
      <c r="BO43" s="384" t="s">
        <v>71</v>
      </c>
      <c r="BP43" s="384" t="s">
        <v>72</v>
      </c>
      <c r="BQ43" s="384"/>
      <c r="BR43" s="384"/>
      <c r="BS43" s="384"/>
      <c r="BT43" s="384"/>
      <c r="BU43" s="387"/>
      <c r="BV43" s="387"/>
      <c r="BW43" s="387"/>
      <c r="BX43" s="387" t="s">
        <v>2096</v>
      </c>
      <c r="BY43" s="387"/>
      <c r="BZ43" s="387"/>
      <c r="CA43" s="387">
        <v>1</v>
      </c>
      <c r="CB43" s="387"/>
      <c r="CC43" s="387"/>
      <c r="CD43" s="387"/>
      <c r="CE43" s="387"/>
      <c r="CF43" s="387"/>
      <c r="CG43" s="387"/>
      <c r="CH43" s="387"/>
      <c r="CI43" s="387"/>
      <c r="CJ43" s="387"/>
      <c r="CK43" s="387">
        <v>1</v>
      </c>
      <c r="CL43" s="384">
        <v>1</v>
      </c>
      <c r="CM43" s="387"/>
      <c r="CN43" s="387"/>
      <c r="CO43" s="389">
        <v>1230</v>
      </c>
      <c r="CP43" s="389"/>
      <c r="CQ43" s="12"/>
      <c r="CR43" s="12"/>
      <c r="CS43" s="12"/>
      <c r="CT43" s="12"/>
      <c r="CU43" s="12"/>
      <c r="CV43" s="12"/>
      <c r="CW43" s="12"/>
      <c r="CX43" s="10"/>
      <c r="CY43" s="10"/>
      <c r="CZ43" s="10">
        <v>49</v>
      </c>
      <c r="DA43" s="10" t="s">
        <v>263</v>
      </c>
      <c r="DB43" s="10" t="s">
        <v>264</v>
      </c>
      <c r="DC43" s="10">
        <v>1</v>
      </c>
      <c r="DD43" s="10" t="str">
        <f t="shared" si="6"/>
        <v>36_19</v>
      </c>
      <c r="DE43" s="282"/>
      <c r="DF43" s="10"/>
      <c r="DG43" s="10" t="s">
        <v>1781</v>
      </c>
      <c r="DH43" s="10"/>
      <c r="DI43" s="10"/>
      <c r="DJ43" s="10"/>
      <c r="DK43" s="232"/>
      <c r="DL43" s="232"/>
      <c r="DM43" s="232"/>
      <c r="DN43" s="232"/>
      <c r="DO43" s="477" t="s">
        <v>1959</v>
      </c>
      <c r="DP43" s="230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  <c r="IW43" s="50"/>
      <c r="IX43" s="50"/>
      <c r="IY43" s="50"/>
      <c r="IZ43" s="50"/>
      <c r="JA43" s="50"/>
      <c r="JB43" s="50"/>
      <c r="JC43" s="50"/>
      <c r="JD43" s="50"/>
      <c r="JE43" s="50"/>
      <c r="JF43" s="50"/>
      <c r="JG43" s="50"/>
      <c r="JH43" s="50"/>
      <c r="JI43" s="50"/>
      <c r="JJ43" s="50"/>
      <c r="JK43" s="50"/>
      <c r="JL43" s="50"/>
      <c r="JM43" s="50"/>
      <c r="JN43" s="50"/>
      <c r="JO43" s="50"/>
      <c r="JP43" s="50"/>
      <c r="JQ43" s="50"/>
      <c r="JR43" s="50"/>
      <c r="JS43" s="50"/>
      <c r="JT43" s="50"/>
      <c r="JU43" s="50"/>
      <c r="JV43" s="50"/>
      <c r="JW43" s="50"/>
      <c r="JX43" s="50"/>
      <c r="JY43" s="50"/>
      <c r="JZ43" s="50"/>
      <c r="KA43" s="50"/>
      <c r="KB43" s="50"/>
      <c r="KC43" s="50"/>
      <c r="KD43" s="50"/>
      <c r="KE43" s="50"/>
      <c r="KF43" s="50"/>
      <c r="KG43" s="50"/>
      <c r="KH43" s="50"/>
      <c r="KI43" s="50"/>
      <c r="KJ43" s="50"/>
      <c r="KK43" s="50"/>
      <c r="KL43" s="50"/>
      <c r="KM43" s="50"/>
      <c r="KN43" s="50"/>
      <c r="KO43" s="50"/>
      <c r="KP43" s="50"/>
      <c r="KQ43" s="50"/>
      <c r="KR43" s="50"/>
      <c r="KS43" s="50"/>
      <c r="KT43" s="50"/>
      <c r="KU43" s="50"/>
      <c r="KV43" s="50"/>
      <c r="KW43" s="50"/>
      <c r="KX43" s="50"/>
      <c r="KY43" s="50"/>
      <c r="KZ43" s="50"/>
      <c r="LA43" s="50"/>
      <c r="LB43" s="50"/>
      <c r="LC43" s="50"/>
      <c r="LD43" s="50"/>
      <c r="LE43" s="50"/>
      <c r="LF43" s="50"/>
      <c r="LG43" s="50"/>
      <c r="LH43" s="50"/>
      <c r="LI43" s="50"/>
      <c r="LJ43" s="50"/>
      <c r="LK43" s="50"/>
      <c r="LL43" s="50"/>
      <c r="LM43" s="50"/>
      <c r="LN43" s="50"/>
      <c r="LO43" s="50"/>
      <c r="LP43" s="50"/>
      <c r="LQ43" s="50"/>
      <c r="LR43" s="50"/>
      <c r="LS43" s="50"/>
      <c r="LT43" s="50"/>
      <c r="LU43" s="50"/>
      <c r="LV43" s="50"/>
      <c r="LW43" s="50"/>
      <c r="LX43" s="50"/>
      <c r="LY43" s="50"/>
      <c r="LZ43" s="50"/>
      <c r="MA43" s="50"/>
      <c r="MB43" s="50"/>
      <c r="MC43" s="50"/>
      <c r="MD43" s="50"/>
      <c r="ME43" s="50"/>
      <c r="MF43" s="50"/>
      <c r="MG43" s="50"/>
      <c r="MH43" s="50"/>
      <c r="MI43" s="50"/>
      <c r="MJ43" s="50"/>
      <c r="MK43" s="50"/>
      <c r="ML43" s="50"/>
      <c r="MM43" s="50"/>
      <c r="MN43" s="50"/>
      <c r="MO43" s="50"/>
      <c r="MP43" s="50"/>
      <c r="MQ43" s="50"/>
      <c r="MR43" s="50"/>
      <c r="MS43" s="50"/>
      <c r="MT43" s="50"/>
      <c r="MU43" s="50"/>
      <c r="MV43" s="50"/>
      <c r="MW43" s="50"/>
      <c r="MX43" s="50"/>
      <c r="MY43" s="50"/>
      <c r="MZ43" s="50"/>
      <c r="NA43" s="50"/>
      <c r="NB43" s="50"/>
      <c r="NC43" s="50"/>
      <c r="ND43" s="50"/>
      <c r="NE43" s="50"/>
      <c r="NF43" s="50"/>
      <c r="NG43" s="50"/>
      <c r="NH43" s="50"/>
      <c r="NI43" s="50"/>
      <c r="NJ43" s="50"/>
      <c r="NK43" s="50"/>
      <c r="NL43" s="50"/>
      <c r="NM43" s="50"/>
      <c r="NN43" s="50"/>
      <c r="NO43" s="50"/>
      <c r="NP43" s="50"/>
      <c r="NQ43" s="50"/>
      <c r="NR43" s="50"/>
      <c r="NS43" s="50"/>
      <c r="NT43" s="50"/>
      <c r="NU43" s="50"/>
      <c r="NV43" s="50"/>
      <c r="NW43" s="50"/>
      <c r="NX43" s="50"/>
      <c r="NY43" s="50"/>
      <c r="NZ43" s="50"/>
      <c r="OA43" s="50"/>
      <c r="OB43" s="50"/>
      <c r="OC43" s="50"/>
      <c r="OD43" s="50"/>
      <c r="OE43" s="50"/>
      <c r="OF43" s="50"/>
      <c r="OG43" s="50"/>
      <c r="OH43" s="50"/>
      <c r="OI43" s="50"/>
      <c r="OJ43" s="50"/>
      <c r="OK43" s="50"/>
      <c r="OL43" s="50"/>
      <c r="OM43" s="50"/>
      <c r="ON43" s="50"/>
      <c r="OO43" s="50"/>
      <c r="OP43" s="50"/>
      <c r="OQ43" s="50"/>
      <c r="OR43" s="50"/>
      <c r="OS43" s="50"/>
      <c r="OT43" s="50"/>
      <c r="OU43" s="50"/>
      <c r="OV43" s="50"/>
      <c r="OW43" s="50"/>
      <c r="OX43" s="50"/>
      <c r="OY43" s="50"/>
      <c r="OZ43" s="50"/>
      <c r="PA43" s="50"/>
      <c r="PB43" s="50"/>
      <c r="PC43" s="50"/>
      <c r="PD43" s="50"/>
      <c r="PE43" s="50"/>
      <c r="PF43" s="50"/>
      <c r="PG43" s="50"/>
      <c r="PH43" s="50"/>
      <c r="PI43" s="50"/>
      <c r="PJ43" s="50"/>
      <c r="PK43" s="50"/>
      <c r="PL43" s="50"/>
      <c r="PM43" s="50"/>
      <c r="PN43" s="50"/>
      <c r="PO43" s="50"/>
      <c r="PP43" s="50"/>
      <c r="PQ43" s="50"/>
      <c r="PR43" s="50"/>
      <c r="PS43" s="50"/>
      <c r="PT43" s="50"/>
      <c r="PU43" s="50"/>
      <c r="PV43" s="50"/>
      <c r="PW43" s="50"/>
      <c r="PX43" s="50"/>
      <c r="PY43" s="50"/>
      <c r="PZ43" s="50"/>
      <c r="QA43" s="50"/>
      <c r="QB43" s="50"/>
      <c r="QC43" s="50"/>
      <c r="QD43" s="50"/>
      <c r="QE43" s="50"/>
      <c r="QF43" s="50"/>
      <c r="QG43" s="50"/>
      <c r="QH43" s="50"/>
      <c r="QI43" s="50"/>
      <c r="QJ43" s="50"/>
      <c r="QK43" s="50"/>
      <c r="QL43" s="50"/>
      <c r="QM43" s="50"/>
      <c r="QN43" s="50"/>
      <c r="QO43" s="50"/>
      <c r="QP43" s="50"/>
      <c r="QQ43" s="50"/>
      <c r="QR43" s="50"/>
      <c r="QS43" s="50"/>
      <c r="QT43" s="50"/>
      <c r="QU43" s="50"/>
      <c r="QV43" s="50"/>
      <c r="QW43" s="50"/>
      <c r="QX43" s="50"/>
      <c r="QY43" s="50"/>
      <c r="QZ43" s="50"/>
      <c r="RA43" s="50"/>
      <c r="RB43" s="50"/>
      <c r="RC43" s="50"/>
      <c r="RD43" s="50"/>
      <c r="RE43" s="50"/>
      <c r="RF43" s="50"/>
      <c r="RG43" s="50"/>
      <c r="RH43" s="50"/>
      <c r="RI43" s="50"/>
      <c r="RJ43" s="50"/>
      <c r="RK43" s="50"/>
      <c r="RL43" s="50"/>
      <c r="RM43" s="50"/>
      <c r="RN43" s="50"/>
      <c r="RO43" s="50"/>
      <c r="RP43" s="50"/>
      <c r="RQ43" s="50"/>
      <c r="RR43" s="50"/>
      <c r="RS43" s="50"/>
      <c r="RT43" s="50"/>
      <c r="RU43" s="50"/>
      <c r="RV43" s="50"/>
      <c r="RW43" s="50"/>
      <c r="RX43" s="50"/>
      <c r="RY43" s="50"/>
      <c r="RZ43" s="50"/>
      <c r="SA43" s="50"/>
      <c r="SB43" s="50"/>
      <c r="SC43" s="50"/>
      <c r="SD43" s="50"/>
      <c r="SE43" s="50"/>
      <c r="SF43" s="50"/>
      <c r="SG43" s="50"/>
      <c r="SH43" s="50"/>
      <c r="SI43" s="50"/>
      <c r="SJ43" s="50"/>
      <c r="SK43" s="50"/>
      <c r="SL43" s="50"/>
      <c r="SM43" s="50"/>
      <c r="SN43" s="50"/>
      <c r="SO43" s="50"/>
      <c r="SP43" s="50"/>
      <c r="SQ43" s="50"/>
      <c r="SR43" s="50"/>
      <c r="SS43" s="50"/>
      <c r="ST43" s="50"/>
      <c r="SU43" s="50"/>
      <c r="SV43" s="50"/>
      <c r="SW43" s="50"/>
      <c r="SX43" s="50"/>
      <c r="SY43" s="50"/>
      <c r="SZ43" s="50"/>
      <c r="TA43" s="50"/>
      <c r="TB43" s="50"/>
      <c r="TC43" s="50"/>
      <c r="TD43" s="50"/>
      <c r="TE43" s="50"/>
      <c r="TF43" s="50"/>
      <c r="TG43" s="50"/>
      <c r="TH43" s="50"/>
      <c r="TI43" s="50"/>
      <c r="TJ43" s="50"/>
      <c r="TK43" s="50"/>
      <c r="TL43" s="50"/>
      <c r="TM43" s="50"/>
      <c r="TN43" s="50"/>
      <c r="TO43" s="50"/>
      <c r="TP43" s="50"/>
      <c r="TQ43" s="50"/>
      <c r="TR43" s="50"/>
      <c r="TS43" s="50"/>
      <c r="TT43" s="50"/>
      <c r="TU43" s="50"/>
      <c r="TV43" s="50"/>
      <c r="TW43" s="50"/>
      <c r="TX43" s="50"/>
      <c r="TY43" s="50"/>
      <c r="TZ43" s="50"/>
      <c r="UA43" s="50"/>
      <c r="UB43" s="50"/>
      <c r="UC43" s="50"/>
      <c r="UD43" s="50"/>
      <c r="UE43" s="50"/>
      <c r="UF43" s="50"/>
      <c r="UG43" s="50"/>
      <c r="UH43" s="50"/>
      <c r="UI43" s="50"/>
      <c r="UJ43" s="50"/>
      <c r="UK43" s="50"/>
      <c r="UL43" s="50"/>
      <c r="UM43" s="50"/>
      <c r="UN43" s="50"/>
      <c r="UO43" s="50"/>
      <c r="UP43" s="50"/>
      <c r="UQ43" s="50"/>
      <c r="UR43" s="50"/>
      <c r="US43" s="50"/>
      <c r="UT43" s="50"/>
      <c r="UU43" s="50"/>
      <c r="UV43" s="50"/>
      <c r="UW43" s="50"/>
      <c r="UX43" s="50"/>
      <c r="UY43" s="50"/>
      <c r="UZ43" s="50"/>
      <c r="VA43" s="50"/>
      <c r="VB43" s="50"/>
      <c r="VC43" s="50"/>
      <c r="VD43" s="50"/>
      <c r="VE43" s="50"/>
      <c r="VF43" s="50"/>
      <c r="VG43" s="50"/>
      <c r="VH43" s="50"/>
      <c r="VI43" s="50"/>
      <c r="VJ43" s="50"/>
      <c r="VK43" s="50"/>
      <c r="VL43" s="50"/>
      <c r="VM43" s="50"/>
      <c r="VN43" s="50"/>
      <c r="VO43" s="50"/>
      <c r="VP43" s="50"/>
      <c r="VQ43" s="50"/>
      <c r="VR43" s="50"/>
      <c r="VS43" s="50"/>
      <c r="VT43" s="50"/>
      <c r="VU43" s="50"/>
      <c r="VV43" s="50"/>
      <c r="VW43" s="50"/>
      <c r="VX43" s="50"/>
      <c r="VY43" s="50"/>
      <c r="VZ43" s="50"/>
      <c r="WA43" s="50"/>
      <c r="WB43" s="50"/>
      <c r="WC43" s="50"/>
      <c r="WD43" s="50"/>
      <c r="WE43" s="50"/>
      <c r="WF43" s="50"/>
      <c r="WG43" s="50"/>
      <c r="WH43" s="50"/>
      <c r="WI43" s="50"/>
      <c r="WJ43" s="50"/>
      <c r="WK43" s="50"/>
      <c r="WL43" s="50"/>
      <c r="WM43" s="50"/>
      <c r="WN43" s="50"/>
      <c r="WO43" s="50"/>
      <c r="WP43" s="50"/>
      <c r="WQ43" s="50"/>
      <c r="WR43" s="50"/>
      <c r="WS43" s="50"/>
      <c r="WT43" s="50"/>
      <c r="WU43" s="50"/>
      <c r="WV43" s="50"/>
      <c r="WW43" s="50"/>
      <c r="WX43" s="50"/>
      <c r="WY43" s="50"/>
      <c r="WZ43" s="50"/>
      <c r="XA43" s="50"/>
      <c r="XB43" s="50"/>
      <c r="XC43" s="50"/>
      <c r="XD43" s="50"/>
      <c r="XE43" s="50"/>
      <c r="XF43" s="50"/>
      <c r="XG43" s="50"/>
      <c r="XH43" s="50"/>
      <c r="XI43" s="50"/>
      <c r="XJ43" s="50"/>
      <c r="XK43" s="50"/>
      <c r="XL43" s="50"/>
      <c r="XM43" s="50"/>
      <c r="XN43" s="50"/>
      <c r="XO43" s="50"/>
      <c r="XP43" s="50"/>
      <c r="XQ43" s="50"/>
      <c r="XR43" s="50"/>
      <c r="XS43" s="50"/>
      <c r="XT43" s="50"/>
      <c r="XU43" s="50"/>
      <c r="XV43" s="50"/>
      <c r="XW43" s="50"/>
      <c r="XX43" s="50"/>
      <c r="XY43" s="50"/>
      <c r="XZ43" s="50"/>
      <c r="YA43" s="50"/>
      <c r="YB43" s="50"/>
      <c r="YC43" s="50"/>
      <c r="YD43" s="50"/>
      <c r="YE43" s="50"/>
      <c r="YF43" s="50"/>
      <c r="YG43" s="50"/>
      <c r="YH43" s="50"/>
      <c r="YI43" s="50"/>
      <c r="YJ43" s="50"/>
      <c r="YK43" s="50"/>
      <c r="YL43" s="50"/>
      <c r="YM43" s="50"/>
      <c r="YN43" s="50"/>
      <c r="YO43" s="50"/>
      <c r="YP43" s="50"/>
      <c r="YQ43" s="50"/>
      <c r="YR43" s="50"/>
      <c r="YS43" s="50"/>
      <c r="YT43" s="50"/>
      <c r="YU43" s="50"/>
      <c r="YV43" s="50"/>
      <c r="YW43" s="50"/>
      <c r="YX43" s="50"/>
      <c r="YY43" s="50"/>
      <c r="YZ43" s="50"/>
      <c r="ZA43" s="50"/>
      <c r="ZB43" s="50"/>
      <c r="ZC43" s="50"/>
      <c r="ZD43" s="50"/>
      <c r="ZE43" s="50"/>
      <c r="ZF43" s="50"/>
      <c r="ZG43" s="50"/>
      <c r="ZH43" s="50"/>
      <c r="ZI43" s="50"/>
      <c r="ZJ43" s="50"/>
      <c r="ZK43" s="50"/>
      <c r="ZL43" s="50"/>
      <c r="ZM43" s="50"/>
      <c r="ZN43" s="50"/>
      <c r="ZO43" s="50"/>
      <c r="ZP43" s="50"/>
      <c r="ZQ43" s="50"/>
      <c r="ZR43" s="50"/>
      <c r="ZS43" s="50"/>
      <c r="ZT43" s="50"/>
      <c r="ZU43" s="50"/>
      <c r="ZV43" s="50"/>
      <c r="ZW43" s="50"/>
      <c r="ZX43" s="50"/>
      <c r="ZY43" s="50"/>
      <c r="ZZ43" s="50"/>
      <c r="AAA43" s="50"/>
      <c r="AAB43" s="50"/>
      <c r="AAC43" s="50"/>
      <c r="AAD43" s="50"/>
      <c r="AAE43" s="50"/>
      <c r="AAF43" s="50"/>
      <c r="AAG43" s="50"/>
      <c r="AAH43" s="50"/>
      <c r="AAI43" s="50"/>
      <c r="AAJ43" s="50"/>
      <c r="AAK43" s="50"/>
      <c r="AAL43" s="50"/>
      <c r="AAM43" s="50"/>
      <c r="AAN43" s="50"/>
      <c r="AAO43" s="50"/>
      <c r="AAP43" s="50"/>
      <c r="AAQ43" s="50"/>
      <c r="AAR43" s="50"/>
      <c r="AAS43" s="50"/>
      <c r="AAT43" s="50"/>
      <c r="AAU43" s="50"/>
      <c r="AAV43" s="50"/>
      <c r="AAW43" s="50"/>
      <c r="AAX43" s="50"/>
      <c r="AAY43" s="50"/>
      <c r="AAZ43" s="50"/>
      <c r="ABA43" s="50"/>
      <c r="ABB43" s="50"/>
      <c r="ABC43" s="50"/>
      <c r="ABD43" s="50"/>
      <c r="ABE43" s="50"/>
      <c r="ABF43" s="50"/>
      <c r="ABG43" s="50"/>
      <c r="ABH43" s="50"/>
      <c r="ABI43" s="50"/>
      <c r="ABJ43" s="50"/>
      <c r="ABK43" s="50"/>
      <c r="ABL43" s="50"/>
      <c r="ABM43" s="50"/>
      <c r="ABN43" s="50"/>
      <c r="ABO43" s="50"/>
      <c r="ABP43" s="50"/>
      <c r="ABQ43" s="50"/>
      <c r="ABR43" s="50"/>
      <c r="ABS43" s="50"/>
      <c r="ABT43" s="50"/>
      <c r="ABU43" s="50"/>
      <c r="ABV43" s="50"/>
      <c r="ABW43" s="50"/>
      <c r="ABX43" s="50"/>
      <c r="ABY43" s="50"/>
      <c r="ABZ43" s="50"/>
      <c r="ACA43" s="50"/>
      <c r="ACB43" s="50"/>
      <c r="ACC43" s="50"/>
      <c r="ACD43" s="50"/>
      <c r="ACE43" s="50"/>
      <c r="ACF43" s="50"/>
      <c r="ACG43" s="50"/>
      <c r="ACH43" s="50"/>
      <c r="ACI43" s="50"/>
      <c r="ACJ43" s="50"/>
      <c r="ACK43" s="50"/>
      <c r="ACL43" s="50"/>
      <c r="ACM43" s="50"/>
      <c r="ACN43" s="50"/>
      <c r="ACO43" s="50"/>
      <c r="ACP43" s="50"/>
      <c r="ACQ43" s="50"/>
      <c r="ACR43" s="50"/>
      <c r="ACS43" s="50"/>
      <c r="ACT43" s="50"/>
      <c r="ACU43" s="50"/>
      <c r="ACV43" s="50"/>
      <c r="ACW43" s="50"/>
      <c r="ACX43" s="50"/>
      <c r="ACY43" s="50"/>
      <c r="ACZ43" s="50"/>
      <c r="ADA43" s="50"/>
      <c r="ADB43" s="50"/>
      <c r="ADC43" s="50"/>
      <c r="ADD43" s="50"/>
      <c r="ADE43" s="50"/>
      <c r="ADF43" s="50"/>
      <c r="ADG43" s="50"/>
      <c r="ADH43" s="50"/>
      <c r="ADI43" s="50"/>
      <c r="ADJ43" s="50"/>
      <c r="ADK43" s="50"/>
      <c r="ADL43" s="50"/>
      <c r="ADM43" s="50"/>
      <c r="ADN43" s="50"/>
      <c r="ADO43" s="50"/>
      <c r="ADP43" s="50"/>
      <c r="ADQ43" s="50"/>
      <c r="ADR43" s="50"/>
      <c r="ADS43" s="50"/>
      <c r="ADT43" s="50"/>
      <c r="ADU43" s="50"/>
      <c r="ADV43" s="50"/>
      <c r="ADW43" s="50"/>
      <c r="ADX43" s="50"/>
      <c r="ADY43" s="50"/>
      <c r="ADZ43" s="50"/>
      <c r="AEA43" s="50"/>
      <c r="AEB43" s="50"/>
      <c r="AEC43" s="50"/>
      <c r="AED43" s="50"/>
      <c r="AEE43" s="50"/>
      <c r="AEF43" s="50"/>
      <c r="AEG43" s="50"/>
      <c r="AEH43" s="50"/>
      <c r="AEI43" s="50"/>
      <c r="AEJ43" s="50"/>
      <c r="AEK43" s="50"/>
      <c r="AEL43" s="50"/>
      <c r="AEM43" s="50"/>
      <c r="AEN43" s="50"/>
      <c r="AEO43" s="50"/>
      <c r="AEP43" s="50"/>
      <c r="AEQ43" s="50"/>
      <c r="AER43" s="50"/>
      <c r="AES43" s="50"/>
      <c r="AET43" s="50"/>
      <c r="AEU43" s="50"/>
      <c r="AEV43" s="50"/>
      <c r="AEW43" s="50"/>
      <c r="AEX43" s="50"/>
      <c r="AEY43" s="50"/>
      <c r="AEZ43" s="50"/>
      <c r="AFA43" s="50"/>
      <c r="AFB43" s="50"/>
      <c r="AFC43" s="50"/>
      <c r="AFD43" s="50"/>
      <c r="AFE43" s="50"/>
      <c r="AFF43" s="50"/>
      <c r="AFG43" s="50"/>
      <c r="AFH43" s="50"/>
      <c r="AFI43" s="50"/>
      <c r="AFJ43" s="50"/>
      <c r="AFK43" s="50"/>
      <c r="AFL43" s="50"/>
      <c r="AFM43" s="50"/>
      <c r="AFN43" s="50"/>
      <c r="AFO43" s="50"/>
      <c r="AFP43" s="50"/>
      <c r="AFQ43" s="50"/>
      <c r="AFR43" s="50"/>
      <c r="AFS43" s="50"/>
      <c r="AFT43" s="50"/>
      <c r="AFU43" s="50"/>
      <c r="AFV43" s="50"/>
      <c r="AFW43" s="50"/>
      <c r="AFX43" s="50"/>
      <c r="AFY43" s="50"/>
      <c r="AFZ43" s="50"/>
      <c r="AGA43" s="50"/>
      <c r="AGB43" s="50"/>
      <c r="AGC43" s="50"/>
      <c r="AGD43" s="50"/>
      <c r="AGE43" s="50"/>
      <c r="AGF43" s="50"/>
      <c r="AGG43" s="50"/>
      <c r="AGH43" s="50"/>
      <c r="AGI43" s="50"/>
      <c r="AGJ43" s="50"/>
      <c r="AGK43" s="50"/>
      <c r="AGL43" s="50"/>
      <c r="AGM43" s="50"/>
      <c r="AGN43" s="50"/>
      <c r="AGO43" s="50"/>
      <c r="AGP43" s="50"/>
      <c r="AGQ43" s="50"/>
      <c r="AGR43" s="50"/>
      <c r="AGS43" s="50"/>
      <c r="AGT43" s="50"/>
      <c r="AGU43" s="50"/>
      <c r="AGV43" s="50"/>
      <c r="AGW43" s="50"/>
      <c r="AGX43" s="50"/>
      <c r="AGY43" s="50"/>
      <c r="AGZ43" s="50"/>
      <c r="AHA43" s="50"/>
      <c r="AHB43" s="50"/>
      <c r="AHC43" s="50"/>
      <c r="AHD43" s="50"/>
      <c r="AHE43" s="50"/>
      <c r="AHF43" s="50"/>
      <c r="AHG43" s="50"/>
      <c r="AHH43" s="50"/>
      <c r="AHI43" s="50"/>
      <c r="AHJ43" s="50"/>
      <c r="AHK43" s="50"/>
      <c r="AHL43" s="50"/>
      <c r="AHM43" s="50"/>
      <c r="AHN43" s="50"/>
      <c r="AHO43" s="50"/>
      <c r="AHP43" s="50"/>
      <c r="AHQ43" s="50"/>
      <c r="AHR43" s="50"/>
      <c r="AHS43" s="50"/>
      <c r="AHT43" s="50"/>
      <c r="AHU43" s="50"/>
      <c r="AHV43" s="50"/>
      <c r="AHW43" s="50"/>
      <c r="AHX43" s="50"/>
      <c r="AHY43" s="50"/>
      <c r="AHZ43" s="50"/>
      <c r="AIA43" s="50"/>
      <c r="AIB43" s="50"/>
      <c r="AIC43" s="50"/>
      <c r="AID43" s="50"/>
      <c r="AIE43" s="50"/>
      <c r="AIF43" s="50"/>
      <c r="AIG43" s="50"/>
      <c r="AIH43" s="50"/>
      <c r="AII43" s="50"/>
      <c r="AIJ43" s="50"/>
      <c r="AIK43" s="50"/>
      <c r="AIL43" s="50"/>
      <c r="AIM43" s="50"/>
      <c r="AIN43" s="50"/>
      <c r="AIO43" s="50"/>
      <c r="AIP43" s="50"/>
      <c r="AIQ43" s="50"/>
      <c r="AIR43" s="50"/>
      <c r="AIS43" s="50"/>
      <c r="AIT43" s="50"/>
      <c r="AIU43" s="50"/>
      <c r="AIV43" s="50"/>
      <c r="AIW43" s="50"/>
      <c r="AIX43" s="50"/>
      <c r="AIY43" s="50"/>
      <c r="AIZ43" s="50"/>
      <c r="AJA43" s="50"/>
      <c r="AJB43" s="50"/>
      <c r="AJC43" s="50"/>
      <c r="AJD43" s="50"/>
      <c r="AJE43" s="50"/>
      <c r="AJF43" s="50"/>
      <c r="AJG43" s="50"/>
      <c r="AJH43" s="50"/>
      <c r="AJI43" s="50"/>
      <c r="AJJ43" s="50"/>
      <c r="AJK43" s="50"/>
      <c r="AJL43" s="50"/>
      <c r="AJM43" s="50"/>
      <c r="AJN43" s="50"/>
      <c r="AJO43" s="50"/>
      <c r="AJP43" s="50"/>
      <c r="AJQ43" s="50"/>
      <c r="AJR43" s="50"/>
      <c r="AJS43" s="50"/>
      <c r="AJT43" s="50"/>
      <c r="AJU43" s="50"/>
      <c r="AJV43" s="50"/>
      <c r="AJW43" s="50"/>
      <c r="AJX43" s="50"/>
      <c r="AJY43" s="50"/>
      <c r="AJZ43" s="50"/>
      <c r="AKA43" s="50"/>
      <c r="AKB43" s="50"/>
      <c r="AKC43" s="50"/>
      <c r="AKD43" s="50"/>
      <c r="AKE43" s="50"/>
      <c r="AKF43" s="50"/>
      <c r="AKG43" s="50"/>
      <c r="AKH43" s="50"/>
      <c r="AKI43" s="50"/>
      <c r="AKJ43" s="50"/>
      <c r="AKK43" s="50"/>
      <c r="AKL43" s="50"/>
      <c r="AKM43" s="50"/>
      <c r="AKN43" s="50"/>
      <c r="AKO43" s="50"/>
      <c r="AKP43" s="50"/>
      <c r="AKQ43" s="50"/>
      <c r="AKR43" s="50"/>
      <c r="AKS43" s="50"/>
      <c r="AKT43" s="50"/>
      <c r="AKU43" s="50"/>
      <c r="AKV43" s="50"/>
      <c r="AKW43" s="50"/>
      <c r="AKX43" s="50"/>
      <c r="AKY43" s="50"/>
      <c r="AKZ43" s="50"/>
      <c r="ALA43" s="50"/>
      <c r="ALB43" s="50"/>
      <c r="ALC43" s="50"/>
      <c r="ALD43" s="50"/>
      <c r="ALE43" s="50"/>
      <c r="ALF43" s="50"/>
      <c r="ALG43" s="50"/>
      <c r="ALH43" s="50"/>
      <c r="ALI43" s="50"/>
      <c r="ALJ43" s="50"/>
      <c r="ALK43" s="50"/>
      <c r="ALL43" s="50"/>
      <c r="ALM43" s="50"/>
      <c r="ALN43" s="50"/>
      <c r="ALO43" s="50"/>
      <c r="ALP43" s="50"/>
      <c r="ALQ43" s="50"/>
      <c r="ALR43" s="50"/>
      <c r="ALS43" s="50"/>
      <c r="ALT43" s="50"/>
      <c r="ALU43" s="50"/>
      <c r="ALV43" s="50"/>
      <c r="ALW43" s="50"/>
      <c r="ALX43" s="50"/>
      <c r="ALY43" s="50"/>
      <c r="ALZ43" s="50"/>
      <c r="AMA43" s="50"/>
      <c r="AMB43" s="50"/>
      <c r="AMC43" s="50"/>
      <c r="AMD43" s="50"/>
      <c r="AME43" s="50"/>
      <c r="AMF43" s="50"/>
      <c r="AMG43" s="50"/>
      <c r="AMH43" s="50"/>
      <c r="AMI43" s="50"/>
      <c r="AMJ43" s="50"/>
      <c r="AMK43" s="50"/>
      <c r="AML43" s="50"/>
      <c r="AMM43" s="50"/>
      <c r="AMN43" s="50"/>
      <c r="AMO43" s="50"/>
      <c r="AMP43" s="50"/>
      <c r="AMQ43" s="50"/>
      <c r="AMR43" s="50"/>
      <c r="AMS43" s="50"/>
      <c r="AMT43" s="50"/>
      <c r="AMU43" s="50"/>
      <c r="AMV43" s="50"/>
      <c r="AMW43" s="50"/>
      <c r="AMX43" s="50"/>
      <c r="AMY43" s="50"/>
      <c r="AMZ43" s="50"/>
      <c r="ANA43" s="50"/>
      <c r="ANB43" s="50"/>
      <c r="ANC43" s="50"/>
      <c r="AND43" s="50"/>
      <c r="ANE43" s="50"/>
      <c r="ANF43" s="50"/>
      <c r="ANG43" s="50"/>
      <c r="ANH43" s="50"/>
      <c r="ANI43" s="50"/>
      <c r="ANJ43" s="50"/>
      <c r="ANK43" s="50"/>
      <c r="ANL43" s="50"/>
      <c r="ANM43" s="50"/>
      <c r="ANN43" s="50"/>
      <c r="ANO43" s="50"/>
      <c r="ANP43" s="50"/>
      <c r="ANQ43" s="50"/>
      <c r="ANR43" s="50"/>
      <c r="ANS43" s="50"/>
      <c r="ANT43" s="50"/>
      <c r="ANU43" s="50"/>
      <c r="ANV43" s="50"/>
      <c r="ANW43" s="50"/>
      <c r="ANX43" s="50"/>
      <c r="ANY43" s="50"/>
      <c r="ANZ43" s="50"/>
      <c r="AOA43" s="50"/>
    </row>
    <row r="44" spans="1:1067" ht="69" customHeight="1">
      <c r="A44" s="9">
        <v>25</v>
      </c>
      <c r="B44" s="9">
        <v>39</v>
      </c>
      <c r="C44" s="280">
        <v>37</v>
      </c>
      <c r="D44" s="280" t="s">
        <v>2431</v>
      </c>
      <c r="E44" s="281">
        <v>19</v>
      </c>
      <c r="F44" s="9" t="s">
        <v>265</v>
      </c>
      <c r="G44" s="9" t="s">
        <v>98</v>
      </c>
      <c r="H44" s="495">
        <v>45</v>
      </c>
      <c r="I44" s="499" t="str">
        <f t="shared" si="7"/>
        <v>37_19</v>
      </c>
      <c r="J44" s="472">
        <v>1</v>
      </c>
      <c r="K44" s="472"/>
      <c r="L44" s="472"/>
      <c r="M44" s="472"/>
      <c r="N44" s="490">
        <v>2</v>
      </c>
      <c r="O44" s="12"/>
      <c r="P44" s="12"/>
      <c r="Q44" s="12"/>
      <c r="R44" s="12"/>
      <c r="S44" s="12" t="s">
        <v>249</v>
      </c>
      <c r="T44" s="12" t="s">
        <v>2361</v>
      </c>
      <c r="U44" s="12"/>
      <c r="V44" s="12"/>
      <c r="W44" s="11">
        <v>1.33</v>
      </c>
      <c r="X44" s="11"/>
      <c r="Y44" s="11"/>
      <c r="Z44" s="11"/>
      <c r="AA44" s="11" t="s">
        <v>2058</v>
      </c>
      <c r="AB44" s="11"/>
      <c r="AC44" s="11" t="s">
        <v>249</v>
      </c>
      <c r="AD44" s="11"/>
      <c r="AE44" s="11"/>
      <c r="AF44" s="11"/>
      <c r="AG44" s="11"/>
      <c r="AH44" s="11"/>
      <c r="AI44" s="11" t="s">
        <v>622</v>
      </c>
      <c r="AJ44" s="11"/>
      <c r="AK44" s="467">
        <v>1</v>
      </c>
      <c r="AL44" s="394"/>
      <c r="AM44" s="394" t="s">
        <v>249</v>
      </c>
      <c r="AN44" s="394" t="s">
        <v>63</v>
      </c>
      <c r="AO44" s="394"/>
      <c r="AP44" s="394"/>
      <c r="AQ44" s="394" t="s">
        <v>2022</v>
      </c>
      <c r="AR44" s="384" t="s">
        <v>64</v>
      </c>
      <c r="AS44" s="391">
        <v>14</v>
      </c>
      <c r="AT44" s="387">
        <v>17</v>
      </c>
      <c r="AU44" s="387"/>
      <c r="AV44" s="387"/>
      <c r="AW44" s="387">
        <v>1</v>
      </c>
      <c r="AX44" s="387"/>
      <c r="AY44" s="384"/>
      <c r="AZ44" s="384"/>
      <c r="BA44" s="384">
        <v>1</v>
      </c>
      <c r="BB44" s="384"/>
      <c r="BC44" s="384">
        <v>87</v>
      </c>
      <c r="BD44" s="384"/>
      <c r="BE44" s="384"/>
      <c r="BF44" s="384"/>
      <c r="BG44" s="384"/>
      <c r="BH44" s="384"/>
      <c r="BI44" s="384"/>
      <c r="BJ44" s="384"/>
      <c r="BK44" s="384"/>
      <c r="BL44" s="384"/>
      <c r="BM44" s="384" t="s">
        <v>69</v>
      </c>
      <c r="BN44" s="384" t="s">
        <v>266</v>
      </c>
      <c r="BO44" s="384" t="s">
        <v>71</v>
      </c>
      <c r="BP44" s="384" t="s">
        <v>72</v>
      </c>
      <c r="BQ44" s="384"/>
      <c r="BR44" s="384"/>
      <c r="BS44" s="384"/>
      <c r="BT44" s="384"/>
      <c r="BU44" s="387"/>
      <c r="BV44" s="387"/>
      <c r="BW44" s="387"/>
      <c r="BX44" s="387" t="s">
        <v>2097</v>
      </c>
      <c r="BY44" s="387"/>
      <c r="BZ44" s="387"/>
      <c r="CA44" s="387"/>
      <c r="CB44" s="387">
        <v>1</v>
      </c>
      <c r="CC44" s="387"/>
      <c r="CD44" s="387"/>
      <c r="CE44" s="387"/>
      <c r="CF44" s="387"/>
      <c r="CG44" s="387"/>
      <c r="CH44" s="387"/>
      <c r="CI44" s="387"/>
      <c r="CJ44" s="387"/>
      <c r="CK44" s="387">
        <v>1</v>
      </c>
      <c r="CL44" s="384">
        <v>1</v>
      </c>
      <c r="CM44" s="387"/>
      <c r="CN44" s="387"/>
      <c r="CO44" s="389">
        <v>1500</v>
      </c>
      <c r="CP44" s="389"/>
      <c r="CQ44" s="12"/>
      <c r="CR44" s="12"/>
      <c r="CS44" s="12"/>
      <c r="CT44" s="12"/>
      <c r="CU44" s="12"/>
      <c r="CV44" s="12"/>
      <c r="CW44" s="12"/>
      <c r="CX44" s="10">
        <v>2</v>
      </c>
      <c r="CY44" s="10" t="s">
        <v>135</v>
      </c>
      <c r="CZ44" s="10">
        <v>45</v>
      </c>
      <c r="DA44" s="10" t="s">
        <v>74</v>
      </c>
      <c r="DB44" s="10" t="s">
        <v>74</v>
      </c>
      <c r="DC44" s="10">
        <v>1</v>
      </c>
      <c r="DD44" s="10" t="str">
        <f t="shared" si="6"/>
        <v>37_19</v>
      </c>
      <c r="DE44" s="282"/>
      <c r="DF44" s="10"/>
      <c r="DG44" s="10"/>
      <c r="DH44" s="10" t="s">
        <v>1777</v>
      </c>
      <c r="DI44" s="10"/>
      <c r="DJ44" s="10"/>
      <c r="DK44" s="232"/>
      <c r="DL44" s="232"/>
      <c r="DM44" s="232"/>
      <c r="DN44" s="232"/>
      <c r="DO44" s="477" t="s">
        <v>1959</v>
      </c>
      <c r="DP44" s="230">
        <f>1.23*2450</f>
        <v>3013.5</v>
      </c>
      <c r="DQ44" s="50"/>
      <c r="DR44" s="50"/>
      <c r="DS44" s="50"/>
      <c r="DT44" s="50"/>
      <c r="DU44" s="50"/>
      <c r="DV44" s="50"/>
      <c r="DW44" s="50"/>
      <c r="DX44" s="50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  <c r="IW44" s="50"/>
      <c r="IX44" s="50"/>
      <c r="IY44" s="50"/>
      <c r="IZ44" s="50"/>
      <c r="JA44" s="50"/>
      <c r="JB44" s="50"/>
      <c r="JC44" s="50"/>
      <c r="JD44" s="50"/>
      <c r="JE44" s="50"/>
      <c r="JF44" s="50"/>
      <c r="JG44" s="50"/>
      <c r="JH44" s="50"/>
      <c r="JI44" s="50"/>
      <c r="JJ44" s="50"/>
      <c r="JK44" s="50"/>
      <c r="JL44" s="50"/>
      <c r="JM44" s="50"/>
      <c r="JN44" s="50"/>
      <c r="JO44" s="50"/>
      <c r="JP44" s="50"/>
      <c r="JQ44" s="50"/>
      <c r="JR44" s="50"/>
      <c r="JS44" s="50"/>
      <c r="JT44" s="50"/>
      <c r="JU44" s="50"/>
      <c r="JV44" s="50"/>
      <c r="JW44" s="50"/>
      <c r="JX44" s="50"/>
      <c r="JY44" s="50"/>
      <c r="JZ44" s="50"/>
      <c r="KA44" s="50"/>
      <c r="KB44" s="50"/>
      <c r="KC44" s="50"/>
      <c r="KD44" s="50"/>
      <c r="KE44" s="50"/>
      <c r="KF44" s="50"/>
      <c r="KG44" s="50"/>
      <c r="KH44" s="50"/>
      <c r="KI44" s="50"/>
      <c r="KJ44" s="50"/>
      <c r="KK44" s="50"/>
      <c r="KL44" s="50"/>
      <c r="KM44" s="50"/>
      <c r="KN44" s="50"/>
      <c r="KO44" s="50"/>
      <c r="KP44" s="50"/>
      <c r="KQ44" s="50"/>
      <c r="KR44" s="50"/>
      <c r="KS44" s="50"/>
      <c r="KT44" s="50"/>
      <c r="KU44" s="50"/>
      <c r="KV44" s="50"/>
      <c r="KW44" s="50"/>
      <c r="KX44" s="50"/>
      <c r="KY44" s="50"/>
      <c r="KZ44" s="50"/>
      <c r="LA44" s="50"/>
      <c r="LB44" s="50"/>
      <c r="LC44" s="50"/>
      <c r="LD44" s="50"/>
      <c r="LE44" s="50"/>
      <c r="LF44" s="50"/>
      <c r="LG44" s="50"/>
      <c r="LH44" s="50"/>
      <c r="LI44" s="50"/>
      <c r="LJ44" s="50"/>
      <c r="LK44" s="50"/>
      <c r="LL44" s="50"/>
      <c r="LM44" s="50"/>
      <c r="LN44" s="50"/>
      <c r="LO44" s="50"/>
      <c r="LP44" s="50"/>
      <c r="LQ44" s="50"/>
      <c r="LR44" s="50"/>
      <c r="LS44" s="50"/>
      <c r="LT44" s="50"/>
      <c r="LU44" s="50"/>
      <c r="LV44" s="50"/>
      <c r="LW44" s="50"/>
      <c r="LX44" s="50"/>
      <c r="LY44" s="50"/>
      <c r="LZ44" s="50"/>
      <c r="MA44" s="50"/>
      <c r="MB44" s="50"/>
      <c r="MC44" s="50"/>
      <c r="MD44" s="50"/>
      <c r="ME44" s="50"/>
      <c r="MF44" s="50"/>
      <c r="MG44" s="50"/>
      <c r="MH44" s="50"/>
      <c r="MI44" s="50"/>
      <c r="MJ44" s="50"/>
      <c r="MK44" s="50"/>
      <c r="ML44" s="50"/>
      <c r="MM44" s="50"/>
      <c r="MN44" s="50"/>
      <c r="MO44" s="50"/>
      <c r="MP44" s="50"/>
      <c r="MQ44" s="50"/>
      <c r="MR44" s="50"/>
      <c r="MS44" s="50"/>
      <c r="MT44" s="50"/>
      <c r="MU44" s="50"/>
      <c r="MV44" s="50"/>
      <c r="MW44" s="50"/>
      <c r="MX44" s="50"/>
      <c r="MY44" s="50"/>
      <c r="MZ44" s="50"/>
      <c r="NA44" s="50"/>
      <c r="NB44" s="50"/>
      <c r="NC44" s="50"/>
      <c r="ND44" s="50"/>
      <c r="NE44" s="50"/>
      <c r="NF44" s="50"/>
      <c r="NG44" s="50"/>
      <c r="NH44" s="50"/>
      <c r="NI44" s="50"/>
      <c r="NJ44" s="50"/>
      <c r="NK44" s="50"/>
      <c r="NL44" s="50"/>
      <c r="NM44" s="50"/>
      <c r="NN44" s="50"/>
      <c r="NO44" s="50"/>
      <c r="NP44" s="50"/>
      <c r="NQ44" s="50"/>
      <c r="NR44" s="50"/>
      <c r="NS44" s="50"/>
      <c r="NT44" s="50"/>
      <c r="NU44" s="50"/>
      <c r="NV44" s="50"/>
      <c r="NW44" s="50"/>
      <c r="NX44" s="50"/>
      <c r="NY44" s="50"/>
      <c r="NZ44" s="50"/>
      <c r="OA44" s="50"/>
      <c r="OB44" s="50"/>
      <c r="OC44" s="50"/>
      <c r="OD44" s="50"/>
      <c r="OE44" s="50"/>
      <c r="OF44" s="50"/>
      <c r="OG44" s="50"/>
      <c r="OH44" s="50"/>
      <c r="OI44" s="50"/>
      <c r="OJ44" s="50"/>
      <c r="OK44" s="50"/>
      <c r="OL44" s="50"/>
      <c r="OM44" s="50"/>
      <c r="ON44" s="50"/>
      <c r="OO44" s="50"/>
      <c r="OP44" s="50"/>
      <c r="OQ44" s="50"/>
      <c r="OR44" s="50"/>
      <c r="OS44" s="50"/>
      <c r="OT44" s="50"/>
      <c r="OU44" s="50"/>
      <c r="OV44" s="50"/>
      <c r="OW44" s="50"/>
      <c r="OX44" s="50"/>
      <c r="OY44" s="50"/>
      <c r="OZ44" s="50"/>
      <c r="PA44" s="50"/>
      <c r="PB44" s="50"/>
      <c r="PC44" s="50"/>
      <c r="PD44" s="50"/>
      <c r="PE44" s="50"/>
      <c r="PF44" s="50"/>
      <c r="PG44" s="50"/>
      <c r="PH44" s="50"/>
      <c r="PI44" s="50"/>
      <c r="PJ44" s="50"/>
      <c r="PK44" s="50"/>
      <c r="PL44" s="50"/>
      <c r="PM44" s="50"/>
      <c r="PN44" s="50"/>
      <c r="PO44" s="50"/>
      <c r="PP44" s="50"/>
      <c r="PQ44" s="50"/>
      <c r="PR44" s="50"/>
      <c r="PS44" s="50"/>
      <c r="PT44" s="50"/>
      <c r="PU44" s="50"/>
      <c r="PV44" s="50"/>
      <c r="PW44" s="50"/>
      <c r="PX44" s="50"/>
      <c r="PY44" s="50"/>
      <c r="PZ44" s="50"/>
      <c r="QA44" s="50"/>
      <c r="QB44" s="50"/>
      <c r="QC44" s="50"/>
      <c r="QD44" s="50"/>
      <c r="QE44" s="50"/>
      <c r="QF44" s="50"/>
      <c r="QG44" s="50"/>
      <c r="QH44" s="50"/>
      <c r="QI44" s="50"/>
      <c r="QJ44" s="50"/>
      <c r="QK44" s="50"/>
      <c r="QL44" s="50"/>
      <c r="QM44" s="50"/>
      <c r="QN44" s="50"/>
      <c r="QO44" s="50"/>
      <c r="QP44" s="50"/>
      <c r="QQ44" s="50"/>
      <c r="QR44" s="50"/>
      <c r="QS44" s="50"/>
      <c r="QT44" s="50"/>
      <c r="QU44" s="50"/>
      <c r="QV44" s="50"/>
      <c r="QW44" s="50"/>
      <c r="QX44" s="50"/>
      <c r="QY44" s="50"/>
      <c r="QZ44" s="50"/>
      <c r="RA44" s="50"/>
      <c r="RB44" s="50"/>
      <c r="RC44" s="50"/>
      <c r="RD44" s="50"/>
      <c r="RE44" s="50"/>
      <c r="RF44" s="50"/>
      <c r="RG44" s="50"/>
      <c r="RH44" s="50"/>
      <c r="RI44" s="50"/>
      <c r="RJ44" s="50"/>
      <c r="RK44" s="50"/>
      <c r="RL44" s="50"/>
      <c r="RM44" s="50"/>
      <c r="RN44" s="50"/>
      <c r="RO44" s="50"/>
      <c r="RP44" s="50"/>
      <c r="RQ44" s="50"/>
      <c r="RR44" s="50"/>
      <c r="RS44" s="50"/>
      <c r="RT44" s="50"/>
      <c r="RU44" s="50"/>
      <c r="RV44" s="50"/>
      <c r="RW44" s="50"/>
      <c r="RX44" s="50"/>
      <c r="RY44" s="50"/>
      <c r="RZ44" s="50"/>
      <c r="SA44" s="50"/>
      <c r="SB44" s="50"/>
      <c r="SC44" s="50"/>
      <c r="SD44" s="50"/>
      <c r="SE44" s="50"/>
      <c r="SF44" s="50"/>
      <c r="SG44" s="50"/>
      <c r="SH44" s="50"/>
      <c r="SI44" s="50"/>
      <c r="SJ44" s="50"/>
      <c r="SK44" s="50"/>
      <c r="SL44" s="50"/>
      <c r="SM44" s="50"/>
      <c r="SN44" s="50"/>
      <c r="SO44" s="50"/>
      <c r="SP44" s="50"/>
      <c r="SQ44" s="50"/>
      <c r="SR44" s="50"/>
      <c r="SS44" s="50"/>
      <c r="ST44" s="50"/>
      <c r="SU44" s="50"/>
      <c r="SV44" s="50"/>
      <c r="SW44" s="50"/>
      <c r="SX44" s="50"/>
      <c r="SY44" s="50"/>
      <c r="SZ44" s="50"/>
      <c r="TA44" s="50"/>
      <c r="TB44" s="50"/>
      <c r="TC44" s="50"/>
      <c r="TD44" s="50"/>
      <c r="TE44" s="50"/>
      <c r="TF44" s="50"/>
      <c r="TG44" s="50"/>
      <c r="TH44" s="50"/>
      <c r="TI44" s="50"/>
      <c r="TJ44" s="50"/>
      <c r="TK44" s="50"/>
      <c r="TL44" s="50"/>
      <c r="TM44" s="50"/>
      <c r="TN44" s="50"/>
      <c r="TO44" s="50"/>
      <c r="TP44" s="50"/>
      <c r="TQ44" s="50"/>
      <c r="TR44" s="50"/>
      <c r="TS44" s="50"/>
      <c r="TT44" s="50"/>
      <c r="TU44" s="50"/>
      <c r="TV44" s="50"/>
      <c r="TW44" s="50"/>
      <c r="TX44" s="50"/>
      <c r="TY44" s="50"/>
      <c r="TZ44" s="50"/>
      <c r="UA44" s="50"/>
      <c r="UB44" s="50"/>
      <c r="UC44" s="50"/>
      <c r="UD44" s="50"/>
      <c r="UE44" s="50"/>
      <c r="UF44" s="50"/>
      <c r="UG44" s="50"/>
      <c r="UH44" s="50"/>
      <c r="UI44" s="50"/>
      <c r="UJ44" s="50"/>
      <c r="UK44" s="50"/>
      <c r="UL44" s="50"/>
      <c r="UM44" s="50"/>
      <c r="UN44" s="50"/>
      <c r="UO44" s="50"/>
      <c r="UP44" s="50"/>
      <c r="UQ44" s="50"/>
      <c r="UR44" s="50"/>
      <c r="US44" s="50"/>
      <c r="UT44" s="50"/>
      <c r="UU44" s="50"/>
      <c r="UV44" s="50"/>
      <c r="UW44" s="50"/>
      <c r="UX44" s="50"/>
      <c r="UY44" s="50"/>
      <c r="UZ44" s="50"/>
      <c r="VA44" s="50"/>
      <c r="VB44" s="50"/>
      <c r="VC44" s="50"/>
      <c r="VD44" s="50"/>
      <c r="VE44" s="50"/>
      <c r="VF44" s="50"/>
      <c r="VG44" s="50"/>
      <c r="VH44" s="50"/>
      <c r="VI44" s="50"/>
      <c r="VJ44" s="50"/>
      <c r="VK44" s="50"/>
      <c r="VL44" s="50"/>
      <c r="VM44" s="50"/>
      <c r="VN44" s="50"/>
      <c r="VO44" s="50"/>
      <c r="VP44" s="50"/>
      <c r="VQ44" s="50"/>
      <c r="VR44" s="50"/>
      <c r="VS44" s="50"/>
      <c r="VT44" s="50"/>
      <c r="VU44" s="50"/>
      <c r="VV44" s="50"/>
      <c r="VW44" s="50"/>
      <c r="VX44" s="50"/>
      <c r="VY44" s="50"/>
      <c r="VZ44" s="50"/>
      <c r="WA44" s="50"/>
      <c r="WB44" s="50"/>
      <c r="WC44" s="50"/>
      <c r="WD44" s="50"/>
      <c r="WE44" s="50"/>
      <c r="WF44" s="50"/>
      <c r="WG44" s="50"/>
      <c r="WH44" s="50"/>
      <c r="WI44" s="50"/>
      <c r="WJ44" s="50"/>
      <c r="WK44" s="50"/>
      <c r="WL44" s="50"/>
      <c r="WM44" s="50"/>
      <c r="WN44" s="50"/>
      <c r="WO44" s="50"/>
      <c r="WP44" s="50"/>
      <c r="WQ44" s="50"/>
      <c r="WR44" s="50"/>
      <c r="WS44" s="50"/>
      <c r="WT44" s="50"/>
      <c r="WU44" s="50"/>
      <c r="WV44" s="50"/>
      <c r="WW44" s="50"/>
      <c r="WX44" s="50"/>
      <c r="WY44" s="50"/>
      <c r="WZ44" s="50"/>
      <c r="XA44" s="50"/>
      <c r="XB44" s="50"/>
      <c r="XC44" s="50"/>
      <c r="XD44" s="50"/>
      <c r="XE44" s="50"/>
      <c r="XF44" s="50"/>
      <c r="XG44" s="50"/>
      <c r="XH44" s="50"/>
      <c r="XI44" s="50"/>
      <c r="XJ44" s="50"/>
      <c r="XK44" s="50"/>
      <c r="XL44" s="50"/>
      <c r="XM44" s="50"/>
      <c r="XN44" s="50"/>
      <c r="XO44" s="50"/>
      <c r="XP44" s="50"/>
      <c r="XQ44" s="50"/>
      <c r="XR44" s="50"/>
      <c r="XS44" s="50"/>
      <c r="XT44" s="50"/>
      <c r="XU44" s="50"/>
      <c r="XV44" s="50"/>
      <c r="XW44" s="50"/>
      <c r="XX44" s="50"/>
      <c r="XY44" s="50"/>
      <c r="XZ44" s="50"/>
      <c r="YA44" s="50"/>
      <c r="YB44" s="50"/>
      <c r="YC44" s="50"/>
      <c r="YD44" s="50"/>
      <c r="YE44" s="50"/>
      <c r="YF44" s="50"/>
      <c r="YG44" s="50"/>
      <c r="YH44" s="50"/>
      <c r="YI44" s="50"/>
      <c r="YJ44" s="50"/>
      <c r="YK44" s="50"/>
      <c r="YL44" s="50"/>
      <c r="YM44" s="50"/>
      <c r="YN44" s="50"/>
      <c r="YO44" s="50"/>
      <c r="YP44" s="50"/>
      <c r="YQ44" s="50"/>
      <c r="YR44" s="50"/>
      <c r="YS44" s="50"/>
      <c r="YT44" s="50"/>
      <c r="YU44" s="50"/>
      <c r="YV44" s="50"/>
      <c r="YW44" s="50"/>
      <c r="YX44" s="50"/>
      <c r="YY44" s="50"/>
      <c r="YZ44" s="50"/>
      <c r="ZA44" s="50"/>
      <c r="ZB44" s="50"/>
      <c r="ZC44" s="50"/>
      <c r="ZD44" s="50"/>
      <c r="ZE44" s="50"/>
      <c r="ZF44" s="50"/>
      <c r="ZG44" s="50"/>
      <c r="ZH44" s="50"/>
      <c r="ZI44" s="50"/>
      <c r="ZJ44" s="50"/>
      <c r="ZK44" s="50"/>
      <c r="ZL44" s="50"/>
      <c r="ZM44" s="50"/>
      <c r="ZN44" s="50"/>
      <c r="ZO44" s="50"/>
      <c r="ZP44" s="50"/>
      <c r="ZQ44" s="50"/>
      <c r="ZR44" s="50"/>
      <c r="ZS44" s="50"/>
      <c r="ZT44" s="50"/>
      <c r="ZU44" s="50"/>
      <c r="ZV44" s="50"/>
      <c r="ZW44" s="50"/>
      <c r="ZX44" s="50"/>
      <c r="ZY44" s="50"/>
      <c r="ZZ44" s="50"/>
      <c r="AAA44" s="50"/>
      <c r="AAB44" s="50"/>
      <c r="AAC44" s="50"/>
      <c r="AAD44" s="50"/>
      <c r="AAE44" s="50"/>
      <c r="AAF44" s="50"/>
      <c r="AAG44" s="50"/>
      <c r="AAH44" s="50"/>
      <c r="AAI44" s="50"/>
      <c r="AAJ44" s="50"/>
      <c r="AAK44" s="50"/>
      <c r="AAL44" s="50"/>
      <c r="AAM44" s="50"/>
      <c r="AAN44" s="50"/>
      <c r="AAO44" s="50"/>
      <c r="AAP44" s="50"/>
      <c r="AAQ44" s="50"/>
      <c r="AAR44" s="50"/>
      <c r="AAS44" s="50"/>
      <c r="AAT44" s="50"/>
      <c r="AAU44" s="50"/>
      <c r="AAV44" s="50"/>
      <c r="AAW44" s="50"/>
      <c r="AAX44" s="50"/>
      <c r="AAY44" s="50"/>
      <c r="AAZ44" s="50"/>
      <c r="ABA44" s="50"/>
      <c r="ABB44" s="50"/>
      <c r="ABC44" s="50"/>
      <c r="ABD44" s="50"/>
      <c r="ABE44" s="50"/>
      <c r="ABF44" s="50"/>
      <c r="ABG44" s="50"/>
      <c r="ABH44" s="50"/>
      <c r="ABI44" s="50"/>
      <c r="ABJ44" s="50"/>
      <c r="ABK44" s="50"/>
      <c r="ABL44" s="50"/>
      <c r="ABM44" s="50"/>
      <c r="ABN44" s="50"/>
      <c r="ABO44" s="50"/>
      <c r="ABP44" s="50"/>
      <c r="ABQ44" s="50"/>
      <c r="ABR44" s="50"/>
      <c r="ABS44" s="50"/>
      <c r="ABT44" s="50"/>
      <c r="ABU44" s="50"/>
      <c r="ABV44" s="50"/>
      <c r="ABW44" s="50"/>
      <c r="ABX44" s="50"/>
      <c r="ABY44" s="50"/>
      <c r="ABZ44" s="50"/>
      <c r="ACA44" s="50"/>
      <c r="ACB44" s="50"/>
      <c r="ACC44" s="50"/>
      <c r="ACD44" s="50"/>
      <c r="ACE44" s="50"/>
      <c r="ACF44" s="50"/>
      <c r="ACG44" s="50"/>
      <c r="ACH44" s="50"/>
      <c r="ACI44" s="50"/>
      <c r="ACJ44" s="50"/>
      <c r="ACK44" s="50"/>
      <c r="ACL44" s="50"/>
      <c r="ACM44" s="50"/>
      <c r="ACN44" s="50"/>
      <c r="ACO44" s="50"/>
      <c r="ACP44" s="50"/>
      <c r="ACQ44" s="50"/>
      <c r="ACR44" s="50"/>
      <c r="ACS44" s="50"/>
      <c r="ACT44" s="50"/>
      <c r="ACU44" s="50"/>
      <c r="ACV44" s="50"/>
      <c r="ACW44" s="50"/>
      <c r="ACX44" s="50"/>
      <c r="ACY44" s="50"/>
      <c r="ACZ44" s="50"/>
      <c r="ADA44" s="50"/>
      <c r="ADB44" s="50"/>
      <c r="ADC44" s="50"/>
      <c r="ADD44" s="50"/>
      <c r="ADE44" s="50"/>
      <c r="ADF44" s="50"/>
      <c r="ADG44" s="50"/>
      <c r="ADH44" s="50"/>
      <c r="ADI44" s="50"/>
      <c r="ADJ44" s="50"/>
      <c r="ADK44" s="50"/>
      <c r="ADL44" s="50"/>
      <c r="ADM44" s="50"/>
      <c r="ADN44" s="50"/>
      <c r="ADO44" s="50"/>
      <c r="ADP44" s="50"/>
      <c r="ADQ44" s="50"/>
      <c r="ADR44" s="50"/>
      <c r="ADS44" s="50"/>
      <c r="ADT44" s="50"/>
      <c r="ADU44" s="50"/>
      <c r="ADV44" s="50"/>
      <c r="ADW44" s="50"/>
      <c r="ADX44" s="50"/>
      <c r="ADY44" s="50"/>
      <c r="ADZ44" s="50"/>
      <c r="AEA44" s="50"/>
      <c r="AEB44" s="50"/>
      <c r="AEC44" s="50"/>
      <c r="AED44" s="50"/>
      <c r="AEE44" s="50"/>
      <c r="AEF44" s="50"/>
      <c r="AEG44" s="50"/>
      <c r="AEH44" s="50"/>
      <c r="AEI44" s="50"/>
      <c r="AEJ44" s="50"/>
      <c r="AEK44" s="50"/>
      <c r="AEL44" s="50"/>
      <c r="AEM44" s="50"/>
      <c r="AEN44" s="50"/>
      <c r="AEO44" s="50"/>
      <c r="AEP44" s="50"/>
      <c r="AEQ44" s="50"/>
      <c r="AER44" s="50"/>
      <c r="AES44" s="50"/>
      <c r="AET44" s="50"/>
      <c r="AEU44" s="50"/>
      <c r="AEV44" s="50"/>
      <c r="AEW44" s="50"/>
      <c r="AEX44" s="50"/>
      <c r="AEY44" s="50"/>
      <c r="AEZ44" s="50"/>
      <c r="AFA44" s="50"/>
      <c r="AFB44" s="50"/>
      <c r="AFC44" s="50"/>
      <c r="AFD44" s="50"/>
      <c r="AFE44" s="50"/>
      <c r="AFF44" s="50"/>
      <c r="AFG44" s="50"/>
      <c r="AFH44" s="50"/>
      <c r="AFI44" s="50"/>
      <c r="AFJ44" s="50"/>
      <c r="AFK44" s="50"/>
      <c r="AFL44" s="50"/>
      <c r="AFM44" s="50"/>
      <c r="AFN44" s="50"/>
      <c r="AFO44" s="50"/>
      <c r="AFP44" s="50"/>
      <c r="AFQ44" s="50"/>
      <c r="AFR44" s="50"/>
      <c r="AFS44" s="50"/>
      <c r="AFT44" s="50"/>
      <c r="AFU44" s="50"/>
      <c r="AFV44" s="50"/>
      <c r="AFW44" s="50"/>
      <c r="AFX44" s="50"/>
      <c r="AFY44" s="50"/>
      <c r="AFZ44" s="50"/>
      <c r="AGA44" s="50"/>
      <c r="AGB44" s="50"/>
      <c r="AGC44" s="50"/>
      <c r="AGD44" s="50"/>
      <c r="AGE44" s="50"/>
      <c r="AGF44" s="50"/>
      <c r="AGG44" s="50"/>
      <c r="AGH44" s="50"/>
      <c r="AGI44" s="50"/>
      <c r="AGJ44" s="50"/>
      <c r="AGK44" s="50"/>
      <c r="AGL44" s="50"/>
      <c r="AGM44" s="50"/>
      <c r="AGN44" s="50"/>
      <c r="AGO44" s="50"/>
      <c r="AGP44" s="50"/>
      <c r="AGQ44" s="50"/>
      <c r="AGR44" s="50"/>
      <c r="AGS44" s="50"/>
      <c r="AGT44" s="50"/>
      <c r="AGU44" s="50"/>
      <c r="AGV44" s="50"/>
      <c r="AGW44" s="50"/>
      <c r="AGX44" s="50"/>
      <c r="AGY44" s="50"/>
      <c r="AGZ44" s="50"/>
      <c r="AHA44" s="50"/>
      <c r="AHB44" s="50"/>
      <c r="AHC44" s="50"/>
      <c r="AHD44" s="50"/>
      <c r="AHE44" s="50"/>
      <c r="AHF44" s="50"/>
      <c r="AHG44" s="50"/>
      <c r="AHH44" s="50"/>
      <c r="AHI44" s="50"/>
      <c r="AHJ44" s="50"/>
      <c r="AHK44" s="50"/>
      <c r="AHL44" s="50"/>
      <c r="AHM44" s="50"/>
      <c r="AHN44" s="50"/>
      <c r="AHO44" s="50"/>
      <c r="AHP44" s="50"/>
      <c r="AHQ44" s="50"/>
      <c r="AHR44" s="50"/>
      <c r="AHS44" s="50"/>
      <c r="AHT44" s="50"/>
      <c r="AHU44" s="50"/>
      <c r="AHV44" s="50"/>
      <c r="AHW44" s="50"/>
      <c r="AHX44" s="50"/>
      <c r="AHY44" s="50"/>
      <c r="AHZ44" s="50"/>
      <c r="AIA44" s="50"/>
      <c r="AIB44" s="50"/>
      <c r="AIC44" s="50"/>
      <c r="AID44" s="50"/>
      <c r="AIE44" s="50"/>
      <c r="AIF44" s="50"/>
      <c r="AIG44" s="50"/>
      <c r="AIH44" s="50"/>
      <c r="AII44" s="50"/>
      <c r="AIJ44" s="50"/>
      <c r="AIK44" s="50"/>
      <c r="AIL44" s="50"/>
      <c r="AIM44" s="50"/>
      <c r="AIN44" s="50"/>
      <c r="AIO44" s="50"/>
      <c r="AIP44" s="50"/>
      <c r="AIQ44" s="50"/>
      <c r="AIR44" s="50"/>
      <c r="AIS44" s="50"/>
      <c r="AIT44" s="50"/>
      <c r="AIU44" s="50"/>
      <c r="AIV44" s="50"/>
      <c r="AIW44" s="50"/>
      <c r="AIX44" s="50"/>
      <c r="AIY44" s="50"/>
      <c r="AIZ44" s="50"/>
      <c r="AJA44" s="50"/>
      <c r="AJB44" s="50"/>
      <c r="AJC44" s="50"/>
      <c r="AJD44" s="50"/>
      <c r="AJE44" s="50"/>
      <c r="AJF44" s="50"/>
      <c r="AJG44" s="50"/>
      <c r="AJH44" s="50"/>
      <c r="AJI44" s="50"/>
      <c r="AJJ44" s="50"/>
      <c r="AJK44" s="50"/>
      <c r="AJL44" s="50"/>
      <c r="AJM44" s="50"/>
      <c r="AJN44" s="50"/>
      <c r="AJO44" s="50"/>
      <c r="AJP44" s="50"/>
      <c r="AJQ44" s="50"/>
      <c r="AJR44" s="50"/>
      <c r="AJS44" s="50"/>
      <c r="AJT44" s="50"/>
      <c r="AJU44" s="50"/>
      <c r="AJV44" s="50"/>
      <c r="AJW44" s="50"/>
      <c r="AJX44" s="50"/>
      <c r="AJY44" s="50"/>
      <c r="AJZ44" s="50"/>
      <c r="AKA44" s="50"/>
      <c r="AKB44" s="50"/>
      <c r="AKC44" s="50"/>
      <c r="AKD44" s="50"/>
      <c r="AKE44" s="50"/>
      <c r="AKF44" s="50"/>
      <c r="AKG44" s="50"/>
      <c r="AKH44" s="50"/>
      <c r="AKI44" s="50"/>
      <c r="AKJ44" s="50"/>
      <c r="AKK44" s="50"/>
      <c r="AKL44" s="50"/>
      <c r="AKM44" s="50"/>
      <c r="AKN44" s="50"/>
      <c r="AKO44" s="50"/>
      <c r="AKP44" s="50"/>
      <c r="AKQ44" s="50"/>
      <c r="AKR44" s="50"/>
      <c r="AKS44" s="50"/>
      <c r="AKT44" s="50"/>
      <c r="AKU44" s="50"/>
      <c r="AKV44" s="50"/>
      <c r="AKW44" s="50"/>
      <c r="AKX44" s="50"/>
      <c r="AKY44" s="50"/>
      <c r="AKZ44" s="50"/>
      <c r="ALA44" s="50"/>
      <c r="ALB44" s="50"/>
      <c r="ALC44" s="50"/>
      <c r="ALD44" s="50"/>
      <c r="ALE44" s="50"/>
      <c r="ALF44" s="50"/>
      <c r="ALG44" s="50"/>
      <c r="ALH44" s="50"/>
      <c r="ALI44" s="50"/>
      <c r="ALJ44" s="50"/>
      <c r="ALK44" s="50"/>
      <c r="ALL44" s="50"/>
      <c r="ALM44" s="50"/>
      <c r="ALN44" s="50"/>
      <c r="ALO44" s="50"/>
      <c r="ALP44" s="50"/>
      <c r="ALQ44" s="50"/>
      <c r="ALR44" s="50"/>
      <c r="ALS44" s="50"/>
      <c r="ALT44" s="50"/>
      <c r="ALU44" s="50"/>
      <c r="ALV44" s="50"/>
      <c r="ALW44" s="50"/>
      <c r="ALX44" s="50"/>
      <c r="ALY44" s="50"/>
      <c r="ALZ44" s="50"/>
      <c r="AMA44" s="50"/>
      <c r="AMB44" s="50"/>
      <c r="AMC44" s="50"/>
      <c r="AMD44" s="50"/>
      <c r="AME44" s="50"/>
      <c r="AMF44" s="50"/>
      <c r="AMG44" s="50"/>
      <c r="AMH44" s="50"/>
      <c r="AMI44" s="50"/>
      <c r="AMJ44" s="50"/>
      <c r="AMK44" s="50"/>
      <c r="AML44" s="50"/>
      <c r="AMM44" s="50"/>
      <c r="AMN44" s="50"/>
      <c r="AMO44" s="50"/>
      <c r="AMP44" s="50"/>
      <c r="AMQ44" s="50"/>
      <c r="AMR44" s="50"/>
      <c r="AMS44" s="50"/>
      <c r="AMT44" s="50"/>
      <c r="AMU44" s="50"/>
      <c r="AMV44" s="50"/>
      <c r="AMW44" s="50"/>
      <c r="AMX44" s="50"/>
      <c r="AMY44" s="50"/>
      <c r="AMZ44" s="50"/>
      <c r="ANA44" s="50"/>
      <c r="ANB44" s="50"/>
      <c r="ANC44" s="50"/>
      <c r="AND44" s="50"/>
      <c r="ANE44" s="50"/>
      <c r="ANF44" s="50"/>
      <c r="ANG44" s="50"/>
      <c r="ANH44" s="50"/>
      <c r="ANI44" s="50"/>
      <c r="ANJ44" s="50"/>
      <c r="ANK44" s="50"/>
      <c r="ANL44" s="50"/>
      <c r="ANM44" s="50"/>
      <c r="ANN44" s="50"/>
      <c r="ANO44" s="50"/>
      <c r="ANP44" s="50"/>
      <c r="ANQ44" s="50"/>
      <c r="ANR44" s="50"/>
      <c r="ANS44" s="50"/>
      <c r="ANT44" s="50"/>
      <c r="ANU44" s="50"/>
      <c r="ANV44" s="50"/>
      <c r="ANW44" s="50"/>
      <c r="ANX44" s="50"/>
      <c r="ANY44" s="50"/>
      <c r="ANZ44" s="50"/>
      <c r="AOA44" s="50"/>
    </row>
    <row r="45" spans="1:1067" ht="69" customHeight="1">
      <c r="A45" s="9">
        <v>26</v>
      </c>
      <c r="B45" s="9">
        <v>40</v>
      </c>
      <c r="C45" s="280">
        <v>38</v>
      </c>
      <c r="D45" s="280" t="s">
        <v>2435</v>
      </c>
      <c r="E45" s="281">
        <v>20</v>
      </c>
      <c r="F45" s="9" t="s">
        <v>267</v>
      </c>
      <c r="G45" s="9" t="s">
        <v>61</v>
      </c>
      <c r="H45" s="495">
        <v>41</v>
      </c>
      <c r="I45" s="499" t="str">
        <f t="shared" si="7"/>
        <v>38_20</v>
      </c>
      <c r="J45" s="470"/>
      <c r="K45" s="470"/>
      <c r="L45" s="470"/>
      <c r="M45" s="470"/>
      <c r="N45" s="491">
        <v>1</v>
      </c>
      <c r="O45" s="9">
        <v>1</v>
      </c>
      <c r="P45" s="9"/>
      <c r="Q45" s="9"/>
      <c r="R45" s="9" t="s">
        <v>2009</v>
      </c>
      <c r="S45" s="9" t="s">
        <v>249</v>
      </c>
      <c r="T45" s="12" t="s">
        <v>2361</v>
      </c>
      <c r="U45" s="9"/>
      <c r="V45" s="9"/>
      <c r="W45" s="9">
        <v>0.55000000000000004</v>
      </c>
      <c r="X45" s="9"/>
      <c r="Y45" s="9"/>
      <c r="Z45" s="9"/>
      <c r="AA45" s="9" t="s">
        <v>2058</v>
      </c>
      <c r="AB45" s="9"/>
      <c r="AC45" s="9" t="s">
        <v>249</v>
      </c>
      <c r="AD45" s="9"/>
      <c r="AE45" s="9"/>
      <c r="AF45" s="9"/>
      <c r="AG45" s="9"/>
      <c r="AH45" s="9"/>
      <c r="AI45" s="9" t="s">
        <v>622</v>
      </c>
      <c r="AJ45" s="9"/>
      <c r="AK45" s="465">
        <v>1</v>
      </c>
      <c r="AL45" s="383">
        <v>29</v>
      </c>
      <c r="AM45" s="384" t="s">
        <v>249</v>
      </c>
      <c r="AN45" s="384" t="s">
        <v>63</v>
      </c>
      <c r="AO45" s="384"/>
      <c r="AP45" s="384"/>
      <c r="AQ45" s="384" t="s">
        <v>2022</v>
      </c>
      <c r="AR45" s="384" t="s">
        <v>64</v>
      </c>
      <c r="AS45" s="385">
        <v>15</v>
      </c>
      <c r="AT45" s="386">
        <v>18</v>
      </c>
      <c r="AU45" s="387"/>
      <c r="AV45" s="387"/>
      <c r="AW45" s="387">
        <v>1</v>
      </c>
      <c r="AX45" s="387"/>
      <c r="AY45" s="384"/>
      <c r="AZ45" s="384"/>
      <c r="BA45" s="384">
        <v>1</v>
      </c>
      <c r="BB45" s="383"/>
      <c r="BC45" s="383">
        <v>87</v>
      </c>
      <c r="BD45" s="388">
        <v>1</v>
      </c>
      <c r="BE45" s="384" t="s">
        <v>268</v>
      </c>
      <c r="BF45" s="384" t="s">
        <v>197</v>
      </c>
      <c r="BG45" s="384" t="s">
        <v>269</v>
      </c>
      <c r="BH45" s="384" t="s">
        <v>199</v>
      </c>
      <c r="BI45" s="384" t="s">
        <v>68</v>
      </c>
      <c r="BJ45" s="384" t="s">
        <v>68</v>
      </c>
      <c r="BK45" s="384" t="s">
        <v>68</v>
      </c>
      <c r="BL45" s="384" t="s">
        <v>68</v>
      </c>
      <c r="BM45" s="384" t="s">
        <v>69</v>
      </c>
      <c r="BN45" s="384" t="s">
        <v>270</v>
      </c>
      <c r="BO45" s="384" t="s">
        <v>71</v>
      </c>
      <c r="BP45" s="384" t="s">
        <v>72</v>
      </c>
      <c r="BQ45" s="384"/>
      <c r="BR45" s="384"/>
      <c r="BS45" s="384"/>
      <c r="BT45" s="384"/>
      <c r="BU45" s="387"/>
      <c r="BV45" s="387"/>
      <c r="BW45" s="387"/>
      <c r="BX45" s="387" t="s">
        <v>2096</v>
      </c>
      <c r="BY45" s="387"/>
      <c r="BZ45" s="387"/>
      <c r="CA45" s="387">
        <v>1</v>
      </c>
      <c r="CB45" s="387"/>
      <c r="CC45" s="387"/>
      <c r="CD45" s="387"/>
      <c r="CE45" s="387"/>
      <c r="CF45" s="387"/>
      <c r="CG45" s="387"/>
      <c r="CH45" s="387"/>
      <c r="CI45" s="387"/>
      <c r="CJ45" s="387"/>
      <c r="CK45" s="387">
        <v>1</v>
      </c>
      <c r="CL45" s="384">
        <v>1</v>
      </c>
      <c r="CM45" s="387"/>
      <c r="CN45" s="387"/>
      <c r="CO45" s="389">
        <v>1230</v>
      </c>
      <c r="CP45" s="389"/>
      <c r="CQ45" s="9" t="s">
        <v>1661</v>
      </c>
      <c r="CR45" s="9" t="s">
        <v>1660</v>
      </c>
      <c r="CS45" s="9"/>
      <c r="CT45" s="9"/>
      <c r="CU45" s="9" t="s">
        <v>1662</v>
      </c>
      <c r="CV45" s="9"/>
      <c r="CW45" s="9"/>
      <c r="CX45" s="10">
        <v>1</v>
      </c>
      <c r="CY45" s="10" t="s">
        <v>271</v>
      </c>
      <c r="CZ45" s="10">
        <v>41</v>
      </c>
      <c r="DA45" s="10" t="s">
        <v>272</v>
      </c>
      <c r="DB45" s="10" t="s">
        <v>1703</v>
      </c>
      <c r="DC45" s="10">
        <v>3</v>
      </c>
      <c r="DD45" s="10" t="str">
        <f t="shared" si="6"/>
        <v>38_20</v>
      </c>
      <c r="DE45" s="282"/>
      <c r="DF45" s="10"/>
      <c r="DG45" s="10" t="s">
        <v>1781</v>
      </c>
      <c r="DH45" s="10"/>
      <c r="DI45" s="10"/>
      <c r="DJ45" s="10"/>
      <c r="DK45" s="232"/>
      <c r="DL45" s="232"/>
      <c r="DM45" s="232"/>
      <c r="DN45" s="232"/>
      <c r="DO45" s="477" t="s">
        <v>1959</v>
      </c>
      <c r="DP45" s="230">
        <v>430.5</v>
      </c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  <c r="IW45" s="50"/>
      <c r="IX45" s="50"/>
      <c r="IY45" s="50"/>
      <c r="IZ45" s="50"/>
      <c r="JA45" s="50"/>
      <c r="JB45" s="50"/>
      <c r="JC45" s="50"/>
      <c r="JD45" s="50"/>
      <c r="JE45" s="50"/>
      <c r="JF45" s="50"/>
      <c r="JG45" s="50"/>
      <c r="JH45" s="50"/>
      <c r="JI45" s="50"/>
      <c r="JJ45" s="50"/>
      <c r="JK45" s="50"/>
      <c r="JL45" s="50"/>
      <c r="JM45" s="50"/>
      <c r="JN45" s="50"/>
      <c r="JO45" s="50"/>
      <c r="JP45" s="50"/>
      <c r="JQ45" s="50"/>
      <c r="JR45" s="50"/>
      <c r="JS45" s="50"/>
      <c r="JT45" s="50"/>
      <c r="JU45" s="50"/>
      <c r="JV45" s="50"/>
      <c r="JW45" s="50"/>
      <c r="JX45" s="50"/>
      <c r="JY45" s="50"/>
      <c r="JZ45" s="50"/>
      <c r="KA45" s="50"/>
      <c r="KB45" s="50"/>
      <c r="KC45" s="50"/>
      <c r="KD45" s="50"/>
      <c r="KE45" s="50"/>
      <c r="KF45" s="50"/>
      <c r="KG45" s="50"/>
      <c r="KH45" s="50"/>
      <c r="KI45" s="50"/>
      <c r="KJ45" s="50"/>
      <c r="KK45" s="50"/>
      <c r="KL45" s="50"/>
      <c r="KM45" s="50"/>
      <c r="KN45" s="50"/>
      <c r="KO45" s="50"/>
      <c r="KP45" s="50"/>
      <c r="KQ45" s="50"/>
      <c r="KR45" s="50"/>
      <c r="KS45" s="50"/>
      <c r="KT45" s="50"/>
      <c r="KU45" s="50"/>
      <c r="KV45" s="50"/>
      <c r="KW45" s="50"/>
      <c r="KX45" s="50"/>
      <c r="KY45" s="50"/>
      <c r="KZ45" s="50"/>
      <c r="LA45" s="50"/>
      <c r="LB45" s="50"/>
      <c r="LC45" s="50"/>
      <c r="LD45" s="50"/>
      <c r="LE45" s="50"/>
      <c r="LF45" s="50"/>
      <c r="LG45" s="50"/>
      <c r="LH45" s="50"/>
      <c r="LI45" s="50"/>
      <c r="LJ45" s="50"/>
      <c r="LK45" s="50"/>
      <c r="LL45" s="50"/>
      <c r="LM45" s="50"/>
      <c r="LN45" s="50"/>
      <c r="LO45" s="50"/>
      <c r="LP45" s="50"/>
      <c r="LQ45" s="50"/>
      <c r="LR45" s="50"/>
      <c r="LS45" s="50"/>
      <c r="LT45" s="50"/>
      <c r="LU45" s="50"/>
      <c r="LV45" s="50"/>
      <c r="LW45" s="50"/>
      <c r="LX45" s="50"/>
      <c r="LY45" s="50"/>
      <c r="LZ45" s="50"/>
      <c r="MA45" s="50"/>
      <c r="MB45" s="50"/>
      <c r="MC45" s="50"/>
      <c r="MD45" s="50"/>
      <c r="ME45" s="50"/>
      <c r="MF45" s="50"/>
      <c r="MG45" s="50"/>
      <c r="MH45" s="50"/>
      <c r="MI45" s="50"/>
      <c r="MJ45" s="50"/>
      <c r="MK45" s="50"/>
      <c r="ML45" s="50"/>
      <c r="MM45" s="50"/>
      <c r="MN45" s="50"/>
      <c r="MO45" s="50"/>
      <c r="MP45" s="50"/>
      <c r="MQ45" s="50"/>
      <c r="MR45" s="50"/>
      <c r="MS45" s="50"/>
      <c r="MT45" s="50"/>
      <c r="MU45" s="50"/>
      <c r="MV45" s="50"/>
      <c r="MW45" s="50"/>
      <c r="MX45" s="50"/>
      <c r="MY45" s="50"/>
      <c r="MZ45" s="50"/>
      <c r="NA45" s="50"/>
      <c r="NB45" s="50"/>
      <c r="NC45" s="50"/>
      <c r="ND45" s="50"/>
      <c r="NE45" s="50"/>
      <c r="NF45" s="50"/>
      <c r="NG45" s="50"/>
      <c r="NH45" s="50"/>
      <c r="NI45" s="50"/>
      <c r="NJ45" s="50"/>
      <c r="NK45" s="50"/>
      <c r="NL45" s="50"/>
      <c r="NM45" s="50"/>
      <c r="NN45" s="50"/>
      <c r="NO45" s="50"/>
      <c r="NP45" s="50"/>
      <c r="NQ45" s="50"/>
      <c r="NR45" s="50"/>
      <c r="NS45" s="50"/>
      <c r="NT45" s="50"/>
      <c r="NU45" s="50"/>
      <c r="NV45" s="50"/>
      <c r="NW45" s="50"/>
      <c r="NX45" s="50"/>
      <c r="NY45" s="50"/>
      <c r="NZ45" s="50"/>
      <c r="OA45" s="50"/>
      <c r="OB45" s="50"/>
      <c r="OC45" s="50"/>
      <c r="OD45" s="50"/>
      <c r="OE45" s="50"/>
      <c r="OF45" s="50"/>
      <c r="OG45" s="50"/>
      <c r="OH45" s="50"/>
      <c r="OI45" s="50"/>
      <c r="OJ45" s="50"/>
      <c r="OK45" s="50"/>
      <c r="OL45" s="50"/>
      <c r="OM45" s="50"/>
      <c r="ON45" s="50"/>
      <c r="OO45" s="50"/>
      <c r="OP45" s="50"/>
      <c r="OQ45" s="50"/>
      <c r="OR45" s="50"/>
      <c r="OS45" s="50"/>
      <c r="OT45" s="50"/>
      <c r="OU45" s="50"/>
      <c r="OV45" s="50"/>
      <c r="OW45" s="50"/>
      <c r="OX45" s="50"/>
      <c r="OY45" s="50"/>
      <c r="OZ45" s="50"/>
      <c r="PA45" s="50"/>
      <c r="PB45" s="50"/>
      <c r="PC45" s="50"/>
      <c r="PD45" s="50"/>
      <c r="PE45" s="50"/>
      <c r="PF45" s="50"/>
      <c r="PG45" s="50"/>
      <c r="PH45" s="50"/>
      <c r="PI45" s="50"/>
      <c r="PJ45" s="50"/>
      <c r="PK45" s="50"/>
      <c r="PL45" s="50"/>
      <c r="PM45" s="50"/>
      <c r="PN45" s="50"/>
      <c r="PO45" s="50"/>
      <c r="PP45" s="50"/>
      <c r="PQ45" s="50"/>
      <c r="PR45" s="50"/>
      <c r="PS45" s="50"/>
      <c r="PT45" s="50"/>
      <c r="PU45" s="50"/>
      <c r="PV45" s="50"/>
      <c r="PW45" s="50"/>
      <c r="PX45" s="50"/>
      <c r="PY45" s="50"/>
      <c r="PZ45" s="50"/>
      <c r="QA45" s="50"/>
      <c r="QB45" s="50"/>
      <c r="QC45" s="50"/>
      <c r="QD45" s="50"/>
      <c r="QE45" s="50"/>
      <c r="QF45" s="50"/>
      <c r="QG45" s="50"/>
      <c r="QH45" s="50"/>
      <c r="QI45" s="50"/>
      <c r="QJ45" s="50"/>
      <c r="QK45" s="50"/>
      <c r="QL45" s="50"/>
      <c r="QM45" s="50"/>
      <c r="QN45" s="50"/>
      <c r="QO45" s="50"/>
      <c r="QP45" s="50"/>
      <c r="QQ45" s="50"/>
      <c r="QR45" s="50"/>
      <c r="QS45" s="50"/>
      <c r="QT45" s="50"/>
      <c r="QU45" s="50"/>
      <c r="QV45" s="50"/>
      <c r="QW45" s="50"/>
      <c r="QX45" s="50"/>
      <c r="QY45" s="50"/>
      <c r="QZ45" s="50"/>
      <c r="RA45" s="50"/>
      <c r="RB45" s="50"/>
      <c r="RC45" s="50"/>
      <c r="RD45" s="50"/>
      <c r="RE45" s="50"/>
      <c r="RF45" s="50"/>
      <c r="RG45" s="50"/>
      <c r="RH45" s="50"/>
      <c r="RI45" s="50"/>
      <c r="RJ45" s="50"/>
      <c r="RK45" s="50"/>
      <c r="RL45" s="50"/>
      <c r="RM45" s="50"/>
      <c r="RN45" s="50"/>
      <c r="RO45" s="50"/>
      <c r="RP45" s="50"/>
      <c r="RQ45" s="50"/>
      <c r="RR45" s="50"/>
      <c r="RS45" s="50"/>
      <c r="RT45" s="50"/>
      <c r="RU45" s="50"/>
      <c r="RV45" s="50"/>
      <c r="RW45" s="50"/>
      <c r="RX45" s="50"/>
      <c r="RY45" s="50"/>
      <c r="RZ45" s="50"/>
      <c r="SA45" s="50"/>
      <c r="SB45" s="50"/>
      <c r="SC45" s="50"/>
      <c r="SD45" s="50"/>
      <c r="SE45" s="50"/>
      <c r="SF45" s="50"/>
      <c r="SG45" s="50"/>
      <c r="SH45" s="50"/>
      <c r="SI45" s="50"/>
      <c r="SJ45" s="50"/>
      <c r="SK45" s="50"/>
      <c r="SL45" s="50"/>
      <c r="SM45" s="50"/>
      <c r="SN45" s="50"/>
      <c r="SO45" s="50"/>
      <c r="SP45" s="50"/>
      <c r="SQ45" s="50"/>
      <c r="SR45" s="50"/>
      <c r="SS45" s="50"/>
      <c r="ST45" s="50"/>
      <c r="SU45" s="50"/>
      <c r="SV45" s="50"/>
      <c r="SW45" s="50"/>
      <c r="SX45" s="50"/>
      <c r="SY45" s="50"/>
      <c r="SZ45" s="50"/>
      <c r="TA45" s="50"/>
      <c r="TB45" s="50"/>
      <c r="TC45" s="50"/>
      <c r="TD45" s="50"/>
      <c r="TE45" s="50"/>
      <c r="TF45" s="50"/>
      <c r="TG45" s="50"/>
      <c r="TH45" s="50"/>
      <c r="TI45" s="50"/>
      <c r="TJ45" s="50"/>
      <c r="TK45" s="50"/>
      <c r="TL45" s="50"/>
      <c r="TM45" s="50"/>
      <c r="TN45" s="50"/>
      <c r="TO45" s="50"/>
      <c r="TP45" s="50"/>
      <c r="TQ45" s="50"/>
      <c r="TR45" s="50"/>
      <c r="TS45" s="50"/>
      <c r="TT45" s="50"/>
      <c r="TU45" s="50"/>
      <c r="TV45" s="50"/>
      <c r="TW45" s="50"/>
      <c r="TX45" s="50"/>
      <c r="TY45" s="50"/>
      <c r="TZ45" s="50"/>
      <c r="UA45" s="50"/>
      <c r="UB45" s="50"/>
      <c r="UC45" s="50"/>
      <c r="UD45" s="50"/>
      <c r="UE45" s="50"/>
      <c r="UF45" s="50"/>
      <c r="UG45" s="50"/>
      <c r="UH45" s="50"/>
      <c r="UI45" s="50"/>
      <c r="UJ45" s="50"/>
      <c r="UK45" s="50"/>
      <c r="UL45" s="50"/>
      <c r="UM45" s="50"/>
      <c r="UN45" s="50"/>
      <c r="UO45" s="50"/>
      <c r="UP45" s="50"/>
      <c r="UQ45" s="50"/>
      <c r="UR45" s="50"/>
      <c r="US45" s="50"/>
      <c r="UT45" s="50"/>
      <c r="UU45" s="50"/>
      <c r="UV45" s="50"/>
      <c r="UW45" s="50"/>
      <c r="UX45" s="50"/>
      <c r="UY45" s="50"/>
      <c r="UZ45" s="50"/>
      <c r="VA45" s="50"/>
      <c r="VB45" s="50"/>
      <c r="VC45" s="50"/>
      <c r="VD45" s="50"/>
      <c r="VE45" s="50"/>
      <c r="VF45" s="50"/>
      <c r="VG45" s="50"/>
      <c r="VH45" s="50"/>
      <c r="VI45" s="50"/>
      <c r="VJ45" s="50"/>
      <c r="VK45" s="50"/>
      <c r="VL45" s="50"/>
      <c r="VM45" s="50"/>
      <c r="VN45" s="50"/>
      <c r="VO45" s="50"/>
      <c r="VP45" s="50"/>
      <c r="VQ45" s="50"/>
      <c r="VR45" s="50"/>
      <c r="VS45" s="50"/>
      <c r="VT45" s="50"/>
      <c r="VU45" s="50"/>
      <c r="VV45" s="50"/>
      <c r="VW45" s="50"/>
      <c r="VX45" s="50"/>
      <c r="VY45" s="50"/>
      <c r="VZ45" s="50"/>
      <c r="WA45" s="50"/>
      <c r="WB45" s="50"/>
      <c r="WC45" s="50"/>
      <c r="WD45" s="50"/>
      <c r="WE45" s="50"/>
      <c r="WF45" s="50"/>
      <c r="WG45" s="50"/>
      <c r="WH45" s="50"/>
      <c r="WI45" s="50"/>
      <c r="WJ45" s="50"/>
      <c r="WK45" s="50"/>
      <c r="WL45" s="50"/>
      <c r="WM45" s="50"/>
      <c r="WN45" s="50"/>
      <c r="WO45" s="50"/>
      <c r="WP45" s="50"/>
      <c r="WQ45" s="50"/>
      <c r="WR45" s="50"/>
      <c r="WS45" s="50"/>
      <c r="WT45" s="50"/>
      <c r="WU45" s="50"/>
      <c r="WV45" s="50"/>
      <c r="WW45" s="50"/>
      <c r="WX45" s="50"/>
      <c r="WY45" s="50"/>
      <c r="WZ45" s="50"/>
      <c r="XA45" s="50"/>
      <c r="XB45" s="50"/>
      <c r="XC45" s="50"/>
      <c r="XD45" s="50"/>
      <c r="XE45" s="50"/>
      <c r="XF45" s="50"/>
      <c r="XG45" s="50"/>
      <c r="XH45" s="50"/>
      <c r="XI45" s="50"/>
      <c r="XJ45" s="50"/>
      <c r="XK45" s="50"/>
      <c r="XL45" s="50"/>
      <c r="XM45" s="50"/>
      <c r="XN45" s="50"/>
      <c r="XO45" s="50"/>
      <c r="XP45" s="50"/>
      <c r="XQ45" s="50"/>
      <c r="XR45" s="50"/>
      <c r="XS45" s="50"/>
      <c r="XT45" s="50"/>
      <c r="XU45" s="50"/>
      <c r="XV45" s="50"/>
      <c r="XW45" s="50"/>
      <c r="XX45" s="50"/>
      <c r="XY45" s="50"/>
      <c r="XZ45" s="50"/>
      <c r="YA45" s="50"/>
      <c r="YB45" s="50"/>
      <c r="YC45" s="50"/>
      <c r="YD45" s="50"/>
      <c r="YE45" s="50"/>
      <c r="YF45" s="50"/>
      <c r="YG45" s="50"/>
      <c r="YH45" s="50"/>
      <c r="YI45" s="50"/>
      <c r="YJ45" s="50"/>
      <c r="YK45" s="50"/>
      <c r="YL45" s="50"/>
      <c r="YM45" s="50"/>
      <c r="YN45" s="50"/>
      <c r="YO45" s="50"/>
      <c r="YP45" s="50"/>
      <c r="YQ45" s="50"/>
      <c r="YR45" s="50"/>
      <c r="YS45" s="50"/>
      <c r="YT45" s="50"/>
      <c r="YU45" s="50"/>
      <c r="YV45" s="50"/>
      <c r="YW45" s="50"/>
      <c r="YX45" s="50"/>
      <c r="YY45" s="50"/>
      <c r="YZ45" s="50"/>
      <c r="ZA45" s="50"/>
      <c r="ZB45" s="50"/>
      <c r="ZC45" s="50"/>
      <c r="ZD45" s="50"/>
      <c r="ZE45" s="50"/>
      <c r="ZF45" s="50"/>
      <c r="ZG45" s="50"/>
      <c r="ZH45" s="50"/>
      <c r="ZI45" s="50"/>
      <c r="ZJ45" s="50"/>
      <c r="ZK45" s="50"/>
      <c r="ZL45" s="50"/>
      <c r="ZM45" s="50"/>
      <c r="ZN45" s="50"/>
      <c r="ZO45" s="50"/>
      <c r="ZP45" s="50"/>
      <c r="ZQ45" s="50"/>
      <c r="ZR45" s="50"/>
      <c r="ZS45" s="50"/>
      <c r="ZT45" s="50"/>
      <c r="ZU45" s="50"/>
      <c r="ZV45" s="50"/>
      <c r="ZW45" s="50"/>
      <c r="ZX45" s="50"/>
      <c r="ZY45" s="50"/>
      <c r="ZZ45" s="50"/>
      <c r="AAA45" s="50"/>
      <c r="AAB45" s="50"/>
      <c r="AAC45" s="50"/>
      <c r="AAD45" s="50"/>
      <c r="AAE45" s="50"/>
      <c r="AAF45" s="50"/>
      <c r="AAG45" s="50"/>
      <c r="AAH45" s="50"/>
      <c r="AAI45" s="50"/>
      <c r="AAJ45" s="50"/>
      <c r="AAK45" s="50"/>
      <c r="AAL45" s="50"/>
      <c r="AAM45" s="50"/>
      <c r="AAN45" s="50"/>
      <c r="AAO45" s="50"/>
      <c r="AAP45" s="50"/>
      <c r="AAQ45" s="50"/>
      <c r="AAR45" s="50"/>
      <c r="AAS45" s="50"/>
      <c r="AAT45" s="50"/>
      <c r="AAU45" s="50"/>
      <c r="AAV45" s="50"/>
      <c r="AAW45" s="50"/>
      <c r="AAX45" s="50"/>
      <c r="AAY45" s="50"/>
      <c r="AAZ45" s="50"/>
      <c r="ABA45" s="50"/>
      <c r="ABB45" s="50"/>
      <c r="ABC45" s="50"/>
      <c r="ABD45" s="50"/>
      <c r="ABE45" s="50"/>
      <c r="ABF45" s="50"/>
      <c r="ABG45" s="50"/>
      <c r="ABH45" s="50"/>
      <c r="ABI45" s="50"/>
      <c r="ABJ45" s="50"/>
      <c r="ABK45" s="50"/>
      <c r="ABL45" s="50"/>
      <c r="ABM45" s="50"/>
      <c r="ABN45" s="50"/>
      <c r="ABO45" s="50"/>
      <c r="ABP45" s="50"/>
      <c r="ABQ45" s="50"/>
      <c r="ABR45" s="50"/>
      <c r="ABS45" s="50"/>
      <c r="ABT45" s="50"/>
      <c r="ABU45" s="50"/>
      <c r="ABV45" s="50"/>
      <c r="ABW45" s="50"/>
      <c r="ABX45" s="50"/>
      <c r="ABY45" s="50"/>
      <c r="ABZ45" s="50"/>
      <c r="ACA45" s="50"/>
      <c r="ACB45" s="50"/>
      <c r="ACC45" s="50"/>
      <c r="ACD45" s="50"/>
      <c r="ACE45" s="50"/>
      <c r="ACF45" s="50"/>
      <c r="ACG45" s="50"/>
      <c r="ACH45" s="50"/>
      <c r="ACI45" s="50"/>
      <c r="ACJ45" s="50"/>
      <c r="ACK45" s="50"/>
      <c r="ACL45" s="50"/>
      <c r="ACM45" s="50"/>
      <c r="ACN45" s="50"/>
      <c r="ACO45" s="50"/>
      <c r="ACP45" s="50"/>
      <c r="ACQ45" s="50"/>
      <c r="ACR45" s="50"/>
      <c r="ACS45" s="50"/>
      <c r="ACT45" s="50"/>
      <c r="ACU45" s="50"/>
      <c r="ACV45" s="50"/>
      <c r="ACW45" s="50"/>
      <c r="ACX45" s="50"/>
      <c r="ACY45" s="50"/>
      <c r="ACZ45" s="50"/>
      <c r="ADA45" s="50"/>
      <c r="ADB45" s="50"/>
      <c r="ADC45" s="50"/>
      <c r="ADD45" s="50"/>
      <c r="ADE45" s="50"/>
      <c r="ADF45" s="50"/>
      <c r="ADG45" s="50"/>
      <c r="ADH45" s="50"/>
      <c r="ADI45" s="50"/>
      <c r="ADJ45" s="50"/>
      <c r="ADK45" s="50"/>
      <c r="ADL45" s="50"/>
      <c r="ADM45" s="50"/>
      <c r="ADN45" s="50"/>
      <c r="ADO45" s="50"/>
      <c r="ADP45" s="50"/>
      <c r="ADQ45" s="50"/>
      <c r="ADR45" s="50"/>
      <c r="ADS45" s="50"/>
      <c r="ADT45" s="50"/>
      <c r="ADU45" s="50"/>
      <c r="ADV45" s="50"/>
      <c r="ADW45" s="50"/>
      <c r="ADX45" s="50"/>
      <c r="ADY45" s="50"/>
      <c r="ADZ45" s="50"/>
      <c r="AEA45" s="50"/>
      <c r="AEB45" s="50"/>
      <c r="AEC45" s="50"/>
      <c r="AED45" s="50"/>
      <c r="AEE45" s="50"/>
      <c r="AEF45" s="50"/>
      <c r="AEG45" s="50"/>
      <c r="AEH45" s="50"/>
      <c r="AEI45" s="50"/>
      <c r="AEJ45" s="50"/>
      <c r="AEK45" s="50"/>
      <c r="AEL45" s="50"/>
      <c r="AEM45" s="50"/>
      <c r="AEN45" s="50"/>
      <c r="AEO45" s="50"/>
      <c r="AEP45" s="50"/>
      <c r="AEQ45" s="50"/>
      <c r="AER45" s="50"/>
      <c r="AES45" s="50"/>
      <c r="AET45" s="50"/>
      <c r="AEU45" s="50"/>
      <c r="AEV45" s="50"/>
      <c r="AEW45" s="50"/>
      <c r="AEX45" s="50"/>
      <c r="AEY45" s="50"/>
      <c r="AEZ45" s="50"/>
      <c r="AFA45" s="50"/>
      <c r="AFB45" s="50"/>
      <c r="AFC45" s="50"/>
      <c r="AFD45" s="50"/>
      <c r="AFE45" s="50"/>
      <c r="AFF45" s="50"/>
      <c r="AFG45" s="50"/>
      <c r="AFH45" s="50"/>
      <c r="AFI45" s="50"/>
      <c r="AFJ45" s="50"/>
      <c r="AFK45" s="50"/>
      <c r="AFL45" s="50"/>
      <c r="AFM45" s="50"/>
      <c r="AFN45" s="50"/>
      <c r="AFO45" s="50"/>
      <c r="AFP45" s="50"/>
      <c r="AFQ45" s="50"/>
      <c r="AFR45" s="50"/>
      <c r="AFS45" s="50"/>
      <c r="AFT45" s="50"/>
      <c r="AFU45" s="50"/>
      <c r="AFV45" s="50"/>
      <c r="AFW45" s="50"/>
      <c r="AFX45" s="50"/>
      <c r="AFY45" s="50"/>
      <c r="AFZ45" s="50"/>
      <c r="AGA45" s="50"/>
      <c r="AGB45" s="50"/>
      <c r="AGC45" s="50"/>
      <c r="AGD45" s="50"/>
      <c r="AGE45" s="50"/>
      <c r="AGF45" s="50"/>
      <c r="AGG45" s="50"/>
      <c r="AGH45" s="50"/>
      <c r="AGI45" s="50"/>
      <c r="AGJ45" s="50"/>
      <c r="AGK45" s="50"/>
      <c r="AGL45" s="50"/>
      <c r="AGM45" s="50"/>
      <c r="AGN45" s="50"/>
      <c r="AGO45" s="50"/>
      <c r="AGP45" s="50"/>
      <c r="AGQ45" s="50"/>
      <c r="AGR45" s="50"/>
      <c r="AGS45" s="50"/>
      <c r="AGT45" s="50"/>
      <c r="AGU45" s="50"/>
      <c r="AGV45" s="50"/>
      <c r="AGW45" s="50"/>
      <c r="AGX45" s="50"/>
      <c r="AGY45" s="50"/>
      <c r="AGZ45" s="50"/>
      <c r="AHA45" s="50"/>
      <c r="AHB45" s="50"/>
      <c r="AHC45" s="50"/>
      <c r="AHD45" s="50"/>
      <c r="AHE45" s="50"/>
      <c r="AHF45" s="50"/>
      <c r="AHG45" s="50"/>
      <c r="AHH45" s="50"/>
      <c r="AHI45" s="50"/>
      <c r="AHJ45" s="50"/>
      <c r="AHK45" s="50"/>
      <c r="AHL45" s="50"/>
      <c r="AHM45" s="50"/>
      <c r="AHN45" s="50"/>
      <c r="AHO45" s="50"/>
      <c r="AHP45" s="50"/>
      <c r="AHQ45" s="50"/>
      <c r="AHR45" s="50"/>
      <c r="AHS45" s="50"/>
      <c r="AHT45" s="50"/>
      <c r="AHU45" s="50"/>
      <c r="AHV45" s="50"/>
      <c r="AHW45" s="50"/>
      <c r="AHX45" s="50"/>
      <c r="AHY45" s="50"/>
      <c r="AHZ45" s="50"/>
      <c r="AIA45" s="50"/>
      <c r="AIB45" s="50"/>
      <c r="AIC45" s="50"/>
      <c r="AID45" s="50"/>
      <c r="AIE45" s="50"/>
      <c r="AIF45" s="50"/>
      <c r="AIG45" s="50"/>
      <c r="AIH45" s="50"/>
      <c r="AII45" s="50"/>
      <c r="AIJ45" s="50"/>
      <c r="AIK45" s="50"/>
      <c r="AIL45" s="50"/>
      <c r="AIM45" s="50"/>
      <c r="AIN45" s="50"/>
      <c r="AIO45" s="50"/>
      <c r="AIP45" s="50"/>
      <c r="AIQ45" s="50"/>
      <c r="AIR45" s="50"/>
      <c r="AIS45" s="50"/>
      <c r="AIT45" s="50"/>
      <c r="AIU45" s="50"/>
      <c r="AIV45" s="50"/>
      <c r="AIW45" s="50"/>
      <c r="AIX45" s="50"/>
      <c r="AIY45" s="50"/>
      <c r="AIZ45" s="50"/>
      <c r="AJA45" s="50"/>
      <c r="AJB45" s="50"/>
      <c r="AJC45" s="50"/>
      <c r="AJD45" s="50"/>
      <c r="AJE45" s="50"/>
      <c r="AJF45" s="50"/>
      <c r="AJG45" s="50"/>
      <c r="AJH45" s="50"/>
      <c r="AJI45" s="50"/>
      <c r="AJJ45" s="50"/>
      <c r="AJK45" s="50"/>
      <c r="AJL45" s="50"/>
      <c r="AJM45" s="50"/>
      <c r="AJN45" s="50"/>
      <c r="AJO45" s="50"/>
      <c r="AJP45" s="50"/>
      <c r="AJQ45" s="50"/>
      <c r="AJR45" s="50"/>
      <c r="AJS45" s="50"/>
      <c r="AJT45" s="50"/>
      <c r="AJU45" s="50"/>
      <c r="AJV45" s="50"/>
      <c r="AJW45" s="50"/>
      <c r="AJX45" s="50"/>
      <c r="AJY45" s="50"/>
      <c r="AJZ45" s="50"/>
      <c r="AKA45" s="50"/>
      <c r="AKB45" s="50"/>
      <c r="AKC45" s="50"/>
      <c r="AKD45" s="50"/>
      <c r="AKE45" s="50"/>
      <c r="AKF45" s="50"/>
      <c r="AKG45" s="50"/>
      <c r="AKH45" s="50"/>
      <c r="AKI45" s="50"/>
      <c r="AKJ45" s="50"/>
      <c r="AKK45" s="50"/>
      <c r="AKL45" s="50"/>
      <c r="AKM45" s="50"/>
      <c r="AKN45" s="50"/>
      <c r="AKO45" s="50"/>
      <c r="AKP45" s="50"/>
      <c r="AKQ45" s="50"/>
      <c r="AKR45" s="50"/>
      <c r="AKS45" s="50"/>
      <c r="AKT45" s="50"/>
      <c r="AKU45" s="50"/>
      <c r="AKV45" s="50"/>
      <c r="AKW45" s="50"/>
      <c r="AKX45" s="50"/>
      <c r="AKY45" s="50"/>
      <c r="AKZ45" s="50"/>
      <c r="ALA45" s="50"/>
      <c r="ALB45" s="50"/>
      <c r="ALC45" s="50"/>
      <c r="ALD45" s="50"/>
      <c r="ALE45" s="50"/>
      <c r="ALF45" s="50"/>
      <c r="ALG45" s="50"/>
      <c r="ALH45" s="50"/>
      <c r="ALI45" s="50"/>
      <c r="ALJ45" s="50"/>
      <c r="ALK45" s="50"/>
      <c r="ALL45" s="50"/>
      <c r="ALM45" s="50"/>
      <c r="ALN45" s="50"/>
      <c r="ALO45" s="50"/>
      <c r="ALP45" s="50"/>
      <c r="ALQ45" s="50"/>
      <c r="ALR45" s="50"/>
      <c r="ALS45" s="50"/>
      <c r="ALT45" s="50"/>
      <c r="ALU45" s="50"/>
      <c r="ALV45" s="50"/>
      <c r="ALW45" s="50"/>
      <c r="ALX45" s="50"/>
      <c r="ALY45" s="50"/>
      <c r="ALZ45" s="50"/>
      <c r="AMA45" s="50"/>
      <c r="AMB45" s="50"/>
      <c r="AMC45" s="50"/>
      <c r="AMD45" s="50"/>
      <c r="AME45" s="50"/>
      <c r="AMF45" s="50"/>
      <c r="AMG45" s="50"/>
      <c r="AMH45" s="50"/>
      <c r="AMI45" s="50"/>
      <c r="AMJ45" s="50"/>
      <c r="AMK45" s="50"/>
      <c r="AML45" s="50"/>
      <c r="AMM45" s="50"/>
      <c r="AMN45" s="50"/>
      <c r="AMO45" s="50"/>
      <c r="AMP45" s="50"/>
      <c r="AMQ45" s="50"/>
      <c r="AMR45" s="50"/>
      <c r="AMS45" s="50"/>
      <c r="AMT45" s="50"/>
      <c r="AMU45" s="50"/>
      <c r="AMV45" s="50"/>
      <c r="AMW45" s="50"/>
      <c r="AMX45" s="50"/>
      <c r="AMY45" s="50"/>
      <c r="AMZ45" s="50"/>
      <c r="ANA45" s="50"/>
      <c r="ANB45" s="50"/>
      <c r="ANC45" s="50"/>
      <c r="AND45" s="50"/>
      <c r="ANE45" s="50"/>
      <c r="ANF45" s="50"/>
      <c r="ANG45" s="50"/>
      <c r="ANH45" s="50"/>
      <c r="ANI45" s="50"/>
      <c r="ANJ45" s="50"/>
      <c r="ANK45" s="50"/>
      <c r="ANL45" s="50"/>
      <c r="ANM45" s="50"/>
      <c r="ANN45" s="50"/>
      <c r="ANO45" s="50"/>
      <c r="ANP45" s="50"/>
      <c r="ANQ45" s="50"/>
      <c r="ANR45" s="50"/>
      <c r="ANS45" s="50"/>
      <c r="ANT45" s="50"/>
      <c r="ANU45" s="50"/>
      <c r="ANV45" s="50"/>
      <c r="ANW45" s="50"/>
      <c r="ANX45" s="50"/>
      <c r="ANY45" s="50"/>
      <c r="ANZ45" s="50"/>
      <c r="AOA45" s="50"/>
    </row>
    <row r="46" spans="1:1067" ht="69" customHeight="1">
      <c r="A46" s="9">
        <v>27</v>
      </c>
      <c r="B46" s="9">
        <v>41</v>
      </c>
      <c r="C46" s="280">
        <v>39</v>
      </c>
      <c r="D46" s="280" t="s">
        <v>2431</v>
      </c>
      <c r="E46" s="281">
        <v>31</v>
      </c>
      <c r="F46" s="9" t="s">
        <v>273</v>
      </c>
      <c r="G46" s="9" t="s">
        <v>61</v>
      </c>
      <c r="H46" s="495">
        <v>53</v>
      </c>
      <c r="I46" s="499" t="str">
        <f t="shared" ref="I46:I58" si="8">DD46</f>
        <v>39_31</v>
      </c>
      <c r="J46" s="470">
        <v>1</v>
      </c>
      <c r="K46" s="470">
        <v>1</v>
      </c>
      <c r="L46" s="470"/>
      <c r="M46" s="470"/>
      <c r="N46" s="491"/>
      <c r="O46" s="9"/>
      <c r="P46" s="9"/>
      <c r="Q46" s="9"/>
      <c r="R46" s="9"/>
      <c r="S46" s="9" t="s">
        <v>249</v>
      </c>
      <c r="T46" s="12" t="s">
        <v>2361</v>
      </c>
      <c r="U46" s="9"/>
      <c r="V46" s="9"/>
      <c r="W46" s="9">
        <v>0.55000000000000004</v>
      </c>
      <c r="X46" s="9"/>
      <c r="Y46" s="9"/>
      <c r="Z46" s="9"/>
      <c r="AA46" s="9" t="s">
        <v>2058</v>
      </c>
      <c r="AB46" s="9"/>
      <c r="AC46" s="9" t="s">
        <v>249</v>
      </c>
      <c r="AD46" s="9"/>
      <c r="AE46" s="9"/>
      <c r="AF46" s="9"/>
      <c r="AG46" s="9"/>
      <c r="AH46" s="9"/>
      <c r="AI46" s="9" t="s">
        <v>622</v>
      </c>
      <c r="AJ46" s="9"/>
      <c r="AK46" s="465">
        <v>1</v>
      </c>
      <c r="AL46" s="383">
        <v>30</v>
      </c>
      <c r="AM46" s="384" t="s">
        <v>249</v>
      </c>
      <c r="AN46" s="384" t="s">
        <v>63</v>
      </c>
      <c r="AO46" s="384"/>
      <c r="AP46" s="384"/>
      <c r="AQ46" s="384" t="s">
        <v>2022</v>
      </c>
      <c r="AR46" s="384" t="s">
        <v>64</v>
      </c>
      <c r="AS46" s="385">
        <v>16</v>
      </c>
      <c r="AT46" s="386" t="s">
        <v>274</v>
      </c>
      <c r="AU46" s="387"/>
      <c r="AV46" s="387"/>
      <c r="AW46" s="387">
        <v>1</v>
      </c>
      <c r="AX46" s="387"/>
      <c r="AY46" s="384"/>
      <c r="AZ46" s="384"/>
      <c r="BA46" s="384">
        <v>1</v>
      </c>
      <c r="BB46" s="383"/>
      <c r="BC46" s="383">
        <v>85</v>
      </c>
      <c r="BD46" s="388">
        <v>1</v>
      </c>
      <c r="BE46" s="384" t="s">
        <v>275</v>
      </c>
      <c r="BF46" s="384" t="s">
        <v>276</v>
      </c>
      <c r="BG46" s="384" t="s">
        <v>68</v>
      </c>
      <c r="BH46" s="384" t="s">
        <v>68</v>
      </c>
      <c r="BI46" s="384" t="s">
        <v>68</v>
      </c>
      <c r="BJ46" s="384" t="s">
        <v>68</v>
      </c>
      <c r="BK46" s="384" t="s">
        <v>68</v>
      </c>
      <c r="BL46" s="384" t="s">
        <v>68</v>
      </c>
      <c r="BM46" s="384" t="s">
        <v>69</v>
      </c>
      <c r="BN46" s="384" t="s">
        <v>277</v>
      </c>
      <c r="BO46" s="384" t="s">
        <v>71</v>
      </c>
      <c r="BP46" s="384" t="s">
        <v>72</v>
      </c>
      <c r="BQ46" s="384"/>
      <c r="BR46" s="384"/>
      <c r="BS46" s="384"/>
      <c r="BT46" s="384"/>
      <c r="BU46" s="387"/>
      <c r="BV46" s="387"/>
      <c r="BW46" s="387"/>
      <c r="BX46" s="387" t="s">
        <v>2096</v>
      </c>
      <c r="BY46" s="387"/>
      <c r="BZ46" s="387"/>
      <c r="CA46" s="387">
        <v>1</v>
      </c>
      <c r="CB46" s="387"/>
      <c r="CC46" s="387"/>
      <c r="CD46" s="387"/>
      <c r="CE46" s="387"/>
      <c r="CF46" s="387"/>
      <c r="CG46" s="387"/>
      <c r="CH46" s="387"/>
      <c r="CI46" s="387"/>
      <c r="CJ46" s="387"/>
      <c r="CK46" s="387">
        <v>1</v>
      </c>
      <c r="CL46" s="384">
        <v>1</v>
      </c>
      <c r="CM46" s="387"/>
      <c r="CN46" s="387"/>
      <c r="CO46" s="389">
        <v>1230</v>
      </c>
      <c r="CP46" s="389"/>
      <c r="CQ46" s="9"/>
      <c r="CR46" s="9"/>
      <c r="CS46" s="9"/>
      <c r="CT46" s="9"/>
      <c r="CU46" s="9"/>
      <c r="CV46" s="9"/>
      <c r="CW46" s="9"/>
      <c r="CX46" s="10"/>
      <c r="CY46" s="10"/>
      <c r="CZ46" s="10">
        <v>53</v>
      </c>
      <c r="DA46" s="10" t="s">
        <v>74</v>
      </c>
      <c r="DB46" s="10" t="s">
        <v>74</v>
      </c>
      <c r="DC46" s="10">
        <v>1</v>
      </c>
      <c r="DD46" s="10" t="str">
        <f t="shared" si="6"/>
        <v>39_31</v>
      </c>
      <c r="DE46" s="282"/>
      <c r="DF46" s="10"/>
      <c r="DG46" s="10" t="s">
        <v>1777</v>
      </c>
      <c r="DH46" s="10"/>
      <c r="DI46" s="10"/>
      <c r="DJ46" s="10"/>
      <c r="DK46" s="232"/>
      <c r="DL46" s="232"/>
      <c r="DM46" s="232"/>
      <c r="DN46" s="232"/>
      <c r="DO46" s="477" t="s">
        <v>1959</v>
      </c>
      <c r="DP46" s="23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  <c r="IW46" s="50"/>
      <c r="IX46" s="50"/>
      <c r="IY46" s="50"/>
      <c r="IZ46" s="50"/>
      <c r="JA46" s="50"/>
      <c r="JB46" s="50"/>
      <c r="JC46" s="50"/>
      <c r="JD46" s="50"/>
      <c r="JE46" s="50"/>
      <c r="JF46" s="50"/>
      <c r="JG46" s="50"/>
      <c r="JH46" s="50"/>
      <c r="JI46" s="50"/>
      <c r="JJ46" s="50"/>
      <c r="JK46" s="50"/>
      <c r="JL46" s="50"/>
      <c r="JM46" s="50"/>
      <c r="JN46" s="50"/>
      <c r="JO46" s="50"/>
      <c r="JP46" s="50"/>
      <c r="JQ46" s="50"/>
      <c r="JR46" s="50"/>
      <c r="JS46" s="50"/>
      <c r="JT46" s="50"/>
      <c r="JU46" s="50"/>
      <c r="JV46" s="50"/>
      <c r="JW46" s="50"/>
      <c r="JX46" s="50"/>
      <c r="JY46" s="50"/>
      <c r="JZ46" s="50"/>
      <c r="KA46" s="50"/>
      <c r="KB46" s="50"/>
      <c r="KC46" s="50"/>
      <c r="KD46" s="50"/>
      <c r="KE46" s="50"/>
      <c r="KF46" s="50"/>
      <c r="KG46" s="50"/>
      <c r="KH46" s="50"/>
      <c r="KI46" s="50"/>
      <c r="KJ46" s="50"/>
      <c r="KK46" s="50"/>
      <c r="KL46" s="50"/>
      <c r="KM46" s="50"/>
      <c r="KN46" s="50"/>
      <c r="KO46" s="50"/>
      <c r="KP46" s="50"/>
      <c r="KQ46" s="50"/>
      <c r="KR46" s="50"/>
      <c r="KS46" s="50"/>
      <c r="KT46" s="50"/>
      <c r="KU46" s="50"/>
      <c r="KV46" s="50"/>
      <c r="KW46" s="50"/>
      <c r="KX46" s="50"/>
      <c r="KY46" s="50"/>
      <c r="KZ46" s="50"/>
      <c r="LA46" s="50"/>
      <c r="LB46" s="50"/>
      <c r="LC46" s="50"/>
      <c r="LD46" s="50"/>
      <c r="LE46" s="50"/>
      <c r="LF46" s="50"/>
      <c r="LG46" s="50"/>
      <c r="LH46" s="50"/>
      <c r="LI46" s="50"/>
      <c r="LJ46" s="50"/>
      <c r="LK46" s="50"/>
      <c r="LL46" s="50"/>
      <c r="LM46" s="50"/>
      <c r="LN46" s="50"/>
      <c r="LO46" s="50"/>
      <c r="LP46" s="50"/>
      <c r="LQ46" s="50"/>
      <c r="LR46" s="50"/>
      <c r="LS46" s="50"/>
      <c r="LT46" s="50"/>
      <c r="LU46" s="50"/>
      <c r="LV46" s="50"/>
      <c r="LW46" s="50"/>
      <c r="LX46" s="50"/>
      <c r="LY46" s="50"/>
      <c r="LZ46" s="50"/>
      <c r="MA46" s="50"/>
      <c r="MB46" s="50"/>
      <c r="MC46" s="50"/>
      <c r="MD46" s="50"/>
      <c r="ME46" s="50"/>
      <c r="MF46" s="50"/>
      <c r="MG46" s="50"/>
      <c r="MH46" s="50"/>
      <c r="MI46" s="50"/>
      <c r="MJ46" s="50"/>
      <c r="MK46" s="50"/>
      <c r="ML46" s="50"/>
      <c r="MM46" s="50"/>
      <c r="MN46" s="50"/>
      <c r="MO46" s="50"/>
      <c r="MP46" s="50"/>
      <c r="MQ46" s="50"/>
      <c r="MR46" s="50"/>
      <c r="MS46" s="50"/>
      <c r="MT46" s="50"/>
      <c r="MU46" s="50"/>
      <c r="MV46" s="50"/>
      <c r="MW46" s="50"/>
      <c r="MX46" s="50"/>
      <c r="MY46" s="50"/>
      <c r="MZ46" s="50"/>
      <c r="NA46" s="50"/>
      <c r="NB46" s="50"/>
      <c r="NC46" s="50"/>
      <c r="ND46" s="50"/>
      <c r="NE46" s="50"/>
      <c r="NF46" s="50"/>
      <c r="NG46" s="50"/>
      <c r="NH46" s="50"/>
      <c r="NI46" s="50"/>
      <c r="NJ46" s="50"/>
      <c r="NK46" s="50"/>
      <c r="NL46" s="50"/>
      <c r="NM46" s="50"/>
      <c r="NN46" s="50"/>
      <c r="NO46" s="50"/>
      <c r="NP46" s="50"/>
      <c r="NQ46" s="50"/>
      <c r="NR46" s="50"/>
      <c r="NS46" s="50"/>
      <c r="NT46" s="50"/>
      <c r="NU46" s="50"/>
      <c r="NV46" s="50"/>
      <c r="NW46" s="50"/>
      <c r="NX46" s="50"/>
      <c r="NY46" s="50"/>
      <c r="NZ46" s="50"/>
      <c r="OA46" s="50"/>
      <c r="OB46" s="50"/>
      <c r="OC46" s="50"/>
      <c r="OD46" s="50"/>
      <c r="OE46" s="50"/>
      <c r="OF46" s="50"/>
      <c r="OG46" s="50"/>
      <c r="OH46" s="50"/>
      <c r="OI46" s="50"/>
      <c r="OJ46" s="50"/>
      <c r="OK46" s="50"/>
      <c r="OL46" s="50"/>
      <c r="OM46" s="50"/>
      <c r="ON46" s="50"/>
      <c r="OO46" s="50"/>
      <c r="OP46" s="50"/>
      <c r="OQ46" s="50"/>
      <c r="OR46" s="50"/>
      <c r="OS46" s="50"/>
      <c r="OT46" s="50"/>
      <c r="OU46" s="50"/>
      <c r="OV46" s="50"/>
      <c r="OW46" s="50"/>
      <c r="OX46" s="50"/>
      <c r="OY46" s="50"/>
      <c r="OZ46" s="50"/>
      <c r="PA46" s="50"/>
      <c r="PB46" s="50"/>
      <c r="PC46" s="50"/>
      <c r="PD46" s="50"/>
      <c r="PE46" s="50"/>
      <c r="PF46" s="50"/>
      <c r="PG46" s="50"/>
      <c r="PH46" s="50"/>
      <c r="PI46" s="50"/>
      <c r="PJ46" s="50"/>
      <c r="PK46" s="50"/>
      <c r="PL46" s="50"/>
      <c r="PM46" s="50"/>
      <c r="PN46" s="50"/>
      <c r="PO46" s="50"/>
      <c r="PP46" s="50"/>
      <c r="PQ46" s="50"/>
      <c r="PR46" s="50"/>
      <c r="PS46" s="50"/>
      <c r="PT46" s="50"/>
      <c r="PU46" s="50"/>
      <c r="PV46" s="50"/>
      <c r="PW46" s="50"/>
      <c r="PX46" s="50"/>
      <c r="PY46" s="50"/>
      <c r="PZ46" s="50"/>
      <c r="QA46" s="50"/>
      <c r="QB46" s="50"/>
      <c r="QC46" s="50"/>
      <c r="QD46" s="50"/>
      <c r="QE46" s="50"/>
      <c r="QF46" s="50"/>
      <c r="QG46" s="50"/>
      <c r="QH46" s="50"/>
      <c r="QI46" s="50"/>
      <c r="QJ46" s="50"/>
      <c r="QK46" s="50"/>
      <c r="QL46" s="50"/>
      <c r="QM46" s="50"/>
      <c r="QN46" s="50"/>
      <c r="QO46" s="50"/>
      <c r="QP46" s="50"/>
      <c r="QQ46" s="50"/>
      <c r="QR46" s="50"/>
      <c r="QS46" s="50"/>
      <c r="QT46" s="50"/>
      <c r="QU46" s="50"/>
      <c r="QV46" s="50"/>
      <c r="QW46" s="50"/>
      <c r="QX46" s="50"/>
      <c r="QY46" s="50"/>
      <c r="QZ46" s="50"/>
      <c r="RA46" s="50"/>
      <c r="RB46" s="50"/>
      <c r="RC46" s="50"/>
      <c r="RD46" s="50"/>
      <c r="RE46" s="50"/>
      <c r="RF46" s="50"/>
      <c r="RG46" s="50"/>
      <c r="RH46" s="50"/>
      <c r="RI46" s="50"/>
      <c r="RJ46" s="50"/>
      <c r="RK46" s="50"/>
      <c r="RL46" s="50"/>
      <c r="RM46" s="50"/>
      <c r="RN46" s="50"/>
      <c r="RO46" s="50"/>
      <c r="RP46" s="50"/>
      <c r="RQ46" s="50"/>
      <c r="RR46" s="50"/>
      <c r="RS46" s="50"/>
      <c r="RT46" s="50"/>
      <c r="RU46" s="50"/>
      <c r="RV46" s="50"/>
      <c r="RW46" s="50"/>
      <c r="RX46" s="50"/>
      <c r="RY46" s="50"/>
      <c r="RZ46" s="50"/>
      <c r="SA46" s="50"/>
      <c r="SB46" s="50"/>
      <c r="SC46" s="50"/>
      <c r="SD46" s="50"/>
      <c r="SE46" s="50"/>
      <c r="SF46" s="50"/>
      <c r="SG46" s="50"/>
      <c r="SH46" s="50"/>
      <c r="SI46" s="50"/>
      <c r="SJ46" s="50"/>
      <c r="SK46" s="50"/>
      <c r="SL46" s="50"/>
      <c r="SM46" s="50"/>
      <c r="SN46" s="50"/>
      <c r="SO46" s="50"/>
      <c r="SP46" s="50"/>
      <c r="SQ46" s="50"/>
      <c r="SR46" s="50"/>
      <c r="SS46" s="50"/>
      <c r="ST46" s="50"/>
      <c r="SU46" s="50"/>
      <c r="SV46" s="50"/>
      <c r="SW46" s="50"/>
      <c r="SX46" s="50"/>
      <c r="SY46" s="50"/>
      <c r="SZ46" s="50"/>
      <c r="TA46" s="50"/>
      <c r="TB46" s="50"/>
      <c r="TC46" s="50"/>
      <c r="TD46" s="50"/>
      <c r="TE46" s="50"/>
      <c r="TF46" s="50"/>
      <c r="TG46" s="50"/>
      <c r="TH46" s="50"/>
      <c r="TI46" s="50"/>
      <c r="TJ46" s="50"/>
      <c r="TK46" s="50"/>
      <c r="TL46" s="50"/>
      <c r="TM46" s="50"/>
      <c r="TN46" s="50"/>
      <c r="TO46" s="50"/>
      <c r="TP46" s="50"/>
      <c r="TQ46" s="50"/>
      <c r="TR46" s="50"/>
      <c r="TS46" s="50"/>
      <c r="TT46" s="50"/>
      <c r="TU46" s="50"/>
      <c r="TV46" s="50"/>
      <c r="TW46" s="50"/>
      <c r="TX46" s="50"/>
      <c r="TY46" s="50"/>
      <c r="TZ46" s="50"/>
      <c r="UA46" s="50"/>
      <c r="UB46" s="50"/>
      <c r="UC46" s="50"/>
      <c r="UD46" s="50"/>
      <c r="UE46" s="50"/>
      <c r="UF46" s="50"/>
      <c r="UG46" s="50"/>
      <c r="UH46" s="50"/>
      <c r="UI46" s="50"/>
      <c r="UJ46" s="50"/>
      <c r="UK46" s="50"/>
      <c r="UL46" s="50"/>
      <c r="UM46" s="50"/>
      <c r="UN46" s="50"/>
      <c r="UO46" s="50"/>
      <c r="UP46" s="50"/>
      <c r="UQ46" s="50"/>
      <c r="UR46" s="50"/>
      <c r="US46" s="50"/>
      <c r="UT46" s="50"/>
      <c r="UU46" s="50"/>
      <c r="UV46" s="50"/>
      <c r="UW46" s="50"/>
      <c r="UX46" s="50"/>
      <c r="UY46" s="50"/>
      <c r="UZ46" s="50"/>
      <c r="VA46" s="50"/>
      <c r="VB46" s="50"/>
      <c r="VC46" s="50"/>
      <c r="VD46" s="50"/>
      <c r="VE46" s="50"/>
      <c r="VF46" s="50"/>
      <c r="VG46" s="50"/>
      <c r="VH46" s="50"/>
      <c r="VI46" s="50"/>
      <c r="VJ46" s="50"/>
      <c r="VK46" s="50"/>
      <c r="VL46" s="50"/>
      <c r="VM46" s="50"/>
      <c r="VN46" s="50"/>
      <c r="VO46" s="50"/>
      <c r="VP46" s="50"/>
      <c r="VQ46" s="50"/>
      <c r="VR46" s="50"/>
      <c r="VS46" s="50"/>
      <c r="VT46" s="50"/>
      <c r="VU46" s="50"/>
      <c r="VV46" s="50"/>
      <c r="VW46" s="50"/>
      <c r="VX46" s="50"/>
      <c r="VY46" s="50"/>
      <c r="VZ46" s="50"/>
      <c r="WA46" s="50"/>
      <c r="WB46" s="50"/>
      <c r="WC46" s="50"/>
      <c r="WD46" s="50"/>
      <c r="WE46" s="50"/>
      <c r="WF46" s="50"/>
      <c r="WG46" s="50"/>
      <c r="WH46" s="50"/>
      <c r="WI46" s="50"/>
      <c r="WJ46" s="50"/>
      <c r="WK46" s="50"/>
      <c r="WL46" s="50"/>
      <c r="WM46" s="50"/>
      <c r="WN46" s="50"/>
      <c r="WO46" s="50"/>
      <c r="WP46" s="50"/>
      <c r="WQ46" s="50"/>
      <c r="WR46" s="50"/>
      <c r="WS46" s="50"/>
      <c r="WT46" s="50"/>
      <c r="WU46" s="50"/>
      <c r="WV46" s="50"/>
      <c r="WW46" s="50"/>
      <c r="WX46" s="50"/>
      <c r="WY46" s="50"/>
      <c r="WZ46" s="50"/>
      <c r="XA46" s="50"/>
      <c r="XB46" s="50"/>
      <c r="XC46" s="50"/>
      <c r="XD46" s="50"/>
      <c r="XE46" s="50"/>
      <c r="XF46" s="50"/>
      <c r="XG46" s="50"/>
      <c r="XH46" s="50"/>
      <c r="XI46" s="50"/>
      <c r="XJ46" s="50"/>
      <c r="XK46" s="50"/>
      <c r="XL46" s="50"/>
      <c r="XM46" s="50"/>
      <c r="XN46" s="50"/>
      <c r="XO46" s="50"/>
      <c r="XP46" s="50"/>
      <c r="XQ46" s="50"/>
      <c r="XR46" s="50"/>
      <c r="XS46" s="50"/>
      <c r="XT46" s="50"/>
      <c r="XU46" s="50"/>
      <c r="XV46" s="50"/>
      <c r="XW46" s="50"/>
      <c r="XX46" s="50"/>
      <c r="XY46" s="50"/>
      <c r="XZ46" s="50"/>
      <c r="YA46" s="50"/>
      <c r="YB46" s="50"/>
      <c r="YC46" s="50"/>
      <c r="YD46" s="50"/>
      <c r="YE46" s="50"/>
      <c r="YF46" s="50"/>
      <c r="YG46" s="50"/>
      <c r="YH46" s="50"/>
      <c r="YI46" s="50"/>
      <c r="YJ46" s="50"/>
      <c r="YK46" s="50"/>
      <c r="YL46" s="50"/>
      <c r="YM46" s="50"/>
      <c r="YN46" s="50"/>
      <c r="YO46" s="50"/>
      <c r="YP46" s="50"/>
      <c r="YQ46" s="50"/>
      <c r="YR46" s="50"/>
      <c r="YS46" s="50"/>
      <c r="YT46" s="50"/>
      <c r="YU46" s="50"/>
      <c r="YV46" s="50"/>
      <c r="YW46" s="50"/>
      <c r="YX46" s="50"/>
      <c r="YY46" s="50"/>
      <c r="YZ46" s="50"/>
      <c r="ZA46" s="50"/>
      <c r="ZB46" s="50"/>
      <c r="ZC46" s="50"/>
      <c r="ZD46" s="50"/>
      <c r="ZE46" s="50"/>
      <c r="ZF46" s="50"/>
      <c r="ZG46" s="50"/>
      <c r="ZH46" s="50"/>
      <c r="ZI46" s="50"/>
      <c r="ZJ46" s="50"/>
      <c r="ZK46" s="50"/>
      <c r="ZL46" s="50"/>
      <c r="ZM46" s="50"/>
      <c r="ZN46" s="50"/>
      <c r="ZO46" s="50"/>
      <c r="ZP46" s="50"/>
      <c r="ZQ46" s="50"/>
      <c r="ZR46" s="50"/>
      <c r="ZS46" s="50"/>
      <c r="ZT46" s="50"/>
      <c r="ZU46" s="50"/>
      <c r="ZV46" s="50"/>
      <c r="ZW46" s="50"/>
      <c r="ZX46" s="50"/>
      <c r="ZY46" s="50"/>
      <c r="ZZ46" s="50"/>
      <c r="AAA46" s="50"/>
      <c r="AAB46" s="50"/>
      <c r="AAC46" s="50"/>
      <c r="AAD46" s="50"/>
      <c r="AAE46" s="50"/>
      <c r="AAF46" s="50"/>
      <c r="AAG46" s="50"/>
      <c r="AAH46" s="50"/>
      <c r="AAI46" s="50"/>
      <c r="AAJ46" s="50"/>
      <c r="AAK46" s="50"/>
      <c r="AAL46" s="50"/>
      <c r="AAM46" s="50"/>
      <c r="AAN46" s="50"/>
      <c r="AAO46" s="50"/>
      <c r="AAP46" s="50"/>
      <c r="AAQ46" s="50"/>
      <c r="AAR46" s="50"/>
      <c r="AAS46" s="50"/>
      <c r="AAT46" s="50"/>
      <c r="AAU46" s="50"/>
      <c r="AAV46" s="50"/>
      <c r="AAW46" s="50"/>
      <c r="AAX46" s="50"/>
      <c r="AAY46" s="50"/>
      <c r="AAZ46" s="50"/>
      <c r="ABA46" s="50"/>
      <c r="ABB46" s="50"/>
      <c r="ABC46" s="50"/>
      <c r="ABD46" s="50"/>
      <c r="ABE46" s="50"/>
      <c r="ABF46" s="50"/>
      <c r="ABG46" s="50"/>
      <c r="ABH46" s="50"/>
      <c r="ABI46" s="50"/>
      <c r="ABJ46" s="50"/>
      <c r="ABK46" s="50"/>
      <c r="ABL46" s="50"/>
      <c r="ABM46" s="50"/>
      <c r="ABN46" s="50"/>
      <c r="ABO46" s="50"/>
      <c r="ABP46" s="50"/>
      <c r="ABQ46" s="50"/>
      <c r="ABR46" s="50"/>
      <c r="ABS46" s="50"/>
      <c r="ABT46" s="50"/>
      <c r="ABU46" s="50"/>
      <c r="ABV46" s="50"/>
      <c r="ABW46" s="50"/>
      <c r="ABX46" s="50"/>
      <c r="ABY46" s="50"/>
      <c r="ABZ46" s="50"/>
      <c r="ACA46" s="50"/>
      <c r="ACB46" s="50"/>
      <c r="ACC46" s="50"/>
      <c r="ACD46" s="50"/>
      <c r="ACE46" s="50"/>
      <c r="ACF46" s="50"/>
      <c r="ACG46" s="50"/>
      <c r="ACH46" s="50"/>
      <c r="ACI46" s="50"/>
      <c r="ACJ46" s="50"/>
      <c r="ACK46" s="50"/>
      <c r="ACL46" s="50"/>
      <c r="ACM46" s="50"/>
      <c r="ACN46" s="50"/>
      <c r="ACO46" s="50"/>
      <c r="ACP46" s="50"/>
      <c r="ACQ46" s="50"/>
      <c r="ACR46" s="50"/>
      <c r="ACS46" s="50"/>
      <c r="ACT46" s="50"/>
      <c r="ACU46" s="50"/>
      <c r="ACV46" s="50"/>
      <c r="ACW46" s="50"/>
      <c r="ACX46" s="50"/>
      <c r="ACY46" s="50"/>
      <c r="ACZ46" s="50"/>
      <c r="ADA46" s="50"/>
      <c r="ADB46" s="50"/>
      <c r="ADC46" s="50"/>
      <c r="ADD46" s="50"/>
      <c r="ADE46" s="50"/>
      <c r="ADF46" s="50"/>
      <c r="ADG46" s="50"/>
      <c r="ADH46" s="50"/>
      <c r="ADI46" s="50"/>
      <c r="ADJ46" s="50"/>
      <c r="ADK46" s="50"/>
      <c r="ADL46" s="50"/>
      <c r="ADM46" s="50"/>
      <c r="ADN46" s="50"/>
      <c r="ADO46" s="50"/>
      <c r="ADP46" s="50"/>
      <c r="ADQ46" s="50"/>
      <c r="ADR46" s="50"/>
      <c r="ADS46" s="50"/>
      <c r="ADT46" s="50"/>
      <c r="ADU46" s="50"/>
      <c r="ADV46" s="50"/>
      <c r="ADW46" s="50"/>
      <c r="ADX46" s="50"/>
      <c r="ADY46" s="50"/>
      <c r="ADZ46" s="50"/>
      <c r="AEA46" s="50"/>
      <c r="AEB46" s="50"/>
      <c r="AEC46" s="50"/>
      <c r="AED46" s="50"/>
      <c r="AEE46" s="50"/>
      <c r="AEF46" s="50"/>
      <c r="AEG46" s="50"/>
      <c r="AEH46" s="50"/>
      <c r="AEI46" s="50"/>
      <c r="AEJ46" s="50"/>
      <c r="AEK46" s="50"/>
      <c r="AEL46" s="50"/>
      <c r="AEM46" s="50"/>
      <c r="AEN46" s="50"/>
      <c r="AEO46" s="50"/>
      <c r="AEP46" s="50"/>
      <c r="AEQ46" s="50"/>
      <c r="AER46" s="50"/>
      <c r="AES46" s="50"/>
      <c r="AET46" s="50"/>
      <c r="AEU46" s="50"/>
      <c r="AEV46" s="50"/>
      <c r="AEW46" s="50"/>
      <c r="AEX46" s="50"/>
      <c r="AEY46" s="50"/>
      <c r="AEZ46" s="50"/>
      <c r="AFA46" s="50"/>
      <c r="AFB46" s="50"/>
      <c r="AFC46" s="50"/>
      <c r="AFD46" s="50"/>
      <c r="AFE46" s="50"/>
      <c r="AFF46" s="50"/>
      <c r="AFG46" s="50"/>
      <c r="AFH46" s="50"/>
      <c r="AFI46" s="50"/>
      <c r="AFJ46" s="50"/>
      <c r="AFK46" s="50"/>
      <c r="AFL46" s="50"/>
      <c r="AFM46" s="50"/>
      <c r="AFN46" s="50"/>
      <c r="AFO46" s="50"/>
      <c r="AFP46" s="50"/>
      <c r="AFQ46" s="50"/>
      <c r="AFR46" s="50"/>
      <c r="AFS46" s="50"/>
      <c r="AFT46" s="50"/>
      <c r="AFU46" s="50"/>
      <c r="AFV46" s="50"/>
      <c r="AFW46" s="50"/>
      <c r="AFX46" s="50"/>
      <c r="AFY46" s="50"/>
      <c r="AFZ46" s="50"/>
      <c r="AGA46" s="50"/>
      <c r="AGB46" s="50"/>
      <c r="AGC46" s="50"/>
      <c r="AGD46" s="50"/>
      <c r="AGE46" s="50"/>
      <c r="AGF46" s="50"/>
      <c r="AGG46" s="50"/>
      <c r="AGH46" s="50"/>
      <c r="AGI46" s="50"/>
      <c r="AGJ46" s="50"/>
      <c r="AGK46" s="50"/>
      <c r="AGL46" s="50"/>
      <c r="AGM46" s="50"/>
      <c r="AGN46" s="50"/>
      <c r="AGO46" s="50"/>
      <c r="AGP46" s="50"/>
      <c r="AGQ46" s="50"/>
      <c r="AGR46" s="50"/>
      <c r="AGS46" s="50"/>
      <c r="AGT46" s="50"/>
      <c r="AGU46" s="50"/>
      <c r="AGV46" s="50"/>
      <c r="AGW46" s="50"/>
      <c r="AGX46" s="50"/>
      <c r="AGY46" s="50"/>
      <c r="AGZ46" s="50"/>
      <c r="AHA46" s="50"/>
      <c r="AHB46" s="50"/>
      <c r="AHC46" s="50"/>
      <c r="AHD46" s="50"/>
      <c r="AHE46" s="50"/>
      <c r="AHF46" s="50"/>
      <c r="AHG46" s="50"/>
      <c r="AHH46" s="50"/>
      <c r="AHI46" s="50"/>
      <c r="AHJ46" s="50"/>
      <c r="AHK46" s="50"/>
      <c r="AHL46" s="50"/>
      <c r="AHM46" s="50"/>
      <c r="AHN46" s="50"/>
      <c r="AHO46" s="50"/>
      <c r="AHP46" s="50"/>
      <c r="AHQ46" s="50"/>
      <c r="AHR46" s="50"/>
      <c r="AHS46" s="50"/>
      <c r="AHT46" s="50"/>
      <c r="AHU46" s="50"/>
      <c r="AHV46" s="50"/>
      <c r="AHW46" s="50"/>
      <c r="AHX46" s="50"/>
      <c r="AHY46" s="50"/>
      <c r="AHZ46" s="50"/>
      <c r="AIA46" s="50"/>
      <c r="AIB46" s="50"/>
      <c r="AIC46" s="50"/>
      <c r="AID46" s="50"/>
      <c r="AIE46" s="50"/>
      <c r="AIF46" s="50"/>
      <c r="AIG46" s="50"/>
      <c r="AIH46" s="50"/>
      <c r="AII46" s="50"/>
      <c r="AIJ46" s="50"/>
      <c r="AIK46" s="50"/>
      <c r="AIL46" s="50"/>
      <c r="AIM46" s="50"/>
      <c r="AIN46" s="50"/>
      <c r="AIO46" s="50"/>
      <c r="AIP46" s="50"/>
      <c r="AIQ46" s="50"/>
      <c r="AIR46" s="50"/>
      <c r="AIS46" s="50"/>
      <c r="AIT46" s="50"/>
      <c r="AIU46" s="50"/>
      <c r="AIV46" s="50"/>
      <c r="AIW46" s="50"/>
      <c r="AIX46" s="50"/>
      <c r="AIY46" s="50"/>
      <c r="AIZ46" s="50"/>
      <c r="AJA46" s="50"/>
      <c r="AJB46" s="50"/>
      <c r="AJC46" s="50"/>
      <c r="AJD46" s="50"/>
      <c r="AJE46" s="50"/>
      <c r="AJF46" s="50"/>
      <c r="AJG46" s="50"/>
      <c r="AJH46" s="50"/>
      <c r="AJI46" s="50"/>
      <c r="AJJ46" s="50"/>
      <c r="AJK46" s="50"/>
      <c r="AJL46" s="50"/>
      <c r="AJM46" s="50"/>
      <c r="AJN46" s="50"/>
      <c r="AJO46" s="50"/>
      <c r="AJP46" s="50"/>
      <c r="AJQ46" s="50"/>
      <c r="AJR46" s="50"/>
      <c r="AJS46" s="50"/>
      <c r="AJT46" s="50"/>
      <c r="AJU46" s="50"/>
      <c r="AJV46" s="50"/>
      <c r="AJW46" s="50"/>
      <c r="AJX46" s="50"/>
      <c r="AJY46" s="50"/>
      <c r="AJZ46" s="50"/>
      <c r="AKA46" s="50"/>
      <c r="AKB46" s="50"/>
      <c r="AKC46" s="50"/>
      <c r="AKD46" s="50"/>
      <c r="AKE46" s="50"/>
      <c r="AKF46" s="50"/>
      <c r="AKG46" s="50"/>
      <c r="AKH46" s="50"/>
      <c r="AKI46" s="50"/>
      <c r="AKJ46" s="50"/>
      <c r="AKK46" s="50"/>
      <c r="AKL46" s="50"/>
      <c r="AKM46" s="50"/>
      <c r="AKN46" s="50"/>
      <c r="AKO46" s="50"/>
      <c r="AKP46" s="50"/>
      <c r="AKQ46" s="50"/>
      <c r="AKR46" s="50"/>
      <c r="AKS46" s="50"/>
      <c r="AKT46" s="50"/>
      <c r="AKU46" s="50"/>
      <c r="AKV46" s="50"/>
      <c r="AKW46" s="50"/>
      <c r="AKX46" s="50"/>
      <c r="AKY46" s="50"/>
      <c r="AKZ46" s="50"/>
      <c r="ALA46" s="50"/>
      <c r="ALB46" s="50"/>
      <c r="ALC46" s="50"/>
      <c r="ALD46" s="50"/>
      <c r="ALE46" s="50"/>
      <c r="ALF46" s="50"/>
      <c r="ALG46" s="50"/>
      <c r="ALH46" s="50"/>
      <c r="ALI46" s="50"/>
      <c r="ALJ46" s="50"/>
      <c r="ALK46" s="50"/>
      <c r="ALL46" s="50"/>
      <c r="ALM46" s="50"/>
      <c r="ALN46" s="50"/>
      <c r="ALO46" s="50"/>
      <c r="ALP46" s="50"/>
      <c r="ALQ46" s="50"/>
      <c r="ALR46" s="50"/>
      <c r="ALS46" s="50"/>
      <c r="ALT46" s="50"/>
      <c r="ALU46" s="50"/>
      <c r="ALV46" s="50"/>
      <c r="ALW46" s="50"/>
      <c r="ALX46" s="50"/>
      <c r="ALY46" s="50"/>
      <c r="ALZ46" s="50"/>
      <c r="AMA46" s="50"/>
      <c r="AMB46" s="50"/>
      <c r="AMC46" s="50"/>
      <c r="AMD46" s="50"/>
      <c r="AME46" s="50"/>
      <c r="AMF46" s="50"/>
      <c r="AMG46" s="50"/>
      <c r="AMH46" s="50"/>
      <c r="AMI46" s="50"/>
      <c r="AMJ46" s="50"/>
      <c r="AMK46" s="50"/>
      <c r="AML46" s="50"/>
      <c r="AMM46" s="50"/>
      <c r="AMN46" s="50"/>
      <c r="AMO46" s="50"/>
      <c r="AMP46" s="50"/>
      <c r="AMQ46" s="50"/>
      <c r="AMR46" s="50"/>
      <c r="AMS46" s="50"/>
      <c r="AMT46" s="50"/>
      <c r="AMU46" s="50"/>
      <c r="AMV46" s="50"/>
      <c r="AMW46" s="50"/>
      <c r="AMX46" s="50"/>
      <c r="AMY46" s="50"/>
      <c r="AMZ46" s="50"/>
      <c r="ANA46" s="50"/>
      <c r="ANB46" s="50"/>
      <c r="ANC46" s="50"/>
      <c r="AND46" s="50"/>
      <c r="ANE46" s="50"/>
      <c r="ANF46" s="50"/>
      <c r="ANG46" s="50"/>
      <c r="ANH46" s="50"/>
      <c r="ANI46" s="50"/>
      <c r="ANJ46" s="50"/>
      <c r="ANK46" s="50"/>
      <c r="ANL46" s="50"/>
      <c r="ANM46" s="50"/>
      <c r="ANN46" s="50"/>
      <c r="ANO46" s="50"/>
      <c r="ANP46" s="50"/>
      <c r="ANQ46" s="50"/>
      <c r="ANR46" s="50"/>
      <c r="ANS46" s="50"/>
      <c r="ANT46" s="50"/>
      <c r="ANU46" s="50"/>
      <c r="ANV46" s="50"/>
      <c r="ANW46" s="50"/>
      <c r="ANX46" s="50"/>
      <c r="ANY46" s="50"/>
      <c r="ANZ46" s="50"/>
      <c r="AOA46" s="50"/>
    </row>
    <row r="47" spans="1:1067" s="283" customFormat="1" ht="69" customHeight="1">
      <c r="A47" s="2"/>
      <c r="B47" s="10">
        <v>42</v>
      </c>
      <c r="C47" s="280">
        <v>40</v>
      </c>
      <c r="D47" s="280" t="s">
        <v>2431</v>
      </c>
      <c r="E47" s="281">
        <v>21</v>
      </c>
      <c r="F47" s="10" t="s">
        <v>278</v>
      </c>
      <c r="G47" s="10" t="s">
        <v>77</v>
      </c>
      <c r="H47" s="495">
        <v>30</v>
      </c>
      <c r="I47" s="499" t="str">
        <f t="shared" si="8"/>
        <v>40_21</v>
      </c>
      <c r="J47" s="471">
        <v>1</v>
      </c>
      <c r="K47" s="471"/>
      <c r="L47" s="471"/>
      <c r="M47" s="471"/>
      <c r="N47" s="490"/>
      <c r="O47" s="11"/>
      <c r="P47" s="11"/>
      <c r="Q47" s="11"/>
      <c r="R47" s="11"/>
      <c r="S47" s="11" t="s">
        <v>249</v>
      </c>
      <c r="T47" s="12" t="s">
        <v>2361</v>
      </c>
      <c r="U47" s="11"/>
      <c r="V47" s="11"/>
      <c r="W47" s="11">
        <v>6</v>
      </c>
      <c r="X47" s="11"/>
      <c r="Y47" s="11"/>
      <c r="Z47" s="11"/>
      <c r="AA47" s="11" t="s">
        <v>2058</v>
      </c>
      <c r="AB47" s="11"/>
      <c r="AC47" s="11" t="s">
        <v>249</v>
      </c>
      <c r="AD47" s="11"/>
      <c r="AE47" s="11"/>
      <c r="AF47" s="11"/>
      <c r="AG47" s="11"/>
      <c r="AH47" s="11"/>
      <c r="AI47" s="11" t="s">
        <v>622</v>
      </c>
      <c r="AJ47" s="11"/>
      <c r="AK47" s="466">
        <v>1</v>
      </c>
      <c r="AL47" s="390"/>
      <c r="AM47" s="390" t="s">
        <v>249</v>
      </c>
      <c r="AN47" s="390" t="s">
        <v>63</v>
      </c>
      <c r="AO47" s="390"/>
      <c r="AP47" s="390"/>
      <c r="AQ47" s="390" t="s">
        <v>2022</v>
      </c>
      <c r="AR47" s="384" t="s">
        <v>64</v>
      </c>
      <c r="AS47" s="391">
        <v>17</v>
      </c>
      <c r="AT47" s="387">
        <v>19</v>
      </c>
      <c r="AU47" s="387">
        <v>1</v>
      </c>
      <c r="AV47" s="387"/>
      <c r="AW47" s="387"/>
      <c r="AX47" s="387"/>
      <c r="AY47" s="387">
        <v>1</v>
      </c>
      <c r="AZ47" s="387">
        <v>1</v>
      </c>
      <c r="BA47" s="387"/>
      <c r="BB47" s="387"/>
      <c r="BC47" s="384"/>
      <c r="BD47" s="387"/>
      <c r="BE47" s="387"/>
      <c r="BF47" s="387"/>
      <c r="BG47" s="387"/>
      <c r="BH47" s="387"/>
      <c r="BI47" s="387"/>
      <c r="BJ47" s="387"/>
      <c r="BK47" s="387"/>
      <c r="BL47" s="387"/>
      <c r="BM47" s="387" t="s">
        <v>79</v>
      </c>
      <c r="BN47" s="387" t="s">
        <v>279</v>
      </c>
      <c r="BO47" s="384" t="s">
        <v>71</v>
      </c>
      <c r="BP47" s="384" t="s">
        <v>72</v>
      </c>
      <c r="BQ47" s="384">
        <v>1</v>
      </c>
      <c r="BR47" s="396" t="s">
        <v>2088</v>
      </c>
      <c r="BS47" s="397">
        <v>42139</v>
      </c>
      <c r="BT47" s="397">
        <v>43235</v>
      </c>
      <c r="BU47" s="387">
        <v>1</v>
      </c>
      <c r="BV47" s="387"/>
      <c r="BW47" s="387"/>
      <c r="BX47" s="387" t="s">
        <v>2097</v>
      </c>
      <c r="BY47" s="387"/>
      <c r="BZ47" s="387"/>
      <c r="CA47" s="387"/>
      <c r="CB47" s="387">
        <v>1</v>
      </c>
      <c r="CC47" s="387"/>
      <c r="CD47" s="387"/>
      <c r="CE47" s="387"/>
      <c r="CF47" s="387"/>
      <c r="CG47" s="387"/>
      <c r="CH47" s="387"/>
      <c r="CI47" s="387"/>
      <c r="CJ47" s="387"/>
      <c r="CK47" s="387"/>
      <c r="CL47" s="387"/>
      <c r="CM47" s="387"/>
      <c r="CN47" s="387"/>
      <c r="CO47" s="389">
        <v>2450</v>
      </c>
      <c r="CP47" s="389"/>
      <c r="CQ47" s="11"/>
      <c r="CR47" s="11"/>
      <c r="CS47" s="11"/>
      <c r="CT47" s="11"/>
      <c r="CU47" s="11"/>
      <c r="CV47" s="11"/>
      <c r="CW47" s="11"/>
      <c r="CX47" s="10"/>
      <c r="CY47" s="10"/>
      <c r="CZ47" s="10">
        <v>30</v>
      </c>
      <c r="DA47" s="10" t="s">
        <v>280</v>
      </c>
      <c r="DB47" s="10" t="s">
        <v>74</v>
      </c>
      <c r="DC47" s="10">
        <v>2</v>
      </c>
      <c r="DD47" s="10" t="str">
        <f t="shared" si="6"/>
        <v>40_21</v>
      </c>
      <c r="DE47" s="282"/>
      <c r="DF47" s="10"/>
      <c r="DG47" s="10"/>
      <c r="DH47" s="10"/>
      <c r="DI47" s="10"/>
      <c r="DJ47" s="10" t="s">
        <v>1777</v>
      </c>
      <c r="DK47" s="10"/>
      <c r="DL47" s="10"/>
      <c r="DM47" s="10"/>
      <c r="DN47" s="10"/>
      <c r="DO47" s="405" t="s">
        <v>1959</v>
      </c>
      <c r="DP47" s="476">
        <f>1.23*1750</f>
        <v>2152.5</v>
      </c>
    </row>
    <row r="48" spans="1:1067" ht="69" customHeight="1">
      <c r="A48" s="2"/>
      <c r="B48" s="10">
        <v>43</v>
      </c>
      <c r="C48" s="280">
        <v>41</v>
      </c>
      <c r="D48" s="280" t="s">
        <v>2431</v>
      </c>
      <c r="E48" s="281">
        <v>21</v>
      </c>
      <c r="F48" s="10" t="s">
        <v>1992</v>
      </c>
      <c r="G48" s="10" t="s">
        <v>61</v>
      </c>
      <c r="H48" s="495">
        <v>31</v>
      </c>
      <c r="I48" s="499" t="str">
        <f t="shared" si="8"/>
        <v>41_21</v>
      </c>
      <c r="J48" s="471">
        <v>1</v>
      </c>
      <c r="K48" s="471">
        <v>1</v>
      </c>
      <c r="L48" s="471"/>
      <c r="M48" s="471">
        <v>1</v>
      </c>
      <c r="N48" s="490"/>
      <c r="O48" s="11"/>
      <c r="P48" s="11"/>
      <c r="Q48" s="11"/>
      <c r="R48" s="11"/>
      <c r="S48" s="11" t="s">
        <v>249</v>
      </c>
      <c r="T48" s="12" t="s">
        <v>2361</v>
      </c>
      <c r="U48" s="11"/>
      <c r="V48" s="11"/>
      <c r="W48" s="9">
        <v>0.55000000000000004</v>
      </c>
      <c r="X48" s="12"/>
      <c r="Y48" s="12"/>
      <c r="Z48" s="12"/>
      <c r="AA48" s="12" t="s">
        <v>2058</v>
      </c>
      <c r="AB48" s="12"/>
      <c r="AC48" s="12" t="s">
        <v>249</v>
      </c>
      <c r="AD48" s="12"/>
      <c r="AE48" s="12"/>
      <c r="AF48" s="12"/>
      <c r="AG48" s="12"/>
      <c r="AH48" s="12"/>
      <c r="AI48" s="12" t="s">
        <v>622</v>
      </c>
      <c r="AJ48" s="12"/>
      <c r="AK48" s="466">
        <v>1</v>
      </c>
      <c r="AL48" s="395">
        <v>31</v>
      </c>
      <c r="AM48" s="390" t="s">
        <v>249</v>
      </c>
      <c r="AN48" s="390" t="s">
        <v>63</v>
      </c>
      <c r="AO48" s="390"/>
      <c r="AP48" s="390"/>
      <c r="AQ48" s="390" t="s">
        <v>2022</v>
      </c>
      <c r="AR48" s="384" t="s">
        <v>64</v>
      </c>
      <c r="AS48" s="385">
        <v>17</v>
      </c>
      <c r="AT48" s="386">
        <v>19</v>
      </c>
      <c r="AU48" s="387"/>
      <c r="AV48" s="387"/>
      <c r="AW48" s="387">
        <v>1</v>
      </c>
      <c r="AX48" s="387"/>
      <c r="AY48" s="387"/>
      <c r="AZ48" s="387"/>
      <c r="BA48" s="387"/>
      <c r="BB48" s="386">
        <v>1</v>
      </c>
      <c r="BC48" s="383">
        <v>84</v>
      </c>
      <c r="BD48" s="388">
        <v>2</v>
      </c>
      <c r="BE48" s="387" t="s">
        <v>109</v>
      </c>
      <c r="BF48" s="387" t="s">
        <v>66</v>
      </c>
      <c r="BG48" s="387" t="s">
        <v>282</v>
      </c>
      <c r="BH48" s="387" t="s">
        <v>68</v>
      </c>
      <c r="BI48" s="387" t="s">
        <v>283</v>
      </c>
      <c r="BJ48" s="387" t="s">
        <v>284</v>
      </c>
      <c r="BK48" s="387" t="s">
        <v>285</v>
      </c>
      <c r="BL48" s="387" t="s">
        <v>199</v>
      </c>
      <c r="BM48" s="387" t="s">
        <v>93</v>
      </c>
      <c r="BN48" s="387" t="s">
        <v>286</v>
      </c>
      <c r="BO48" s="384" t="s">
        <v>71</v>
      </c>
      <c r="BP48" s="384" t="s">
        <v>72</v>
      </c>
      <c r="BQ48" s="384"/>
      <c r="BR48" s="384"/>
      <c r="BS48" s="384"/>
      <c r="BT48" s="384"/>
      <c r="BU48" s="387"/>
      <c r="BV48" s="387"/>
      <c r="BW48" s="387"/>
      <c r="BX48" s="387" t="s">
        <v>2096</v>
      </c>
      <c r="BY48" s="387"/>
      <c r="BZ48" s="387">
        <v>1</v>
      </c>
      <c r="CA48" s="387"/>
      <c r="CB48" s="387"/>
      <c r="CC48" s="387"/>
      <c r="CD48" s="387"/>
      <c r="CE48" s="387"/>
      <c r="CF48" s="387"/>
      <c r="CG48" s="387"/>
      <c r="CH48" s="387"/>
      <c r="CI48" s="387"/>
      <c r="CJ48" s="387"/>
      <c r="CK48" s="387"/>
      <c r="CL48" s="387"/>
      <c r="CM48" s="387"/>
      <c r="CN48" s="387"/>
      <c r="CO48" s="389">
        <v>1230</v>
      </c>
      <c r="CP48" s="389"/>
      <c r="CQ48" s="11"/>
      <c r="CR48" s="11"/>
      <c r="CS48" s="11"/>
      <c r="CT48" s="11"/>
      <c r="CU48" s="11"/>
      <c r="CV48" s="11"/>
      <c r="CW48" s="11"/>
      <c r="CX48" s="10"/>
      <c r="CY48" s="10"/>
      <c r="CZ48" s="10">
        <v>31</v>
      </c>
      <c r="DA48" s="10" t="s">
        <v>287</v>
      </c>
      <c r="DB48" s="10" t="s">
        <v>288</v>
      </c>
      <c r="DC48" s="10">
        <v>1</v>
      </c>
      <c r="DD48" s="10" t="str">
        <f t="shared" si="6"/>
        <v>41_21</v>
      </c>
      <c r="DE48" s="282"/>
      <c r="DF48" s="10"/>
      <c r="DG48" s="10" t="s">
        <v>1781</v>
      </c>
      <c r="DH48" s="10"/>
      <c r="DI48" s="10"/>
      <c r="DJ48" s="10"/>
      <c r="DK48" s="232"/>
      <c r="DL48" s="232"/>
      <c r="DM48" s="232"/>
      <c r="DN48" s="232"/>
      <c r="DO48" s="477" t="s">
        <v>1959</v>
      </c>
      <c r="DP48" s="23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  <c r="AMM48" s="50"/>
      <c r="AMN48" s="50"/>
      <c r="AMO48" s="50"/>
      <c r="AMP48" s="50"/>
      <c r="AMQ48" s="50"/>
      <c r="AMR48" s="50"/>
      <c r="AMS48" s="50"/>
      <c r="AMT48" s="50"/>
      <c r="AMU48" s="50"/>
      <c r="AMV48" s="50"/>
      <c r="AMW48" s="50"/>
      <c r="AMX48" s="50"/>
      <c r="AMY48" s="50"/>
      <c r="AMZ48" s="50"/>
      <c r="ANA48" s="50"/>
      <c r="ANB48" s="50"/>
      <c r="ANC48" s="50"/>
      <c r="AND48" s="50"/>
      <c r="ANE48" s="50"/>
      <c r="ANF48" s="50"/>
      <c r="ANG48" s="50"/>
      <c r="ANH48" s="50"/>
      <c r="ANI48" s="50"/>
      <c r="ANJ48" s="50"/>
      <c r="ANK48" s="50"/>
      <c r="ANL48" s="50"/>
      <c r="ANM48" s="50"/>
      <c r="ANN48" s="50"/>
      <c r="ANO48" s="50"/>
      <c r="ANP48" s="50"/>
      <c r="ANQ48" s="50"/>
      <c r="ANR48" s="50"/>
      <c r="ANS48" s="50"/>
      <c r="ANT48" s="50"/>
      <c r="ANU48" s="50"/>
      <c r="ANV48" s="50"/>
      <c r="ANW48" s="50"/>
      <c r="ANX48" s="50"/>
      <c r="ANY48" s="50"/>
      <c r="ANZ48" s="50"/>
      <c r="AOA48" s="50"/>
    </row>
    <row r="49" spans="1:1067" ht="69" customHeight="1">
      <c r="A49" s="283"/>
      <c r="B49" s="10">
        <v>44</v>
      </c>
      <c r="C49" s="280">
        <v>42</v>
      </c>
      <c r="D49" s="280" t="s">
        <v>2431</v>
      </c>
      <c r="E49" s="281" t="s">
        <v>289</v>
      </c>
      <c r="F49" s="10" t="s">
        <v>290</v>
      </c>
      <c r="G49" s="10" t="s">
        <v>98</v>
      </c>
      <c r="H49" s="495">
        <v>32</v>
      </c>
      <c r="I49" s="499" t="str">
        <f t="shared" si="8"/>
        <v>42_21.1</v>
      </c>
      <c r="J49" s="471">
        <v>1</v>
      </c>
      <c r="K49" s="471"/>
      <c r="L49" s="471"/>
      <c r="M49" s="471"/>
      <c r="N49" s="490">
        <v>2</v>
      </c>
      <c r="O49" s="11"/>
      <c r="P49" s="11"/>
      <c r="Q49" s="11"/>
      <c r="R49" s="11"/>
      <c r="S49" s="11" t="s">
        <v>249</v>
      </c>
      <c r="T49" s="12" t="s">
        <v>2361</v>
      </c>
      <c r="U49" s="11"/>
      <c r="V49" s="11"/>
      <c r="W49" s="11">
        <v>1.33</v>
      </c>
      <c r="X49" s="11"/>
      <c r="Y49" s="11"/>
      <c r="Z49" s="11"/>
      <c r="AA49" s="11" t="s">
        <v>2058</v>
      </c>
      <c r="AB49" s="11"/>
      <c r="AC49" s="11" t="s">
        <v>249</v>
      </c>
      <c r="AD49" s="11"/>
      <c r="AE49" s="11"/>
      <c r="AF49" s="11"/>
      <c r="AG49" s="11"/>
      <c r="AH49" s="11"/>
      <c r="AI49" s="11" t="s">
        <v>622</v>
      </c>
      <c r="AJ49" s="11"/>
      <c r="AK49" s="466">
        <v>1</v>
      </c>
      <c r="AL49" s="390"/>
      <c r="AM49" s="390" t="s">
        <v>249</v>
      </c>
      <c r="AN49" s="390" t="s">
        <v>63</v>
      </c>
      <c r="AO49" s="390"/>
      <c r="AP49" s="390"/>
      <c r="AQ49" s="390" t="s">
        <v>2022</v>
      </c>
      <c r="AR49" s="384" t="s">
        <v>64</v>
      </c>
      <c r="AS49" s="391">
        <v>17</v>
      </c>
      <c r="AT49" s="387">
        <v>19</v>
      </c>
      <c r="AU49" s="387"/>
      <c r="AV49" s="387"/>
      <c r="AW49" s="387">
        <v>1</v>
      </c>
      <c r="AX49" s="387"/>
      <c r="AY49" s="387"/>
      <c r="AZ49" s="387"/>
      <c r="BA49" s="387"/>
      <c r="BB49" s="387">
        <v>1</v>
      </c>
      <c r="BC49" s="384">
        <v>84</v>
      </c>
      <c r="BD49" s="387"/>
      <c r="BE49" s="387"/>
      <c r="BF49" s="387"/>
      <c r="BG49" s="387"/>
      <c r="BH49" s="387"/>
      <c r="BI49" s="387"/>
      <c r="BJ49" s="387"/>
      <c r="BK49" s="387"/>
      <c r="BL49" s="387"/>
      <c r="BM49" s="387" t="s">
        <v>93</v>
      </c>
      <c r="BN49" s="387" t="s">
        <v>291</v>
      </c>
      <c r="BO49" s="384" t="s">
        <v>71</v>
      </c>
      <c r="BP49" s="384" t="s">
        <v>72</v>
      </c>
      <c r="BQ49" s="384"/>
      <c r="BR49" s="384"/>
      <c r="BS49" s="384"/>
      <c r="BT49" s="384"/>
      <c r="BU49" s="387"/>
      <c r="BV49" s="387"/>
      <c r="BW49" s="387"/>
      <c r="BX49" s="387" t="s">
        <v>2096</v>
      </c>
      <c r="BY49" s="387"/>
      <c r="BZ49" s="387">
        <v>1</v>
      </c>
      <c r="CA49" s="387"/>
      <c r="CB49" s="387"/>
      <c r="CC49" s="387"/>
      <c r="CD49" s="387"/>
      <c r="CE49" s="387"/>
      <c r="CF49" s="387"/>
      <c r="CG49" s="387"/>
      <c r="CH49" s="387"/>
      <c r="CI49" s="387"/>
      <c r="CJ49" s="387"/>
      <c r="CK49" s="387"/>
      <c r="CL49" s="387"/>
      <c r="CM49" s="387"/>
      <c r="CN49" s="387"/>
      <c r="CO49" s="389">
        <v>1500</v>
      </c>
      <c r="CP49" s="389"/>
      <c r="CQ49" s="11"/>
      <c r="CR49" s="11"/>
      <c r="CS49" s="11"/>
      <c r="CT49" s="11"/>
      <c r="CU49" s="11"/>
      <c r="CV49" s="11"/>
      <c r="CW49" s="11"/>
      <c r="CX49" s="10">
        <v>2</v>
      </c>
      <c r="CY49" s="10" t="s">
        <v>206</v>
      </c>
      <c r="CZ49" s="10">
        <v>32</v>
      </c>
      <c r="DA49" s="10" t="s">
        <v>74</v>
      </c>
      <c r="DB49" s="10" t="s">
        <v>74</v>
      </c>
      <c r="DC49" s="10">
        <v>1</v>
      </c>
      <c r="DD49" s="10" t="str">
        <f t="shared" si="6"/>
        <v>42_21.1</v>
      </c>
      <c r="DE49" s="282"/>
      <c r="DF49" s="10"/>
      <c r="DG49" s="10"/>
      <c r="DH49" s="10" t="s">
        <v>1777</v>
      </c>
      <c r="DI49" s="10"/>
      <c r="DJ49" s="10"/>
      <c r="DK49" s="232"/>
      <c r="DL49" s="232"/>
      <c r="DM49" s="232"/>
      <c r="DN49" s="232"/>
      <c r="DO49" s="477" t="s">
        <v>1959</v>
      </c>
      <c r="DP49" s="230">
        <f>1.23*2450</f>
        <v>3013.5</v>
      </c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  <c r="AMM49" s="50"/>
      <c r="AMN49" s="50"/>
      <c r="AMO49" s="50"/>
      <c r="AMP49" s="50"/>
      <c r="AMQ49" s="50"/>
      <c r="AMR49" s="50"/>
      <c r="AMS49" s="50"/>
      <c r="AMT49" s="50"/>
      <c r="AMU49" s="50"/>
      <c r="AMV49" s="50"/>
      <c r="AMW49" s="50"/>
      <c r="AMX49" s="50"/>
      <c r="AMY49" s="50"/>
      <c r="AMZ49" s="50"/>
      <c r="ANA49" s="50"/>
      <c r="ANB49" s="50"/>
      <c r="ANC49" s="50"/>
      <c r="AND49" s="50"/>
      <c r="ANE49" s="50"/>
      <c r="ANF49" s="50"/>
      <c r="ANG49" s="50"/>
      <c r="ANH49" s="50"/>
      <c r="ANI49" s="50"/>
      <c r="ANJ49" s="50"/>
      <c r="ANK49" s="50"/>
      <c r="ANL49" s="50"/>
      <c r="ANM49" s="50"/>
      <c r="ANN49" s="50"/>
      <c r="ANO49" s="50"/>
      <c r="ANP49" s="50"/>
      <c r="ANQ49" s="50"/>
      <c r="ANR49" s="50"/>
      <c r="ANS49" s="50"/>
      <c r="ANT49" s="50"/>
      <c r="ANU49" s="50"/>
      <c r="ANV49" s="50"/>
      <c r="ANW49" s="50"/>
      <c r="ANX49" s="50"/>
      <c r="ANY49" s="50"/>
      <c r="ANZ49" s="50"/>
      <c r="AOA49" s="50"/>
    </row>
    <row r="50" spans="1:1067" ht="69" customHeight="1">
      <c r="A50" s="2"/>
      <c r="B50" s="10">
        <v>45</v>
      </c>
      <c r="C50" s="280">
        <v>43</v>
      </c>
      <c r="D50" s="280" t="s">
        <v>2431</v>
      </c>
      <c r="E50" s="281">
        <v>21</v>
      </c>
      <c r="F50" s="10" t="s">
        <v>292</v>
      </c>
      <c r="G50" s="10" t="s">
        <v>61</v>
      </c>
      <c r="H50" s="495">
        <v>40</v>
      </c>
      <c r="I50" s="499" t="str">
        <f t="shared" si="8"/>
        <v>43_21</v>
      </c>
      <c r="J50" s="471">
        <v>1</v>
      </c>
      <c r="K50" s="471">
        <v>1</v>
      </c>
      <c r="L50" s="471"/>
      <c r="M50" s="471"/>
      <c r="N50" s="490"/>
      <c r="O50" s="11"/>
      <c r="P50" s="11"/>
      <c r="Q50" s="11"/>
      <c r="R50" s="11"/>
      <c r="S50" s="11" t="s">
        <v>249</v>
      </c>
      <c r="T50" s="12" t="s">
        <v>2361</v>
      </c>
      <c r="U50" s="11"/>
      <c r="V50" s="11"/>
      <c r="W50" s="9">
        <v>0.55000000000000004</v>
      </c>
      <c r="X50" s="12"/>
      <c r="Y50" s="12"/>
      <c r="Z50" s="12"/>
      <c r="AA50" s="12" t="s">
        <v>2058</v>
      </c>
      <c r="AB50" s="12"/>
      <c r="AC50" s="12" t="s">
        <v>249</v>
      </c>
      <c r="AD50" s="12"/>
      <c r="AE50" s="12"/>
      <c r="AF50" s="12"/>
      <c r="AG50" s="12"/>
      <c r="AH50" s="12"/>
      <c r="AI50" s="12" t="s">
        <v>622</v>
      </c>
      <c r="AJ50" s="12"/>
      <c r="AK50" s="466">
        <v>1</v>
      </c>
      <c r="AL50" s="395">
        <v>32</v>
      </c>
      <c r="AM50" s="390" t="s">
        <v>249</v>
      </c>
      <c r="AN50" s="390" t="s">
        <v>63</v>
      </c>
      <c r="AO50" s="390"/>
      <c r="AP50" s="390"/>
      <c r="AQ50" s="390" t="s">
        <v>2022</v>
      </c>
      <c r="AR50" s="384" t="s">
        <v>64</v>
      </c>
      <c r="AS50" s="385">
        <v>17</v>
      </c>
      <c r="AT50" s="386">
        <v>19</v>
      </c>
      <c r="AU50" s="387"/>
      <c r="AV50" s="387"/>
      <c r="AW50" s="387">
        <v>1</v>
      </c>
      <c r="AX50" s="387"/>
      <c r="AY50" s="387"/>
      <c r="AZ50" s="387"/>
      <c r="BA50" s="387"/>
      <c r="BB50" s="386">
        <v>1</v>
      </c>
      <c r="BC50" s="383">
        <v>84</v>
      </c>
      <c r="BD50" s="388">
        <v>1</v>
      </c>
      <c r="BE50" s="387" t="s">
        <v>293</v>
      </c>
      <c r="BF50" s="387" t="s">
        <v>117</v>
      </c>
      <c r="BG50" s="387" t="s">
        <v>294</v>
      </c>
      <c r="BH50" s="387" t="s">
        <v>68</v>
      </c>
      <c r="BI50" s="387" t="s">
        <v>68</v>
      </c>
      <c r="BJ50" s="387" t="s">
        <v>68</v>
      </c>
      <c r="BK50" s="387" t="s">
        <v>68</v>
      </c>
      <c r="BL50" s="387" t="s">
        <v>68</v>
      </c>
      <c r="BM50" s="387" t="s">
        <v>93</v>
      </c>
      <c r="BN50" s="387" t="s">
        <v>295</v>
      </c>
      <c r="BO50" s="384" t="s">
        <v>71</v>
      </c>
      <c r="BP50" s="384" t="s">
        <v>72</v>
      </c>
      <c r="BQ50" s="384"/>
      <c r="BR50" s="384"/>
      <c r="BS50" s="384"/>
      <c r="BT50" s="384"/>
      <c r="BU50" s="387"/>
      <c r="BV50" s="387"/>
      <c r="BW50" s="387"/>
      <c r="BX50" s="387" t="s">
        <v>2096</v>
      </c>
      <c r="BY50" s="387"/>
      <c r="BZ50" s="387">
        <v>1</v>
      </c>
      <c r="CA50" s="387"/>
      <c r="CB50" s="387"/>
      <c r="CC50" s="387"/>
      <c r="CD50" s="387"/>
      <c r="CE50" s="387"/>
      <c r="CF50" s="387"/>
      <c r="CG50" s="387"/>
      <c r="CH50" s="387"/>
      <c r="CI50" s="387"/>
      <c r="CJ50" s="387"/>
      <c r="CK50" s="387"/>
      <c r="CL50" s="387"/>
      <c r="CM50" s="387"/>
      <c r="CN50" s="387"/>
      <c r="CO50" s="389">
        <v>1230</v>
      </c>
      <c r="CP50" s="389"/>
      <c r="CQ50" s="11"/>
      <c r="CR50" s="11"/>
      <c r="CS50" s="11"/>
      <c r="CT50" s="11"/>
      <c r="CU50" s="11"/>
      <c r="CV50" s="11"/>
      <c r="CW50" s="11"/>
      <c r="CX50" s="10"/>
      <c r="CY50" s="10"/>
      <c r="CZ50" s="10">
        <v>40</v>
      </c>
      <c r="DA50" s="10" t="s">
        <v>74</v>
      </c>
      <c r="DB50" s="10" t="s">
        <v>74</v>
      </c>
      <c r="DC50" s="10">
        <v>1</v>
      </c>
      <c r="DD50" s="10" t="str">
        <f t="shared" si="6"/>
        <v>43_21</v>
      </c>
      <c r="DE50" s="282"/>
      <c r="DF50" s="10"/>
      <c r="DG50" s="10" t="s">
        <v>1777</v>
      </c>
      <c r="DH50" s="10"/>
      <c r="DI50" s="10"/>
      <c r="DJ50" s="10"/>
      <c r="DK50" s="232"/>
      <c r="DL50" s="232"/>
      <c r="DM50" s="232"/>
      <c r="DN50" s="232"/>
      <c r="DO50" s="477" t="s">
        <v>1959</v>
      </c>
      <c r="DP50" s="23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  <c r="IH50" s="50"/>
      <c r="II50" s="50"/>
      <c r="IJ50" s="50"/>
      <c r="IK50" s="50"/>
      <c r="IL50" s="50"/>
      <c r="IM50" s="50"/>
      <c r="IN50" s="50"/>
      <c r="IO50" s="50"/>
      <c r="IP50" s="50"/>
      <c r="IQ50" s="50"/>
      <c r="IR50" s="50"/>
      <c r="IS50" s="50"/>
      <c r="IT50" s="50"/>
      <c r="IU50" s="50"/>
      <c r="IV50" s="50"/>
      <c r="IW50" s="50"/>
      <c r="IX50" s="50"/>
      <c r="IY50" s="50"/>
      <c r="IZ50" s="50"/>
      <c r="JA50" s="50"/>
      <c r="JB50" s="50"/>
      <c r="JC50" s="50"/>
      <c r="JD50" s="50"/>
      <c r="JE50" s="50"/>
      <c r="JF50" s="50"/>
      <c r="JG50" s="50"/>
      <c r="JH50" s="50"/>
      <c r="JI50" s="50"/>
      <c r="JJ50" s="50"/>
      <c r="JK50" s="50"/>
      <c r="JL50" s="50"/>
      <c r="JM50" s="50"/>
      <c r="JN50" s="50"/>
      <c r="JO50" s="50"/>
      <c r="JP50" s="50"/>
      <c r="JQ50" s="50"/>
      <c r="JR50" s="50"/>
      <c r="JS50" s="50"/>
      <c r="JT50" s="50"/>
      <c r="JU50" s="50"/>
      <c r="JV50" s="50"/>
      <c r="JW50" s="50"/>
      <c r="JX50" s="50"/>
      <c r="JY50" s="50"/>
      <c r="JZ50" s="50"/>
      <c r="KA50" s="50"/>
      <c r="KB50" s="50"/>
      <c r="KC50" s="50"/>
      <c r="KD50" s="50"/>
      <c r="KE50" s="50"/>
      <c r="KF50" s="50"/>
      <c r="KG50" s="50"/>
      <c r="KH50" s="50"/>
      <c r="KI50" s="50"/>
      <c r="KJ50" s="50"/>
      <c r="KK50" s="50"/>
      <c r="KL50" s="50"/>
      <c r="KM50" s="50"/>
      <c r="KN50" s="50"/>
      <c r="KO50" s="50"/>
      <c r="KP50" s="50"/>
      <c r="KQ50" s="50"/>
      <c r="KR50" s="50"/>
      <c r="KS50" s="50"/>
      <c r="KT50" s="50"/>
      <c r="KU50" s="50"/>
      <c r="KV50" s="50"/>
      <c r="KW50" s="50"/>
      <c r="KX50" s="50"/>
      <c r="KY50" s="50"/>
      <c r="KZ50" s="50"/>
      <c r="LA50" s="50"/>
      <c r="LB50" s="50"/>
      <c r="LC50" s="50"/>
      <c r="LD50" s="50"/>
      <c r="LE50" s="50"/>
      <c r="LF50" s="50"/>
      <c r="LG50" s="50"/>
      <c r="LH50" s="50"/>
      <c r="LI50" s="50"/>
      <c r="LJ50" s="50"/>
      <c r="LK50" s="50"/>
      <c r="LL50" s="50"/>
      <c r="LM50" s="50"/>
      <c r="LN50" s="50"/>
      <c r="LO50" s="50"/>
      <c r="LP50" s="50"/>
      <c r="LQ50" s="50"/>
      <c r="LR50" s="50"/>
      <c r="LS50" s="50"/>
      <c r="LT50" s="50"/>
      <c r="LU50" s="50"/>
      <c r="LV50" s="50"/>
      <c r="LW50" s="50"/>
      <c r="LX50" s="50"/>
      <c r="LY50" s="50"/>
      <c r="LZ50" s="50"/>
      <c r="MA50" s="50"/>
      <c r="MB50" s="50"/>
      <c r="MC50" s="50"/>
      <c r="MD50" s="50"/>
      <c r="ME50" s="50"/>
      <c r="MF50" s="50"/>
      <c r="MG50" s="50"/>
      <c r="MH50" s="50"/>
      <c r="MI50" s="50"/>
      <c r="MJ50" s="50"/>
      <c r="MK50" s="50"/>
      <c r="ML50" s="50"/>
      <c r="MM50" s="50"/>
      <c r="MN50" s="50"/>
      <c r="MO50" s="50"/>
      <c r="MP50" s="50"/>
      <c r="MQ50" s="50"/>
      <c r="MR50" s="50"/>
      <c r="MS50" s="50"/>
      <c r="MT50" s="50"/>
      <c r="MU50" s="50"/>
      <c r="MV50" s="50"/>
      <c r="MW50" s="50"/>
      <c r="MX50" s="50"/>
      <c r="MY50" s="50"/>
      <c r="MZ50" s="50"/>
      <c r="NA50" s="50"/>
      <c r="NB50" s="50"/>
      <c r="NC50" s="50"/>
      <c r="ND50" s="50"/>
      <c r="NE50" s="50"/>
      <c r="NF50" s="50"/>
      <c r="NG50" s="50"/>
      <c r="NH50" s="50"/>
      <c r="NI50" s="50"/>
      <c r="NJ50" s="50"/>
      <c r="NK50" s="50"/>
      <c r="NL50" s="50"/>
      <c r="NM50" s="50"/>
      <c r="NN50" s="50"/>
      <c r="NO50" s="50"/>
      <c r="NP50" s="50"/>
      <c r="NQ50" s="50"/>
      <c r="NR50" s="50"/>
      <c r="NS50" s="50"/>
      <c r="NT50" s="50"/>
      <c r="NU50" s="50"/>
      <c r="NV50" s="50"/>
      <c r="NW50" s="50"/>
      <c r="NX50" s="50"/>
      <c r="NY50" s="50"/>
      <c r="NZ50" s="50"/>
      <c r="OA50" s="50"/>
      <c r="OB50" s="50"/>
      <c r="OC50" s="50"/>
      <c r="OD50" s="50"/>
      <c r="OE50" s="50"/>
      <c r="OF50" s="50"/>
      <c r="OG50" s="50"/>
      <c r="OH50" s="50"/>
      <c r="OI50" s="50"/>
      <c r="OJ50" s="50"/>
      <c r="OK50" s="50"/>
      <c r="OL50" s="50"/>
      <c r="OM50" s="50"/>
      <c r="ON50" s="50"/>
      <c r="OO50" s="50"/>
      <c r="OP50" s="50"/>
      <c r="OQ50" s="50"/>
      <c r="OR50" s="50"/>
      <c r="OS50" s="50"/>
      <c r="OT50" s="50"/>
      <c r="OU50" s="50"/>
      <c r="OV50" s="50"/>
      <c r="OW50" s="50"/>
      <c r="OX50" s="50"/>
      <c r="OY50" s="50"/>
      <c r="OZ50" s="50"/>
      <c r="PA50" s="50"/>
      <c r="PB50" s="50"/>
      <c r="PC50" s="50"/>
      <c r="PD50" s="50"/>
      <c r="PE50" s="50"/>
      <c r="PF50" s="50"/>
      <c r="PG50" s="50"/>
      <c r="PH50" s="50"/>
      <c r="PI50" s="50"/>
      <c r="PJ50" s="50"/>
      <c r="PK50" s="50"/>
      <c r="PL50" s="50"/>
      <c r="PM50" s="50"/>
      <c r="PN50" s="50"/>
      <c r="PO50" s="50"/>
      <c r="PP50" s="50"/>
      <c r="PQ50" s="50"/>
      <c r="PR50" s="50"/>
      <c r="PS50" s="50"/>
      <c r="PT50" s="50"/>
      <c r="PU50" s="50"/>
      <c r="PV50" s="50"/>
      <c r="PW50" s="50"/>
      <c r="PX50" s="50"/>
      <c r="PY50" s="50"/>
      <c r="PZ50" s="50"/>
      <c r="QA50" s="50"/>
      <c r="QB50" s="50"/>
      <c r="QC50" s="50"/>
      <c r="QD50" s="50"/>
      <c r="QE50" s="50"/>
      <c r="QF50" s="50"/>
      <c r="QG50" s="50"/>
      <c r="QH50" s="50"/>
      <c r="QI50" s="50"/>
      <c r="QJ50" s="50"/>
      <c r="QK50" s="50"/>
      <c r="QL50" s="50"/>
      <c r="QM50" s="50"/>
      <c r="QN50" s="50"/>
      <c r="QO50" s="50"/>
      <c r="QP50" s="50"/>
      <c r="QQ50" s="50"/>
      <c r="QR50" s="50"/>
      <c r="QS50" s="50"/>
      <c r="QT50" s="50"/>
      <c r="QU50" s="50"/>
      <c r="QV50" s="50"/>
      <c r="QW50" s="50"/>
      <c r="QX50" s="50"/>
      <c r="QY50" s="50"/>
      <c r="QZ50" s="50"/>
      <c r="RA50" s="50"/>
      <c r="RB50" s="50"/>
      <c r="RC50" s="50"/>
      <c r="RD50" s="50"/>
      <c r="RE50" s="50"/>
      <c r="RF50" s="50"/>
      <c r="RG50" s="50"/>
      <c r="RH50" s="50"/>
      <c r="RI50" s="50"/>
      <c r="RJ50" s="50"/>
      <c r="RK50" s="50"/>
      <c r="RL50" s="50"/>
      <c r="RM50" s="50"/>
      <c r="RN50" s="50"/>
      <c r="RO50" s="50"/>
      <c r="RP50" s="50"/>
      <c r="RQ50" s="50"/>
      <c r="RR50" s="50"/>
      <c r="RS50" s="50"/>
      <c r="RT50" s="50"/>
      <c r="RU50" s="50"/>
      <c r="RV50" s="50"/>
      <c r="RW50" s="50"/>
      <c r="RX50" s="50"/>
      <c r="RY50" s="50"/>
      <c r="RZ50" s="50"/>
      <c r="SA50" s="50"/>
      <c r="SB50" s="50"/>
      <c r="SC50" s="50"/>
      <c r="SD50" s="50"/>
      <c r="SE50" s="50"/>
      <c r="SF50" s="50"/>
      <c r="SG50" s="50"/>
      <c r="SH50" s="50"/>
      <c r="SI50" s="50"/>
      <c r="SJ50" s="50"/>
      <c r="SK50" s="50"/>
      <c r="SL50" s="50"/>
      <c r="SM50" s="50"/>
      <c r="SN50" s="50"/>
      <c r="SO50" s="50"/>
      <c r="SP50" s="50"/>
      <c r="SQ50" s="50"/>
      <c r="SR50" s="50"/>
      <c r="SS50" s="50"/>
      <c r="ST50" s="50"/>
      <c r="SU50" s="50"/>
      <c r="SV50" s="50"/>
      <c r="SW50" s="50"/>
      <c r="SX50" s="50"/>
      <c r="SY50" s="50"/>
      <c r="SZ50" s="50"/>
      <c r="TA50" s="50"/>
      <c r="TB50" s="50"/>
      <c r="TC50" s="50"/>
      <c r="TD50" s="50"/>
      <c r="TE50" s="50"/>
      <c r="TF50" s="50"/>
      <c r="TG50" s="50"/>
      <c r="TH50" s="50"/>
      <c r="TI50" s="50"/>
      <c r="TJ50" s="50"/>
      <c r="TK50" s="50"/>
      <c r="TL50" s="50"/>
      <c r="TM50" s="50"/>
      <c r="TN50" s="50"/>
      <c r="TO50" s="50"/>
      <c r="TP50" s="50"/>
      <c r="TQ50" s="50"/>
      <c r="TR50" s="50"/>
      <c r="TS50" s="50"/>
      <c r="TT50" s="50"/>
      <c r="TU50" s="50"/>
      <c r="TV50" s="50"/>
      <c r="TW50" s="50"/>
      <c r="TX50" s="50"/>
      <c r="TY50" s="50"/>
      <c r="TZ50" s="50"/>
      <c r="UA50" s="50"/>
      <c r="UB50" s="50"/>
      <c r="UC50" s="50"/>
      <c r="UD50" s="50"/>
      <c r="UE50" s="50"/>
      <c r="UF50" s="50"/>
      <c r="UG50" s="50"/>
      <c r="UH50" s="50"/>
      <c r="UI50" s="50"/>
      <c r="UJ50" s="50"/>
      <c r="UK50" s="50"/>
      <c r="UL50" s="50"/>
      <c r="UM50" s="50"/>
      <c r="UN50" s="50"/>
      <c r="UO50" s="50"/>
      <c r="UP50" s="50"/>
      <c r="UQ50" s="50"/>
      <c r="UR50" s="50"/>
      <c r="US50" s="50"/>
      <c r="UT50" s="50"/>
      <c r="UU50" s="50"/>
      <c r="UV50" s="50"/>
      <c r="UW50" s="50"/>
      <c r="UX50" s="50"/>
      <c r="UY50" s="50"/>
      <c r="UZ50" s="50"/>
      <c r="VA50" s="50"/>
      <c r="VB50" s="50"/>
      <c r="VC50" s="50"/>
      <c r="VD50" s="50"/>
      <c r="VE50" s="50"/>
      <c r="VF50" s="50"/>
      <c r="VG50" s="50"/>
      <c r="VH50" s="50"/>
      <c r="VI50" s="50"/>
      <c r="VJ50" s="50"/>
      <c r="VK50" s="50"/>
      <c r="VL50" s="50"/>
      <c r="VM50" s="50"/>
      <c r="VN50" s="50"/>
      <c r="VO50" s="50"/>
      <c r="VP50" s="50"/>
      <c r="VQ50" s="50"/>
      <c r="VR50" s="50"/>
      <c r="VS50" s="50"/>
      <c r="VT50" s="50"/>
      <c r="VU50" s="50"/>
      <c r="VV50" s="50"/>
      <c r="VW50" s="50"/>
      <c r="VX50" s="50"/>
      <c r="VY50" s="50"/>
      <c r="VZ50" s="50"/>
      <c r="WA50" s="50"/>
      <c r="WB50" s="50"/>
      <c r="WC50" s="50"/>
      <c r="WD50" s="50"/>
      <c r="WE50" s="50"/>
      <c r="WF50" s="50"/>
      <c r="WG50" s="50"/>
      <c r="WH50" s="50"/>
      <c r="WI50" s="50"/>
      <c r="WJ50" s="50"/>
      <c r="WK50" s="50"/>
      <c r="WL50" s="50"/>
      <c r="WM50" s="50"/>
      <c r="WN50" s="50"/>
      <c r="WO50" s="50"/>
      <c r="WP50" s="50"/>
      <c r="WQ50" s="50"/>
      <c r="WR50" s="50"/>
      <c r="WS50" s="50"/>
      <c r="WT50" s="50"/>
      <c r="WU50" s="50"/>
      <c r="WV50" s="50"/>
      <c r="WW50" s="50"/>
      <c r="WX50" s="50"/>
      <c r="WY50" s="50"/>
      <c r="WZ50" s="50"/>
      <c r="XA50" s="50"/>
      <c r="XB50" s="50"/>
      <c r="XC50" s="50"/>
      <c r="XD50" s="50"/>
      <c r="XE50" s="50"/>
      <c r="XF50" s="50"/>
      <c r="XG50" s="50"/>
      <c r="XH50" s="50"/>
      <c r="XI50" s="50"/>
      <c r="XJ50" s="50"/>
      <c r="XK50" s="50"/>
      <c r="XL50" s="50"/>
      <c r="XM50" s="50"/>
      <c r="XN50" s="50"/>
      <c r="XO50" s="50"/>
      <c r="XP50" s="50"/>
      <c r="XQ50" s="50"/>
      <c r="XR50" s="50"/>
      <c r="XS50" s="50"/>
      <c r="XT50" s="50"/>
      <c r="XU50" s="50"/>
      <c r="XV50" s="50"/>
      <c r="XW50" s="50"/>
      <c r="XX50" s="50"/>
      <c r="XY50" s="50"/>
      <c r="XZ50" s="50"/>
      <c r="YA50" s="50"/>
      <c r="YB50" s="50"/>
      <c r="YC50" s="50"/>
      <c r="YD50" s="50"/>
      <c r="YE50" s="50"/>
      <c r="YF50" s="50"/>
      <c r="YG50" s="50"/>
      <c r="YH50" s="50"/>
      <c r="YI50" s="50"/>
      <c r="YJ50" s="50"/>
      <c r="YK50" s="50"/>
      <c r="YL50" s="50"/>
      <c r="YM50" s="50"/>
      <c r="YN50" s="50"/>
      <c r="YO50" s="50"/>
      <c r="YP50" s="50"/>
      <c r="YQ50" s="50"/>
      <c r="YR50" s="50"/>
      <c r="YS50" s="50"/>
      <c r="YT50" s="50"/>
      <c r="YU50" s="50"/>
      <c r="YV50" s="50"/>
      <c r="YW50" s="50"/>
      <c r="YX50" s="50"/>
      <c r="YY50" s="50"/>
      <c r="YZ50" s="50"/>
      <c r="ZA50" s="50"/>
      <c r="ZB50" s="50"/>
      <c r="ZC50" s="50"/>
      <c r="ZD50" s="50"/>
      <c r="ZE50" s="50"/>
      <c r="ZF50" s="50"/>
      <c r="ZG50" s="50"/>
      <c r="ZH50" s="50"/>
      <c r="ZI50" s="50"/>
      <c r="ZJ50" s="50"/>
      <c r="ZK50" s="50"/>
      <c r="ZL50" s="50"/>
      <c r="ZM50" s="50"/>
      <c r="ZN50" s="50"/>
      <c r="ZO50" s="50"/>
      <c r="ZP50" s="50"/>
      <c r="ZQ50" s="50"/>
      <c r="ZR50" s="50"/>
      <c r="ZS50" s="50"/>
      <c r="ZT50" s="50"/>
      <c r="ZU50" s="50"/>
      <c r="ZV50" s="50"/>
      <c r="ZW50" s="50"/>
      <c r="ZX50" s="50"/>
      <c r="ZY50" s="50"/>
      <c r="ZZ50" s="50"/>
      <c r="AAA50" s="50"/>
      <c r="AAB50" s="50"/>
      <c r="AAC50" s="50"/>
      <c r="AAD50" s="50"/>
      <c r="AAE50" s="50"/>
      <c r="AAF50" s="50"/>
      <c r="AAG50" s="50"/>
      <c r="AAH50" s="50"/>
      <c r="AAI50" s="50"/>
      <c r="AAJ50" s="50"/>
      <c r="AAK50" s="50"/>
      <c r="AAL50" s="50"/>
      <c r="AAM50" s="50"/>
      <c r="AAN50" s="50"/>
      <c r="AAO50" s="50"/>
      <c r="AAP50" s="50"/>
      <c r="AAQ50" s="50"/>
      <c r="AAR50" s="50"/>
      <c r="AAS50" s="50"/>
      <c r="AAT50" s="50"/>
      <c r="AAU50" s="50"/>
      <c r="AAV50" s="50"/>
      <c r="AAW50" s="50"/>
      <c r="AAX50" s="50"/>
      <c r="AAY50" s="50"/>
      <c r="AAZ50" s="50"/>
      <c r="ABA50" s="50"/>
      <c r="ABB50" s="50"/>
      <c r="ABC50" s="50"/>
      <c r="ABD50" s="50"/>
      <c r="ABE50" s="50"/>
      <c r="ABF50" s="50"/>
      <c r="ABG50" s="50"/>
      <c r="ABH50" s="50"/>
      <c r="ABI50" s="50"/>
      <c r="ABJ50" s="50"/>
      <c r="ABK50" s="50"/>
      <c r="ABL50" s="50"/>
      <c r="ABM50" s="50"/>
      <c r="ABN50" s="50"/>
      <c r="ABO50" s="50"/>
      <c r="ABP50" s="50"/>
      <c r="ABQ50" s="50"/>
      <c r="ABR50" s="50"/>
      <c r="ABS50" s="50"/>
      <c r="ABT50" s="50"/>
      <c r="ABU50" s="50"/>
      <c r="ABV50" s="50"/>
      <c r="ABW50" s="50"/>
      <c r="ABX50" s="50"/>
      <c r="ABY50" s="50"/>
      <c r="ABZ50" s="50"/>
      <c r="ACA50" s="50"/>
      <c r="ACB50" s="50"/>
      <c r="ACC50" s="50"/>
      <c r="ACD50" s="50"/>
      <c r="ACE50" s="50"/>
      <c r="ACF50" s="50"/>
      <c r="ACG50" s="50"/>
      <c r="ACH50" s="50"/>
      <c r="ACI50" s="50"/>
      <c r="ACJ50" s="50"/>
      <c r="ACK50" s="50"/>
      <c r="ACL50" s="50"/>
      <c r="ACM50" s="50"/>
      <c r="ACN50" s="50"/>
      <c r="ACO50" s="50"/>
      <c r="ACP50" s="50"/>
      <c r="ACQ50" s="50"/>
      <c r="ACR50" s="50"/>
      <c r="ACS50" s="50"/>
      <c r="ACT50" s="50"/>
      <c r="ACU50" s="50"/>
      <c r="ACV50" s="50"/>
      <c r="ACW50" s="50"/>
      <c r="ACX50" s="50"/>
      <c r="ACY50" s="50"/>
      <c r="ACZ50" s="50"/>
      <c r="ADA50" s="50"/>
      <c r="ADB50" s="50"/>
      <c r="ADC50" s="50"/>
      <c r="ADD50" s="50"/>
      <c r="ADE50" s="50"/>
      <c r="ADF50" s="50"/>
      <c r="ADG50" s="50"/>
      <c r="ADH50" s="50"/>
      <c r="ADI50" s="50"/>
      <c r="ADJ50" s="50"/>
      <c r="ADK50" s="50"/>
      <c r="ADL50" s="50"/>
      <c r="ADM50" s="50"/>
      <c r="ADN50" s="50"/>
      <c r="ADO50" s="50"/>
      <c r="ADP50" s="50"/>
      <c r="ADQ50" s="50"/>
      <c r="ADR50" s="50"/>
      <c r="ADS50" s="50"/>
      <c r="ADT50" s="50"/>
      <c r="ADU50" s="50"/>
      <c r="ADV50" s="50"/>
      <c r="ADW50" s="50"/>
      <c r="ADX50" s="50"/>
      <c r="ADY50" s="50"/>
      <c r="ADZ50" s="50"/>
      <c r="AEA50" s="50"/>
      <c r="AEB50" s="50"/>
      <c r="AEC50" s="50"/>
      <c r="AED50" s="50"/>
      <c r="AEE50" s="50"/>
      <c r="AEF50" s="50"/>
      <c r="AEG50" s="50"/>
      <c r="AEH50" s="50"/>
      <c r="AEI50" s="50"/>
      <c r="AEJ50" s="50"/>
      <c r="AEK50" s="50"/>
      <c r="AEL50" s="50"/>
      <c r="AEM50" s="50"/>
      <c r="AEN50" s="50"/>
      <c r="AEO50" s="50"/>
      <c r="AEP50" s="50"/>
      <c r="AEQ50" s="50"/>
      <c r="AER50" s="50"/>
      <c r="AES50" s="50"/>
      <c r="AET50" s="50"/>
      <c r="AEU50" s="50"/>
      <c r="AEV50" s="50"/>
      <c r="AEW50" s="50"/>
      <c r="AEX50" s="50"/>
      <c r="AEY50" s="50"/>
      <c r="AEZ50" s="50"/>
      <c r="AFA50" s="50"/>
      <c r="AFB50" s="50"/>
      <c r="AFC50" s="50"/>
      <c r="AFD50" s="50"/>
      <c r="AFE50" s="50"/>
      <c r="AFF50" s="50"/>
      <c r="AFG50" s="50"/>
      <c r="AFH50" s="50"/>
      <c r="AFI50" s="50"/>
      <c r="AFJ50" s="50"/>
      <c r="AFK50" s="50"/>
      <c r="AFL50" s="50"/>
      <c r="AFM50" s="50"/>
      <c r="AFN50" s="50"/>
      <c r="AFO50" s="50"/>
      <c r="AFP50" s="50"/>
      <c r="AFQ50" s="50"/>
      <c r="AFR50" s="50"/>
      <c r="AFS50" s="50"/>
      <c r="AFT50" s="50"/>
      <c r="AFU50" s="50"/>
      <c r="AFV50" s="50"/>
      <c r="AFW50" s="50"/>
      <c r="AFX50" s="50"/>
      <c r="AFY50" s="50"/>
      <c r="AFZ50" s="50"/>
      <c r="AGA50" s="50"/>
      <c r="AGB50" s="50"/>
      <c r="AGC50" s="50"/>
      <c r="AGD50" s="50"/>
      <c r="AGE50" s="50"/>
      <c r="AGF50" s="50"/>
      <c r="AGG50" s="50"/>
      <c r="AGH50" s="50"/>
      <c r="AGI50" s="50"/>
      <c r="AGJ50" s="50"/>
      <c r="AGK50" s="50"/>
      <c r="AGL50" s="50"/>
      <c r="AGM50" s="50"/>
      <c r="AGN50" s="50"/>
      <c r="AGO50" s="50"/>
      <c r="AGP50" s="50"/>
      <c r="AGQ50" s="50"/>
      <c r="AGR50" s="50"/>
      <c r="AGS50" s="50"/>
      <c r="AGT50" s="50"/>
      <c r="AGU50" s="50"/>
      <c r="AGV50" s="50"/>
      <c r="AGW50" s="50"/>
      <c r="AGX50" s="50"/>
      <c r="AGY50" s="50"/>
      <c r="AGZ50" s="50"/>
      <c r="AHA50" s="50"/>
      <c r="AHB50" s="50"/>
      <c r="AHC50" s="50"/>
      <c r="AHD50" s="50"/>
      <c r="AHE50" s="50"/>
      <c r="AHF50" s="50"/>
      <c r="AHG50" s="50"/>
      <c r="AHH50" s="50"/>
      <c r="AHI50" s="50"/>
      <c r="AHJ50" s="50"/>
      <c r="AHK50" s="50"/>
      <c r="AHL50" s="50"/>
      <c r="AHM50" s="50"/>
      <c r="AHN50" s="50"/>
      <c r="AHO50" s="50"/>
      <c r="AHP50" s="50"/>
      <c r="AHQ50" s="50"/>
      <c r="AHR50" s="50"/>
      <c r="AHS50" s="50"/>
      <c r="AHT50" s="50"/>
      <c r="AHU50" s="50"/>
      <c r="AHV50" s="50"/>
      <c r="AHW50" s="50"/>
      <c r="AHX50" s="50"/>
      <c r="AHY50" s="50"/>
      <c r="AHZ50" s="50"/>
      <c r="AIA50" s="50"/>
      <c r="AIB50" s="50"/>
      <c r="AIC50" s="50"/>
      <c r="AID50" s="50"/>
      <c r="AIE50" s="50"/>
      <c r="AIF50" s="50"/>
      <c r="AIG50" s="50"/>
      <c r="AIH50" s="50"/>
      <c r="AII50" s="50"/>
      <c r="AIJ50" s="50"/>
      <c r="AIK50" s="50"/>
      <c r="AIL50" s="50"/>
      <c r="AIM50" s="50"/>
      <c r="AIN50" s="50"/>
      <c r="AIO50" s="50"/>
      <c r="AIP50" s="50"/>
      <c r="AIQ50" s="50"/>
      <c r="AIR50" s="50"/>
      <c r="AIS50" s="50"/>
      <c r="AIT50" s="50"/>
      <c r="AIU50" s="50"/>
      <c r="AIV50" s="50"/>
      <c r="AIW50" s="50"/>
      <c r="AIX50" s="50"/>
      <c r="AIY50" s="50"/>
      <c r="AIZ50" s="50"/>
      <c r="AJA50" s="50"/>
      <c r="AJB50" s="50"/>
      <c r="AJC50" s="50"/>
      <c r="AJD50" s="50"/>
      <c r="AJE50" s="50"/>
      <c r="AJF50" s="50"/>
      <c r="AJG50" s="50"/>
      <c r="AJH50" s="50"/>
      <c r="AJI50" s="50"/>
      <c r="AJJ50" s="50"/>
      <c r="AJK50" s="50"/>
      <c r="AJL50" s="50"/>
      <c r="AJM50" s="50"/>
      <c r="AJN50" s="50"/>
      <c r="AJO50" s="50"/>
      <c r="AJP50" s="50"/>
      <c r="AJQ50" s="50"/>
      <c r="AJR50" s="50"/>
      <c r="AJS50" s="50"/>
      <c r="AJT50" s="50"/>
      <c r="AJU50" s="50"/>
      <c r="AJV50" s="50"/>
      <c r="AJW50" s="50"/>
      <c r="AJX50" s="50"/>
      <c r="AJY50" s="50"/>
      <c r="AJZ50" s="50"/>
      <c r="AKA50" s="50"/>
      <c r="AKB50" s="50"/>
      <c r="AKC50" s="50"/>
      <c r="AKD50" s="50"/>
      <c r="AKE50" s="50"/>
      <c r="AKF50" s="50"/>
      <c r="AKG50" s="50"/>
      <c r="AKH50" s="50"/>
      <c r="AKI50" s="50"/>
      <c r="AKJ50" s="50"/>
      <c r="AKK50" s="50"/>
      <c r="AKL50" s="50"/>
      <c r="AKM50" s="50"/>
      <c r="AKN50" s="50"/>
      <c r="AKO50" s="50"/>
      <c r="AKP50" s="50"/>
      <c r="AKQ50" s="50"/>
      <c r="AKR50" s="50"/>
      <c r="AKS50" s="50"/>
      <c r="AKT50" s="50"/>
      <c r="AKU50" s="50"/>
      <c r="AKV50" s="50"/>
      <c r="AKW50" s="50"/>
      <c r="AKX50" s="50"/>
      <c r="AKY50" s="50"/>
      <c r="AKZ50" s="50"/>
      <c r="ALA50" s="50"/>
      <c r="ALB50" s="50"/>
      <c r="ALC50" s="50"/>
      <c r="ALD50" s="50"/>
      <c r="ALE50" s="50"/>
      <c r="ALF50" s="50"/>
      <c r="ALG50" s="50"/>
      <c r="ALH50" s="50"/>
      <c r="ALI50" s="50"/>
      <c r="ALJ50" s="50"/>
      <c r="ALK50" s="50"/>
      <c r="ALL50" s="50"/>
      <c r="ALM50" s="50"/>
      <c r="ALN50" s="50"/>
      <c r="ALO50" s="50"/>
      <c r="ALP50" s="50"/>
      <c r="ALQ50" s="50"/>
      <c r="ALR50" s="50"/>
      <c r="ALS50" s="50"/>
      <c r="ALT50" s="50"/>
      <c r="ALU50" s="50"/>
      <c r="ALV50" s="50"/>
      <c r="ALW50" s="50"/>
      <c r="ALX50" s="50"/>
      <c r="ALY50" s="50"/>
      <c r="ALZ50" s="50"/>
      <c r="AMA50" s="50"/>
      <c r="AMB50" s="50"/>
      <c r="AMC50" s="50"/>
      <c r="AMD50" s="50"/>
      <c r="AME50" s="50"/>
      <c r="AMF50" s="50"/>
      <c r="AMG50" s="50"/>
      <c r="AMH50" s="50"/>
      <c r="AMI50" s="50"/>
      <c r="AMJ50" s="50"/>
      <c r="AMK50" s="50"/>
      <c r="AML50" s="50"/>
      <c r="AMM50" s="50"/>
      <c r="AMN50" s="50"/>
      <c r="AMO50" s="50"/>
      <c r="AMP50" s="50"/>
      <c r="AMQ50" s="50"/>
      <c r="AMR50" s="50"/>
      <c r="AMS50" s="50"/>
      <c r="AMT50" s="50"/>
      <c r="AMU50" s="50"/>
      <c r="AMV50" s="50"/>
      <c r="AMW50" s="50"/>
      <c r="AMX50" s="50"/>
      <c r="AMY50" s="50"/>
      <c r="AMZ50" s="50"/>
      <c r="ANA50" s="50"/>
      <c r="ANB50" s="50"/>
      <c r="ANC50" s="50"/>
      <c r="AND50" s="50"/>
      <c r="ANE50" s="50"/>
      <c r="ANF50" s="50"/>
      <c r="ANG50" s="50"/>
      <c r="ANH50" s="50"/>
      <c r="ANI50" s="50"/>
      <c r="ANJ50" s="50"/>
      <c r="ANK50" s="50"/>
      <c r="ANL50" s="50"/>
      <c r="ANM50" s="50"/>
      <c r="ANN50" s="50"/>
      <c r="ANO50" s="50"/>
      <c r="ANP50" s="50"/>
      <c r="ANQ50" s="50"/>
      <c r="ANR50" s="50"/>
      <c r="ANS50" s="50"/>
      <c r="ANT50" s="50"/>
      <c r="ANU50" s="50"/>
      <c r="ANV50" s="50"/>
      <c r="ANW50" s="50"/>
      <c r="ANX50" s="50"/>
      <c r="ANY50" s="50"/>
      <c r="ANZ50" s="50"/>
      <c r="AOA50" s="50"/>
    </row>
    <row r="51" spans="1:1067" ht="69" customHeight="1">
      <c r="A51" s="283"/>
      <c r="B51" s="10">
        <v>46</v>
      </c>
      <c r="C51" s="280">
        <v>44</v>
      </c>
      <c r="D51" s="280" t="s">
        <v>2431</v>
      </c>
      <c r="E51" s="281">
        <v>22</v>
      </c>
      <c r="F51" s="10" t="s">
        <v>296</v>
      </c>
      <c r="G51" s="10" t="s">
        <v>123</v>
      </c>
      <c r="H51" s="495">
        <v>50</v>
      </c>
      <c r="I51" s="499" t="str">
        <f t="shared" si="8"/>
        <v>44_22</v>
      </c>
      <c r="J51" s="471">
        <v>1</v>
      </c>
      <c r="K51" s="471"/>
      <c r="L51" s="471"/>
      <c r="M51" s="471"/>
      <c r="N51" s="490"/>
      <c r="O51" s="11"/>
      <c r="P51" s="11">
        <v>1</v>
      </c>
      <c r="Q51" s="11"/>
      <c r="R51" s="11"/>
      <c r="S51" s="11" t="s">
        <v>297</v>
      </c>
      <c r="T51" t="s">
        <v>1149</v>
      </c>
      <c r="U51" s="11"/>
      <c r="V51" s="11"/>
      <c r="W51" s="11">
        <v>17.55</v>
      </c>
      <c r="X51" s="11"/>
      <c r="Y51" s="11"/>
      <c r="Z51" s="11"/>
      <c r="AA51" s="11" t="s">
        <v>2059</v>
      </c>
      <c r="AB51" s="11"/>
      <c r="AC51" s="11" t="s">
        <v>297</v>
      </c>
      <c r="AD51" s="11"/>
      <c r="AE51" s="11"/>
      <c r="AF51" s="11"/>
      <c r="AG51" s="11"/>
      <c r="AH51" s="11"/>
      <c r="AI51" s="11" t="s">
        <v>622</v>
      </c>
      <c r="AJ51" s="11"/>
      <c r="AK51" s="466">
        <v>1</v>
      </c>
      <c r="AL51" s="390"/>
      <c r="AM51" s="390" t="s">
        <v>297</v>
      </c>
      <c r="AN51" s="390" t="s">
        <v>63</v>
      </c>
      <c r="AO51" s="390"/>
      <c r="AP51" s="390"/>
      <c r="AQ51" s="390" t="s">
        <v>2022</v>
      </c>
      <c r="AR51" s="384" t="s">
        <v>64</v>
      </c>
      <c r="AS51" s="391">
        <v>18</v>
      </c>
      <c r="AT51" s="387">
        <v>20</v>
      </c>
      <c r="AU51" s="387">
        <v>1</v>
      </c>
      <c r="AV51" s="387">
        <v>1</v>
      </c>
      <c r="AW51" s="387">
        <v>1</v>
      </c>
      <c r="AX51" s="387"/>
      <c r="AY51" s="387">
        <v>1</v>
      </c>
      <c r="AZ51" s="387"/>
      <c r="BA51" s="387"/>
      <c r="BB51" s="387">
        <v>1</v>
      </c>
      <c r="BC51" s="384"/>
      <c r="BD51" s="387"/>
      <c r="BE51" s="387"/>
      <c r="BF51" s="387"/>
      <c r="BG51" s="387"/>
      <c r="BH51" s="387"/>
      <c r="BI51" s="387"/>
      <c r="BJ51" s="387"/>
      <c r="BK51" s="387"/>
      <c r="BL51" s="387"/>
      <c r="BM51" s="387" t="s">
        <v>298</v>
      </c>
      <c r="BN51" s="387" t="s">
        <v>299</v>
      </c>
      <c r="BO51" s="384" t="s">
        <v>71</v>
      </c>
      <c r="BP51" s="384" t="s">
        <v>72</v>
      </c>
      <c r="BQ51" s="384">
        <v>1</v>
      </c>
      <c r="BR51" s="396" t="s">
        <v>2088</v>
      </c>
      <c r="BS51" s="397">
        <v>42139</v>
      </c>
      <c r="BT51" s="397">
        <v>43235</v>
      </c>
      <c r="BU51" s="387">
        <v>1</v>
      </c>
      <c r="BV51" s="387"/>
      <c r="BW51" s="387"/>
      <c r="BX51" s="387" t="s">
        <v>2097</v>
      </c>
      <c r="BY51" s="387"/>
      <c r="BZ51" s="387"/>
      <c r="CA51" s="387"/>
      <c r="CB51" s="387">
        <v>1</v>
      </c>
      <c r="CC51" s="387"/>
      <c r="CD51" s="387"/>
      <c r="CE51" s="387"/>
      <c r="CF51" s="387"/>
      <c r="CG51" s="387"/>
      <c r="CH51" s="387"/>
      <c r="CI51" s="387"/>
      <c r="CJ51" s="387"/>
      <c r="CK51" s="387"/>
      <c r="CL51" s="387"/>
      <c r="CM51" s="387"/>
      <c r="CN51" s="387"/>
      <c r="CO51" s="389">
        <v>18450</v>
      </c>
      <c r="CP51" s="389"/>
      <c r="CQ51" s="11" t="s">
        <v>1663</v>
      </c>
      <c r="CR51" s="11"/>
      <c r="CS51" s="11"/>
      <c r="CT51" s="11"/>
      <c r="CU51" s="11"/>
      <c r="CV51" s="11"/>
      <c r="CW51" s="11"/>
      <c r="CX51" s="10"/>
      <c r="CY51" s="10"/>
      <c r="CZ51" s="10">
        <v>50</v>
      </c>
      <c r="DA51" s="10" t="s">
        <v>300</v>
      </c>
      <c r="DB51" s="10" t="s">
        <v>301</v>
      </c>
      <c r="DC51" s="10">
        <v>2</v>
      </c>
      <c r="DD51" s="10" t="str">
        <f t="shared" si="6"/>
        <v>44_22</v>
      </c>
      <c r="DE51" s="282"/>
      <c r="DF51" s="10"/>
      <c r="DG51" s="10"/>
      <c r="DH51" s="10"/>
      <c r="DI51" s="10" t="s">
        <v>1781</v>
      </c>
      <c r="DJ51" s="10"/>
      <c r="DK51" s="232"/>
      <c r="DL51" s="232"/>
      <c r="DM51" s="232"/>
      <c r="DN51" s="232"/>
      <c r="DO51" s="477" t="s">
        <v>1959</v>
      </c>
      <c r="DP51" s="230">
        <f>1.23*2450</f>
        <v>3013.5</v>
      </c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  <c r="IW51" s="50"/>
      <c r="IX51" s="50"/>
      <c r="IY51" s="50"/>
      <c r="IZ51" s="50"/>
      <c r="JA51" s="50"/>
      <c r="JB51" s="50"/>
      <c r="JC51" s="50"/>
      <c r="JD51" s="50"/>
      <c r="JE51" s="50"/>
      <c r="JF51" s="50"/>
      <c r="JG51" s="50"/>
      <c r="JH51" s="50"/>
      <c r="JI51" s="50"/>
      <c r="JJ51" s="50"/>
      <c r="JK51" s="50"/>
      <c r="JL51" s="50"/>
      <c r="JM51" s="50"/>
      <c r="JN51" s="50"/>
      <c r="JO51" s="50"/>
      <c r="JP51" s="50"/>
      <c r="JQ51" s="50"/>
      <c r="JR51" s="50"/>
      <c r="JS51" s="50"/>
      <c r="JT51" s="50"/>
      <c r="JU51" s="50"/>
      <c r="JV51" s="50"/>
      <c r="JW51" s="50"/>
      <c r="JX51" s="50"/>
      <c r="JY51" s="50"/>
      <c r="JZ51" s="50"/>
      <c r="KA51" s="50"/>
      <c r="KB51" s="50"/>
      <c r="KC51" s="50"/>
      <c r="KD51" s="50"/>
      <c r="KE51" s="50"/>
      <c r="KF51" s="50"/>
      <c r="KG51" s="50"/>
      <c r="KH51" s="50"/>
      <c r="KI51" s="50"/>
      <c r="KJ51" s="50"/>
      <c r="KK51" s="50"/>
      <c r="KL51" s="50"/>
      <c r="KM51" s="50"/>
      <c r="KN51" s="50"/>
      <c r="KO51" s="50"/>
      <c r="KP51" s="50"/>
      <c r="KQ51" s="50"/>
      <c r="KR51" s="50"/>
      <c r="KS51" s="50"/>
      <c r="KT51" s="50"/>
      <c r="KU51" s="50"/>
      <c r="KV51" s="50"/>
      <c r="KW51" s="50"/>
      <c r="KX51" s="50"/>
      <c r="KY51" s="50"/>
      <c r="KZ51" s="50"/>
      <c r="LA51" s="50"/>
      <c r="LB51" s="50"/>
      <c r="LC51" s="50"/>
      <c r="LD51" s="50"/>
      <c r="LE51" s="50"/>
      <c r="LF51" s="50"/>
      <c r="LG51" s="50"/>
      <c r="LH51" s="50"/>
      <c r="LI51" s="50"/>
      <c r="LJ51" s="50"/>
      <c r="LK51" s="50"/>
      <c r="LL51" s="50"/>
      <c r="LM51" s="50"/>
      <c r="LN51" s="50"/>
      <c r="LO51" s="50"/>
      <c r="LP51" s="50"/>
      <c r="LQ51" s="50"/>
      <c r="LR51" s="50"/>
      <c r="LS51" s="50"/>
      <c r="LT51" s="50"/>
      <c r="LU51" s="50"/>
      <c r="LV51" s="50"/>
      <c r="LW51" s="50"/>
      <c r="LX51" s="50"/>
      <c r="LY51" s="50"/>
      <c r="LZ51" s="50"/>
      <c r="MA51" s="50"/>
      <c r="MB51" s="50"/>
      <c r="MC51" s="50"/>
      <c r="MD51" s="50"/>
      <c r="ME51" s="50"/>
      <c r="MF51" s="50"/>
      <c r="MG51" s="50"/>
      <c r="MH51" s="50"/>
      <c r="MI51" s="50"/>
      <c r="MJ51" s="50"/>
      <c r="MK51" s="50"/>
      <c r="ML51" s="50"/>
      <c r="MM51" s="50"/>
      <c r="MN51" s="50"/>
      <c r="MO51" s="50"/>
      <c r="MP51" s="50"/>
      <c r="MQ51" s="50"/>
      <c r="MR51" s="50"/>
      <c r="MS51" s="50"/>
      <c r="MT51" s="50"/>
      <c r="MU51" s="50"/>
      <c r="MV51" s="50"/>
      <c r="MW51" s="50"/>
      <c r="MX51" s="50"/>
      <c r="MY51" s="50"/>
      <c r="MZ51" s="50"/>
      <c r="NA51" s="50"/>
      <c r="NB51" s="50"/>
      <c r="NC51" s="50"/>
      <c r="ND51" s="50"/>
      <c r="NE51" s="50"/>
      <c r="NF51" s="50"/>
      <c r="NG51" s="50"/>
      <c r="NH51" s="50"/>
      <c r="NI51" s="50"/>
      <c r="NJ51" s="50"/>
      <c r="NK51" s="50"/>
      <c r="NL51" s="50"/>
      <c r="NM51" s="50"/>
      <c r="NN51" s="50"/>
      <c r="NO51" s="50"/>
      <c r="NP51" s="50"/>
      <c r="NQ51" s="50"/>
      <c r="NR51" s="50"/>
      <c r="NS51" s="50"/>
      <c r="NT51" s="50"/>
      <c r="NU51" s="50"/>
      <c r="NV51" s="50"/>
      <c r="NW51" s="50"/>
      <c r="NX51" s="50"/>
      <c r="NY51" s="50"/>
      <c r="NZ51" s="50"/>
      <c r="OA51" s="50"/>
      <c r="OB51" s="50"/>
      <c r="OC51" s="50"/>
      <c r="OD51" s="50"/>
      <c r="OE51" s="50"/>
      <c r="OF51" s="50"/>
      <c r="OG51" s="50"/>
      <c r="OH51" s="50"/>
      <c r="OI51" s="50"/>
      <c r="OJ51" s="50"/>
      <c r="OK51" s="50"/>
      <c r="OL51" s="50"/>
      <c r="OM51" s="50"/>
      <c r="ON51" s="50"/>
      <c r="OO51" s="50"/>
      <c r="OP51" s="50"/>
      <c r="OQ51" s="50"/>
      <c r="OR51" s="50"/>
      <c r="OS51" s="50"/>
      <c r="OT51" s="50"/>
      <c r="OU51" s="50"/>
      <c r="OV51" s="50"/>
      <c r="OW51" s="50"/>
      <c r="OX51" s="50"/>
      <c r="OY51" s="50"/>
      <c r="OZ51" s="50"/>
      <c r="PA51" s="50"/>
      <c r="PB51" s="50"/>
      <c r="PC51" s="50"/>
      <c r="PD51" s="50"/>
      <c r="PE51" s="50"/>
      <c r="PF51" s="50"/>
      <c r="PG51" s="50"/>
      <c r="PH51" s="50"/>
      <c r="PI51" s="50"/>
      <c r="PJ51" s="50"/>
      <c r="PK51" s="50"/>
      <c r="PL51" s="50"/>
      <c r="PM51" s="50"/>
      <c r="PN51" s="50"/>
      <c r="PO51" s="50"/>
      <c r="PP51" s="50"/>
      <c r="PQ51" s="50"/>
      <c r="PR51" s="50"/>
      <c r="PS51" s="50"/>
      <c r="PT51" s="50"/>
      <c r="PU51" s="50"/>
      <c r="PV51" s="50"/>
      <c r="PW51" s="50"/>
      <c r="PX51" s="50"/>
      <c r="PY51" s="50"/>
      <c r="PZ51" s="50"/>
      <c r="QA51" s="50"/>
      <c r="QB51" s="50"/>
      <c r="QC51" s="50"/>
      <c r="QD51" s="50"/>
      <c r="QE51" s="50"/>
      <c r="QF51" s="50"/>
      <c r="QG51" s="50"/>
      <c r="QH51" s="50"/>
      <c r="QI51" s="50"/>
      <c r="QJ51" s="50"/>
      <c r="QK51" s="50"/>
      <c r="QL51" s="50"/>
      <c r="QM51" s="50"/>
      <c r="QN51" s="50"/>
      <c r="QO51" s="50"/>
      <c r="QP51" s="50"/>
      <c r="QQ51" s="50"/>
      <c r="QR51" s="50"/>
      <c r="QS51" s="50"/>
      <c r="QT51" s="50"/>
      <c r="QU51" s="50"/>
      <c r="QV51" s="50"/>
      <c r="QW51" s="50"/>
      <c r="QX51" s="50"/>
      <c r="QY51" s="50"/>
      <c r="QZ51" s="50"/>
      <c r="RA51" s="50"/>
      <c r="RB51" s="50"/>
      <c r="RC51" s="50"/>
      <c r="RD51" s="50"/>
      <c r="RE51" s="50"/>
      <c r="RF51" s="50"/>
      <c r="RG51" s="50"/>
      <c r="RH51" s="50"/>
      <c r="RI51" s="50"/>
      <c r="RJ51" s="50"/>
      <c r="RK51" s="50"/>
      <c r="RL51" s="50"/>
      <c r="RM51" s="50"/>
      <c r="RN51" s="50"/>
      <c r="RO51" s="50"/>
      <c r="RP51" s="50"/>
      <c r="RQ51" s="50"/>
      <c r="RR51" s="50"/>
      <c r="RS51" s="50"/>
      <c r="RT51" s="50"/>
      <c r="RU51" s="50"/>
      <c r="RV51" s="50"/>
      <c r="RW51" s="50"/>
      <c r="RX51" s="50"/>
      <c r="RY51" s="50"/>
      <c r="RZ51" s="50"/>
      <c r="SA51" s="50"/>
      <c r="SB51" s="50"/>
      <c r="SC51" s="50"/>
      <c r="SD51" s="50"/>
      <c r="SE51" s="50"/>
      <c r="SF51" s="50"/>
      <c r="SG51" s="50"/>
      <c r="SH51" s="50"/>
      <c r="SI51" s="50"/>
      <c r="SJ51" s="50"/>
      <c r="SK51" s="50"/>
      <c r="SL51" s="50"/>
      <c r="SM51" s="50"/>
      <c r="SN51" s="50"/>
      <c r="SO51" s="50"/>
      <c r="SP51" s="50"/>
      <c r="SQ51" s="50"/>
      <c r="SR51" s="50"/>
      <c r="SS51" s="50"/>
      <c r="ST51" s="50"/>
      <c r="SU51" s="50"/>
      <c r="SV51" s="50"/>
      <c r="SW51" s="50"/>
      <c r="SX51" s="50"/>
      <c r="SY51" s="50"/>
      <c r="SZ51" s="50"/>
      <c r="TA51" s="50"/>
      <c r="TB51" s="50"/>
      <c r="TC51" s="50"/>
      <c r="TD51" s="50"/>
      <c r="TE51" s="50"/>
      <c r="TF51" s="50"/>
      <c r="TG51" s="50"/>
      <c r="TH51" s="50"/>
      <c r="TI51" s="50"/>
      <c r="TJ51" s="50"/>
      <c r="TK51" s="50"/>
      <c r="TL51" s="50"/>
      <c r="TM51" s="50"/>
      <c r="TN51" s="50"/>
      <c r="TO51" s="50"/>
      <c r="TP51" s="50"/>
      <c r="TQ51" s="50"/>
      <c r="TR51" s="50"/>
      <c r="TS51" s="50"/>
      <c r="TT51" s="50"/>
      <c r="TU51" s="50"/>
      <c r="TV51" s="50"/>
      <c r="TW51" s="50"/>
      <c r="TX51" s="50"/>
      <c r="TY51" s="50"/>
      <c r="TZ51" s="50"/>
      <c r="UA51" s="50"/>
      <c r="UB51" s="50"/>
      <c r="UC51" s="50"/>
      <c r="UD51" s="50"/>
      <c r="UE51" s="50"/>
      <c r="UF51" s="50"/>
      <c r="UG51" s="50"/>
      <c r="UH51" s="50"/>
      <c r="UI51" s="50"/>
      <c r="UJ51" s="50"/>
      <c r="UK51" s="50"/>
      <c r="UL51" s="50"/>
      <c r="UM51" s="50"/>
      <c r="UN51" s="50"/>
      <c r="UO51" s="50"/>
      <c r="UP51" s="50"/>
      <c r="UQ51" s="50"/>
      <c r="UR51" s="50"/>
      <c r="US51" s="50"/>
      <c r="UT51" s="50"/>
      <c r="UU51" s="50"/>
      <c r="UV51" s="50"/>
      <c r="UW51" s="50"/>
      <c r="UX51" s="50"/>
      <c r="UY51" s="50"/>
      <c r="UZ51" s="50"/>
      <c r="VA51" s="50"/>
      <c r="VB51" s="50"/>
      <c r="VC51" s="50"/>
      <c r="VD51" s="50"/>
      <c r="VE51" s="50"/>
      <c r="VF51" s="50"/>
      <c r="VG51" s="50"/>
      <c r="VH51" s="50"/>
      <c r="VI51" s="50"/>
      <c r="VJ51" s="50"/>
      <c r="VK51" s="50"/>
      <c r="VL51" s="50"/>
      <c r="VM51" s="50"/>
      <c r="VN51" s="50"/>
      <c r="VO51" s="50"/>
      <c r="VP51" s="50"/>
      <c r="VQ51" s="50"/>
      <c r="VR51" s="50"/>
      <c r="VS51" s="50"/>
      <c r="VT51" s="50"/>
      <c r="VU51" s="50"/>
      <c r="VV51" s="50"/>
      <c r="VW51" s="50"/>
      <c r="VX51" s="50"/>
      <c r="VY51" s="50"/>
      <c r="VZ51" s="50"/>
      <c r="WA51" s="50"/>
      <c r="WB51" s="50"/>
      <c r="WC51" s="50"/>
      <c r="WD51" s="50"/>
      <c r="WE51" s="50"/>
      <c r="WF51" s="50"/>
      <c r="WG51" s="50"/>
      <c r="WH51" s="50"/>
      <c r="WI51" s="50"/>
      <c r="WJ51" s="50"/>
      <c r="WK51" s="50"/>
      <c r="WL51" s="50"/>
      <c r="WM51" s="50"/>
      <c r="WN51" s="50"/>
      <c r="WO51" s="50"/>
      <c r="WP51" s="50"/>
      <c r="WQ51" s="50"/>
      <c r="WR51" s="50"/>
      <c r="WS51" s="50"/>
      <c r="WT51" s="50"/>
      <c r="WU51" s="50"/>
      <c r="WV51" s="50"/>
      <c r="WW51" s="50"/>
      <c r="WX51" s="50"/>
      <c r="WY51" s="50"/>
      <c r="WZ51" s="50"/>
      <c r="XA51" s="50"/>
      <c r="XB51" s="50"/>
      <c r="XC51" s="50"/>
      <c r="XD51" s="50"/>
      <c r="XE51" s="50"/>
      <c r="XF51" s="50"/>
      <c r="XG51" s="50"/>
      <c r="XH51" s="50"/>
      <c r="XI51" s="50"/>
      <c r="XJ51" s="50"/>
      <c r="XK51" s="50"/>
      <c r="XL51" s="50"/>
      <c r="XM51" s="50"/>
      <c r="XN51" s="50"/>
      <c r="XO51" s="50"/>
      <c r="XP51" s="50"/>
      <c r="XQ51" s="50"/>
      <c r="XR51" s="50"/>
      <c r="XS51" s="50"/>
      <c r="XT51" s="50"/>
      <c r="XU51" s="50"/>
      <c r="XV51" s="50"/>
      <c r="XW51" s="50"/>
      <c r="XX51" s="50"/>
      <c r="XY51" s="50"/>
      <c r="XZ51" s="50"/>
      <c r="YA51" s="50"/>
      <c r="YB51" s="50"/>
      <c r="YC51" s="50"/>
      <c r="YD51" s="50"/>
      <c r="YE51" s="50"/>
      <c r="YF51" s="50"/>
      <c r="YG51" s="50"/>
      <c r="YH51" s="50"/>
      <c r="YI51" s="50"/>
      <c r="YJ51" s="50"/>
      <c r="YK51" s="50"/>
      <c r="YL51" s="50"/>
      <c r="YM51" s="50"/>
      <c r="YN51" s="50"/>
      <c r="YO51" s="50"/>
      <c r="YP51" s="50"/>
      <c r="YQ51" s="50"/>
      <c r="YR51" s="50"/>
      <c r="YS51" s="50"/>
      <c r="YT51" s="50"/>
      <c r="YU51" s="50"/>
      <c r="YV51" s="50"/>
      <c r="YW51" s="50"/>
      <c r="YX51" s="50"/>
      <c r="YY51" s="50"/>
      <c r="YZ51" s="50"/>
      <c r="ZA51" s="50"/>
      <c r="ZB51" s="50"/>
      <c r="ZC51" s="50"/>
      <c r="ZD51" s="50"/>
      <c r="ZE51" s="50"/>
      <c r="ZF51" s="50"/>
      <c r="ZG51" s="50"/>
      <c r="ZH51" s="50"/>
      <c r="ZI51" s="50"/>
      <c r="ZJ51" s="50"/>
      <c r="ZK51" s="50"/>
      <c r="ZL51" s="50"/>
      <c r="ZM51" s="50"/>
      <c r="ZN51" s="50"/>
      <c r="ZO51" s="50"/>
      <c r="ZP51" s="50"/>
      <c r="ZQ51" s="50"/>
      <c r="ZR51" s="50"/>
      <c r="ZS51" s="50"/>
      <c r="ZT51" s="50"/>
      <c r="ZU51" s="50"/>
      <c r="ZV51" s="50"/>
      <c r="ZW51" s="50"/>
      <c r="ZX51" s="50"/>
      <c r="ZY51" s="50"/>
      <c r="ZZ51" s="50"/>
      <c r="AAA51" s="50"/>
      <c r="AAB51" s="50"/>
      <c r="AAC51" s="50"/>
      <c r="AAD51" s="50"/>
      <c r="AAE51" s="50"/>
      <c r="AAF51" s="50"/>
      <c r="AAG51" s="50"/>
      <c r="AAH51" s="50"/>
      <c r="AAI51" s="50"/>
      <c r="AAJ51" s="50"/>
      <c r="AAK51" s="50"/>
      <c r="AAL51" s="50"/>
      <c r="AAM51" s="50"/>
      <c r="AAN51" s="50"/>
      <c r="AAO51" s="50"/>
      <c r="AAP51" s="50"/>
      <c r="AAQ51" s="50"/>
      <c r="AAR51" s="50"/>
      <c r="AAS51" s="50"/>
      <c r="AAT51" s="50"/>
      <c r="AAU51" s="50"/>
      <c r="AAV51" s="50"/>
      <c r="AAW51" s="50"/>
      <c r="AAX51" s="50"/>
      <c r="AAY51" s="50"/>
      <c r="AAZ51" s="50"/>
      <c r="ABA51" s="50"/>
      <c r="ABB51" s="50"/>
      <c r="ABC51" s="50"/>
      <c r="ABD51" s="50"/>
      <c r="ABE51" s="50"/>
      <c r="ABF51" s="50"/>
      <c r="ABG51" s="50"/>
      <c r="ABH51" s="50"/>
      <c r="ABI51" s="50"/>
      <c r="ABJ51" s="50"/>
      <c r="ABK51" s="50"/>
      <c r="ABL51" s="50"/>
      <c r="ABM51" s="50"/>
      <c r="ABN51" s="50"/>
      <c r="ABO51" s="50"/>
      <c r="ABP51" s="50"/>
      <c r="ABQ51" s="50"/>
      <c r="ABR51" s="50"/>
      <c r="ABS51" s="50"/>
      <c r="ABT51" s="50"/>
      <c r="ABU51" s="50"/>
      <c r="ABV51" s="50"/>
      <c r="ABW51" s="50"/>
      <c r="ABX51" s="50"/>
      <c r="ABY51" s="50"/>
      <c r="ABZ51" s="50"/>
      <c r="ACA51" s="50"/>
      <c r="ACB51" s="50"/>
      <c r="ACC51" s="50"/>
      <c r="ACD51" s="50"/>
      <c r="ACE51" s="50"/>
      <c r="ACF51" s="50"/>
      <c r="ACG51" s="50"/>
      <c r="ACH51" s="50"/>
      <c r="ACI51" s="50"/>
      <c r="ACJ51" s="50"/>
      <c r="ACK51" s="50"/>
      <c r="ACL51" s="50"/>
      <c r="ACM51" s="50"/>
      <c r="ACN51" s="50"/>
      <c r="ACO51" s="50"/>
      <c r="ACP51" s="50"/>
      <c r="ACQ51" s="50"/>
      <c r="ACR51" s="50"/>
      <c r="ACS51" s="50"/>
      <c r="ACT51" s="50"/>
      <c r="ACU51" s="50"/>
      <c r="ACV51" s="50"/>
      <c r="ACW51" s="50"/>
      <c r="ACX51" s="50"/>
      <c r="ACY51" s="50"/>
      <c r="ACZ51" s="50"/>
      <c r="ADA51" s="50"/>
      <c r="ADB51" s="50"/>
      <c r="ADC51" s="50"/>
      <c r="ADD51" s="50"/>
      <c r="ADE51" s="50"/>
      <c r="ADF51" s="50"/>
      <c r="ADG51" s="50"/>
      <c r="ADH51" s="50"/>
      <c r="ADI51" s="50"/>
      <c r="ADJ51" s="50"/>
      <c r="ADK51" s="50"/>
      <c r="ADL51" s="50"/>
      <c r="ADM51" s="50"/>
      <c r="ADN51" s="50"/>
      <c r="ADO51" s="50"/>
      <c r="ADP51" s="50"/>
      <c r="ADQ51" s="50"/>
      <c r="ADR51" s="50"/>
      <c r="ADS51" s="50"/>
      <c r="ADT51" s="50"/>
      <c r="ADU51" s="50"/>
      <c r="ADV51" s="50"/>
      <c r="ADW51" s="50"/>
      <c r="ADX51" s="50"/>
      <c r="ADY51" s="50"/>
      <c r="ADZ51" s="50"/>
      <c r="AEA51" s="50"/>
      <c r="AEB51" s="50"/>
      <c r="AEC51" s="50"/>
      <c r="AED51" s="50"/>
      <c r="AEE51" s="50"/>
      <c r="AEF51" s="50"/>
      <c r="AEG51" s="50"/>
      <c r="AEH51" s="50"/>
      <c r="AEI51" s="50"/>
      <c r="AEJ51" s="50"/>
      <c r="AEK51" s="50"/>
      <c r="AEL51" s="50"/>
      <c r="AEM51" s="50"/>
      <c r="AEN51" s="50"/>
      <c r="AEO51" s="50"/>
      <c r="AEP51" s="50"/>
      <c r="AEQ51" s="50"/>
      <c r="AER51" s="50"/>
      <c r="AES51" s="50"/>
      <c r="AET51" s="50"/>
      <c r="AEU51" s="50"/>
      <c r="AEV51" s="50"/>
      <c r="AEW51" s="50"/>
      <c r="AEX51" s="50"/>
      <c r="AEY51" s="50"/>
      <c r="AEZ51" s="50"/>
      <c r="AFA51" s="50"/>
      <c r="AFB51" s="50"/>
      <c r="AFC51" s="50"/>
      <c r="AFD51" s="50"/>
      <c r="AFE51" s="50"/>
      <c r="AFF51" s="50"/>
      <c r="AFG51" s="50"/>
      <c r="AFH51" s="50"/>
      <c r="AFI51" s="50"/>
      <c r="AFJ51" s="50"/>
      <c r="AFK51" s="50"/>
      <c r="AFL51" s="50"/>
      <c r="AFM51" s="50"/>
      <c r="AFN51" s="50"/>
      <c r="AFO51" s="50"/>
      <c r="AFP51" s="50"/>
      <c r="AFQ51" s="50"/>
      <c r="AFR51" s="50"/>
      <c r="AFS51" s="50"/>
      <c r="AFT51" s="50"/>
      <c r="AFU51" s="50"/>
      <c r="AFV51" s="50"/>
      <c r="AFW51" s="50"/>
      <c r="AFX51" s="50"/>
      <c r="AFY51" s="50"/>
      <c r="AFZ51" s="50"/>
      <c r="AGA51" s="50"/>
      <c r="AGB51" s="50"/>
      <c r="AGC51" s="50"/>
      <c r="AGD51" s="50"/>
      <c r="AGE51" s="50"/>
      <c r="AGF51" s="50"/>
      <c r="AGG51" s="50"/>
      <c r="AGH51" s="50"/>
      <c r="AGI51" s="50"/>
      <c r="AGJ51" s="50"/>
      <c r="AGK51" s="50"/>
      <c r="AGL51" s="50"/>
      <c r="AGM51" s="50"/>
      <c r="AGN51" s="50"/>
      <c r="AGO51" s="50"/>
      <c r="AGP51" s="50"/>
      <c r="AGQ51" s="50"/>
      <c r="AGR51" s="50"/>
      <c r="AGS51" s="50"/>
      <c r="AGT51" s="50"/>
      <c r="AGU51" s="50"/>
      <c r="AGV51" s="50"/>
      <c r="AGW51" s="50"/>
      <c r="AGX51" s="50"/>
      <c r="AGY51" s="50"/>
      <c r="AGZ51" s="50"/>
      <c r="AHA51" s="50"/>
      <c r="AHB51" s="50"/>
      <c r="AHC51" s="50"/>
      <c r="AHD51" s="50"/>
      <c r="AHE51" s="50"/>
      <c r="AHF51" s="50"/>
      <c r="AHG51" s="50"/>
      <c r="AHH51" s="50"/>
      <c r="AHI51" s="50"/>
      <c r="AHJ51" s="50"/>
      <c r="AHK51" s="50"/>
      <c r="AHL51" s="50"/>
      <c r="AHM51" s="50"/>
      <c r="AHN51" s="50"/>
      <c r="AHO51" s="50"/>
      <c r="AHP51" s="50"/>
      <c r="AHQ51" s="50"/>
      <c r="AHR51" s="50"/>
      <c r="AHS51" s="50"/>
      <c r="AHT51" s="50"/>
      <c r="AHU51" s="50"/>
      <c r="AHV51" s="50"/>
      <c r="AHW51" s="50"/>
      <c r="AHX51" s="50"/>
      <c r="AHY51" s="50"/>
      <c r="AHZ51" s="50"/>
      <c r="AIA51" s="50"/>
      <c r="AIB51" s="50"/>
      <c r="AIC51" s="50"/>
      <c r="AID51" s="50"/>
      <c r="AIE51" s="50"/>
      <c r="AIF51" s="50"/>
      <c r="AIG51" s="50"/>
      <c r="AIH51" s="50"/>
      <c r="AII51" s="50"/>
      <c r="AIJ51" s="50"/>
      <c r="AIK51" s="50"/>
      <c r="AIL51" s="50"/>
      <c r="AIM51" s="50"/>
      <c r="AIN51" s="50"/>
      <c r="AIO51" s="50"/>
      <c r="AIP51" s="50"/>
      <c r="AIQ51" s="50"/>
      <c r="AIR51" s="50"/>
      <c r="AIS51" s="50"/>
      <c r="AIT51" s="50"/>
      <c r="AIU51" s="50"/>
      <c r="AIV51" s="50"/>
      <c r="AIW51" s="50"/>
      <c r="AIX51" s="50"/>
      <c r="AIY51" s="50"/>
      <c r="AIZ51" s="50"/>
      <c r="AJA51" s="50"/>
      <c r="AJB51" s="50"/>
      <c r="AJC51" s="50"/>
      <c r="AJD51" s="50"/>
      <c r="AJE51" s="50"/>
      <c r="AJF51" s="50"/>
      <c r="AJG51" s="50"/>
      <c r="AJH51" s="50"/>
      <c r="AJI51" s="50"/>
      <c r="AJJ51" s="50"/>
      <c r="AJK51" s="50"/>
      <c r="AJL51" s="50"/>
      <c r="AJM51" s="50"/>
      <c r="AJN51" s="50"/>
      <c r="AJO51" s="50"/>
      <c r="AJP51" s="50"/>
      <c r="AJQ51" s="50"/>
      <c r="AJR51" s="50"/>
      <c r="AJS51" s="50"/>
      <c r="AJT51" s="50"/>
      <c r="AJU51" s="50"/>
      <c r="AJV51" s="50"/>
      <c r="AJW51" s="50"/>
      <c r="AJX51" s="50"/>
      <c r="AJY51" s="50"/>
      <c r="AJZ51" s="50"/>
      <c r="AKA51" s="50"/>
      <c r="AKB51" s="50"/>
      <c r="AKC51" s="50"/>
      <c r="AKD51" s="50"/>
      <c r="AKE51" s="50"/>
      <c r="AKF51" s="50"/>
      <c r="AKG51" s="50"/>
      <c r="AKH51" s="50"/>
      <c r="AKI51" s="50"/>
      <c r="AKJ51" s="50"/>
      <c r="AKK51" s="50"/>
      <c r="AKL51" s="50"/>
      <c r="AKM51" s="50"/>
      <c r="AKN51" s="50"/>
      <c r="AKO51" s="50"/>
      <c r="AKP51" s="50"/>
      <c r="AKQ51" s="50"/>
      <c r="AKR51" s="50"/>
      <c r="AKS51" s="50"/>
      <c r="AKT51" s="50"/>
      <c r="AKU51" s="50"/>
      <c r="AKV51" s="50"/>
      <c r="AKW51" s="50"/>
      <c r="AKX51" s="50"/>
      <c r="AKY51" s="50"/>
      <c r="AKZ51" s="50"/>
      <c r="ALA51" s="50"/>
      <c r="ALB51" s="50"/>
      <c r="ALC51" s="50"/>
      <c r="ALD51" s="50"/>
      <c r="ALE51" s="50"/>
      <c r="ALF51" s="50"/>
      <c r="ALG51" s="50"/>
      <c r="ALH51" s="50"/>
      <c r="ALI51" s="50"/>
      <c r="ALJ51" s="50"/>
      <c r="ALK51" s="50"/>
      <c r="ALL51" s="50"/>
      <c r="ALM51" s="50"/>
      <c r="ALN51" s="50"/>
      <c r="ALO51" s="50"/>
      <c r="ALP51" s="50"/>
      <c r="ALQ51" s="50"/>
      <c r="ALR51" s="50"/>
      <c r="ALS51" s="50"/>
      <c r="ALT51" s="50"/>
      <c r="ALU51" s="50"/>
      <c r="ALV51" s="50"/>
      <c r="ALW51" s="50"/>
      <c r="ALX51" s="50"/>
      <c r="ALY51" s="50"/>
      <c r="ALZ51" s="50"/>
      <c r="AMA51" s="50"/>
      <c r="AMB51" s="50"/>
      <c r="AMC51" s="50"/>
      <c r="AMD51" s="50"/>
      <c r="AME51" s="50"/>
      <c r="AMF51" s="50"/>
      <c r="AMG51" s="50"/>
      <c r="AMH51" s="50"/>
      <c r="AMI51" s="50"/>
      <c r="AMJ51" s="50"/>
      <c r="AMK51" s="50"/>
      <c r="AML51" s="50"/>
      <c r="AMM51" s="50"/>
      <c r="AMN51" s="50"/>
      <c r="AMO51" s="50"/>
      <c r="AMP51" s="50"/>
      <c r="AMQ51" s="50"/>
      <c r="AMR51" s="50"/>
      <c r="AMS51" s="50"/>
      <c r="AMT51" s="50"/>
      <c r="AMU51" s="50"/>
      <c r="AMV51" s="50"/>
      <c r="AMW51" s="50"/>
      <c r="AMX51" s="50"/>
      <c r="AMY51" s="50"/>
      <c r="AMZ51" s="50"/>
      <c r="ANA51" s="50"/>
      <c r="ANB51" s="50"/>
      <c r="ANC51" s="50"/>
      <c r="AND51" s="50"/>
      <c r="ANE51" s="50"/>
      <c r="ANF51" s="50"/>
      <c r="ANG51" s="50"/>
      <c r="ANH51" s="50"/>
      <c r="ANI51" s="50"/>
      <c r="ANJ51" s="50"/>
      <c r="ANK51" s="50"/>
      <c r="ANL51" s="50"/>
      <c r="ANM51" s="50"/>
      <c r="ANN51" s="50"/>
      <c r="ANO51" s="50"/>
      <c r="ANP51" s="50"/>
      <c r="ANQ51" s="50"/>
      <c r="ANR51" s="50"/>
      <c r="ANS51" s="50"/>
      <c r="ANT51" s="50"/>
      <c r="ANU51" s="50"/>
      <c r="ANV51" s="50"/>
      <c r="ANW51" s="50"/>
      <c r="ANX51" s="50"/>
      <c r="ANY51" s="50"/>
      <c r="ANZ51" s="50"/>
      <c r="AOA51" s="50"/>
    </row>
    <row r="52" spans="1:1067" ht="69" customHeight="1">
      <c r="A52" s="283"/>
      <c r="B52" s="10">
        <v>47</v>
      </c>
      <c r="C52" s="280">
        <v>45</v>
      </c>
      <c r="D52" s="280" t="s">
        <v>2431</v>
      </c>
      <c r="E52" s="281">
        <v>22</v>
      </c>
      <c r="F52" s="10" t="s">
        <v>302</v>
      </c>
      <c r="G52" s="10" t="s">
        <v>61</v>
      </c>
      <c r="H52" s="495" t="s">
        <v>1704</v>
      </c>
      <c r="I52" s="499" t="str">
        <f t="shared" si="8"/>
        <v>45_22</v>
      </c>
      <c r="J52" s="471">
        <v>1</v>
      </c>
      <c r="K52" s="471">
        <v>2</v>
      </c>
      <c r="L52" s="471"/>
      <c r="M52" s="471"/>
      <c r="N52" s="490"/>
      <c r="O52" s="11"/>
      <c r="P52" s="11"/>
      <c r="Q52" s="11"/>
      <c r="R52" s="11"/>
      <c r="S52" s="11" t="s">
        <v>297</v>
      </c>
      <c r="T52" t="s">
        <v>1149</v>
      </c>
      <c r="U52" s="11"/>
      <c r="V52" s="11"/>
      <c r="W52" s="9">
        <v>0.55000000000000004</v>
      </c>
      <c r="X52" s="12"/>
      <c r="Y52" s="12"/>
      <c r="Z52" s="12"/>
      <c r="AA52" s="12" t="s">
        <v>2059</v>
      </c>
      <c r="AB52" s="12"/>
      <c r="AC52" s="12" t="s">
        <v>297</v>
      </c>
      <c r="AD52" s="12"/>
      <c r="AE52" s="12"/>
      <c r="AF52" s="12"/>
      <c r="AG52" s="12"/>
      <c r="AH52" s="12"/>
      <c r="AI52" s="12" t="s">
        <v>622</v>
      </c>
      <c r="AJ52" s="12"/>
      <c r="AK52" s="466">
        <v>1</v>
      </c>
      <c r="AL52" s="395">
        <v>33</v>
      </c>
      <c r="AM52" s="390" t="s">
        <v>297</v>
      </c>
      <c r="AN52" s="390" t="s">
        <v>63</v>
      </c>
      <c r="AO52" s="390"/>
      <c r="AP52" s="390"/>
      <c r="AQ52" s="390" t="s">
        <v>2022</v>
      </c>
      <c r="AR52" s="384" t="s">
        <v>64</v>
      </c>
      <c r="AS52" s="385">
        <v>18</v>
      </c>
      <c r="AT52" s="386">
        <v>20</v>
      </c>
      <c r="AU52" s="387"/>
      <c r="AV52" s="387"/>
      <c r="AW52" s="387">
        <v>1</v>
      </c>
      <c r="AX52" s="387"/>
      <c r="AY52" s="387"/>
      <c r="AZ52" s="387"/>
      <c r="BA52" s="387"/>
      <c r="BB52" s="386">
        <v>1</v>
      </c>
      <c r="BC52" s="383">
        <v>80</v>
      </c>
      <c r="BD52" s="388">
        <v>2</v>
      </c>
      <c r="BE52" s="387" t="s">
        <v>109</v>
      </c>
      <c r="BF52" s="387" t="s">
        <v>66</v>
      </c>
      <c r="BG52" s="387" t="s">
        <v>303</v>
      </c>
      <c r="BH52" s="387" t="s">
        <v>68</v>
      </c>
      <c r="BI52" s="387" t="s">
        <v>304</v>
      </c>
      <c r="BJ52" s="387" t="s">
        <v>201</v>
      </c>
      <c r="BK52" s="387" t="s">
        <v>305</v>
      </c>
      <c r="BL52" s="387" t="s">
        <v>199</v>
      </c>
      <c r="BM52" s="387" t="s">
        <v>93</v>
      </c>
      <c r="BN52" s="387" t="s">
        <v>306</v>
      </c>
      <c r="BO52" s="384" t="s">
        <v>71</v>
      </c>
      <c r="BP52" s="384" t="s">
        <v>72</v>
      </c>
      <c r="BQ52" s="384"/>
      <c r="BR52" s="384"/>
      <c r="BS52" s="384"/>
      <c r="BT52" s="384"/>
      <c r="BU52" s="387"/>
      <c r="BV52" s="387"/>
      <c r="BW52" s="387"/>
      <c r="BX52" s="387" t="s">
        <v>2096</v>
      </c>
      <c r="BY52" s="387"/>
      <c r="BZ52" s="387">
        <v>1</v>
      </c>
      <c r="CA52" s="387"/>
      <c r="CB52" s="387"/>
      <c r="CC52" s="387"/>
      <c r="CD52" s="387"/>
      <c r="CE52" s="387"/>
      <c r="CF52" s="387"/>
      <c r="CG52" s="387"/>
      <c r="CH52" s="387"/>
      <c r="CI52" s="387"/>
      <c r="CJ52" s="387"/>
      <c r="CK52" s="387"/>
      <c r="CL52" s="387"/>
      <c r="CM52" s="387"/>
      <c r="CN52" s="387"/>
      <c r="CO52" s="389">
        <v>1230</v>
      </c>
      <c r="CP52" s="389"/>
      <c r="CQ52" s="11"/>
      <c r="CR52" s="11"/>
      <c r="CS52" s="11"/>
      <c r="CT52" s="11"/>
      <c r="CU52" s="11"/>
      <c r="CV52" s="11"/>
      <c r="CW52" s="11"/>
      <c r="CX52" s="10"/>
      <c r="CY52" s="10"/>
      <c r="CZ52" s="10" t="s">
        <v>1704</v>
      </c>
      <c r="DA52" s="10" t="s">
        <v>74</v>
      </c>
      <c r="DB52" s="10" t="s">
        <v>307</v>
      </c>
      <c r="DC52" s="10">
        <v>1</v>
      </c>
      <c r="DD52" s="10" t="str">
        <f t="shared" si="6"/>
        <v>45_22</v>
      </c>
      <c r="DE52" s="282"/>
      <c r="DF52" s="10" t="s">
        <v>1726</v>
      </c>
      <c r="DG52" s="10" t="s">
        <v>1777</v>
      </c>
      <c r="DH52" s="10"/>
      <c r="DI52" s="10"/>
      <c r="DJ52" s="10"/>
      <c r="DK52" s="232"/>
      <c r="DL52" s="232"/>
      <c r="DM52" s="232"/>
      <c r="DN52" s="232"/>
      <c r="DO52" s="477" t="s">
        <v>1959</v>
      </c>
      <c r="DP52" s="23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  <c r="IX52" s="50"/>
      <c r="IY52" s="50"/>
      <c r="IZ52" s="50"/>
      <c r="JA52" s="50"/>
      <c r="JB52" s="50"/>
      <c r="JC52" s="50"/>
      <c r="JD52" s="50"/>
      <c r="JE52" s="50"/>
      <c r="JF52" s="50"/>
      <c r="JG52" s="50"/>
      <c r="JH52" s="50"/>
      <c r="JI52" s="50"/>
      <c r="JJ52" s="50"/>
      <c r="JK52" s="50"/>
      <c r="JL52" s="50"/>
      <c r="JM52" s="50"/>
      <c r="JN52" s="50"/>
      <c r="JO52" s="50"/>
      <c r="JP52" s="50"/>
      <c r="JQ52" s="50"/>
      <c r="JR52" s="50"/>
      <c r="JS52" s="50"/>
      <c r="JT52" s="50"/>
      <c r="JU52" s="50"/>
      <c r="JV52" s="50"/>
      <c r="JW52" s="50"/>
      <c r="JX52" s="50"/>
      <c r="JY52" s="50"/>
      <c r="JZ52" s="50"/>
      <c r="KA52" s="50"/>
      <c r="KB52" s="50"/>
      <c r="KC52" s="50"/>
      <c r="KD52" s="50"/>
      <c r="KE52" s="50"/>
      <c r="KF52" s="50"/>
      <c r="KG52" s="50"/>
      <c r="KH52" s="50"/>
      <c r="KI52" s="50"/>
      <c r="KJ52" s="50"/>
      <c r="KK52" s="50"/>
      <c r="KL52" s="50"/>
      <c r="KM52" s="50"/>
      <c r="KN52" s="50"/>
      <c r="KO52" s="50"/>
      <c r="KP52" s="50"/>
      <c r="KQ52" s="50"/>
      <c r="KR52" s="50"/>
      <c r="KS52" s="50"/>
      <c r="KT52" s="50"/>
      <c r="KU52" s="50"/>
      <c r="KV52" s="50"/>
      <c r="KW52" s="50"/>
      <c r="KX52" s="50"/>
      <c r="KY52" s="50"/>
      <c r="KZ52" s="50"/>
      <c r="LA52" s="50"/>
      <c r="LB52" s="50"/>
      <c r="LC52" s="50"/>
      <c r="LD52" s="50"/>
      <c r="LE52" s="50"/>
      <c r="LF52" s="50"/>
      <c r="LG52" s="50"/>
      <c r="LH52" s="50"/>
      <c r="LI52" s="50"/>
      <c r="LJ52" s="50"/>
      <c r="LK52" s="50"/>
      <c r="LL52" s="50"/>
      <c r="LM52" s="50"/>
      <c r="LN52" s="50"/>
      <c r="LO52" s="50"/>
      <c r="LP52" s="50"/>
      <c r="LQ52" s="50"/>
      <c r="LR52" s="50"/>
      <c r="LS52" s="50"/>
      <c r="LT52" s="50"/>
      <c r="LU52" s="50"/>
      <c r="LV52" s="50"/>
      <c r="LW52" s="50"/>
      <c r="LX52" s="50"/>
      <c r="LY52" s="50"/>
      <c r="LZ52" s="50"/>
      <c r="MA52" s="50"/>
      <c r="MB52" s="50"/>
      <c r="MC52" s="50"/>
      <c r="MD52" s="50"/>
      <c r="ME52" s="50"/>
      <c r="MF52" s="50"/>
      <c r="MG52" s="50"/>
      <c r="MH52" s="50"/>
      <c r="MI52" s="50"/>
      <c r="MJ52" s="50"/>
      <c r="MK52" s="50"/>
      <c r="ML52" s="50"/>
      <c r="MM52" s="50"/>
      <c r="MN52" s="50"/>
      <c r="MO52" s="50"/>
      <c r="MP52" s="50"/>
      <c r="MQ52" s="50"/>
      <c r="MR52" s="50"/>
      <c r="MS52" s="50"/>
      <c r="MT52" s="50"/>
      <c r="MU52" s="50"/>
      <c r="MV52" s="50"/>
      <c r="MW52" s="50"/>
      <c r="MX52" s="50"/>
      <c r="MY52" s="50"/>
      <c r="MZ52" s="50"/>
      <c r="NA52" s="50"/>
      <c r="NB52" s="50"/>
      <c r="NC52" s="50"/>
      <c r="ND52" s="50"/>
      <c r="NE52" s="50"/>
      <c r="NF52" s="50"/>
      <c r="NG52" s="50"/>
      <c r="NH52" s="50"/>
      <c r="NI52" s="50"/>
      <c r="NJ52" s="50"/>
      <c r="NK52" s="50"/>
      <c r="NL52" s="50"/>
      <c r="NM52" s="50"/>
      <c r="NN52" s="50"/>
      <c r="NO52" s="50"/>
      <c r="NP52" s="50"/>
      <c r="NQ52" s="50"/>
      <c r="NR52" s="50"/>
      <c r="NS52" s="50"/>
      <c r="NT52" s="50"/>
      <c r="NU52" s="50"/>
      <c r="NV52" s="50"/>
      <c r="NW52" s="50"/>
      <c r="NX52" s="50"/>
      <c r="NY52" s="50"/>
      <c r="NZ52" s="50"/>
      <c r="OA52" s="50"/>
      <c r="OB52" s="50"/>
      <c r="OC52" s="50"/>
      <c r="OD52" s="50"/>
      <c r="OE52" s="50"/>
      <c r="OF52" s="50"/>
      <c r="OG52" s="50"/>
      <c r="OH52" s="50"/>
      <c r="OI52" s="50"/>
      <c r="OJ52" s="50"/>
      <c r="OK52" s="50"/>
      <c r="OL52" s="50"/>
      <c r="OM52" s="50"/>
      <c r="ON52" s="50"/>
      <c r="OO52" s="50"/>
      <c r="OP52" s="50"/>
      <c r="OQ52" s="50"/>
      <c r="OR52" s="50"/>
      <c r="OS52" s="50"/>
      <c r="OT52" s="50"/>
      <c r="OU52" s="50"/>
      <c r="OV52" s="50"/>
      <c r="OW52" s="50"/>
      <c r="OX52" s="50"/>
      <c r="OY52" s="50"/>
      <c r="OZ52" s="50"/>
      <c r="PA52" s="50"/>
      <c r="PB52" s="50"/>
      <c r="PC52" s="50"/>
      <c r="PD52" s="50"/>
      <c r="PE52" s="50"/>
      <c r="PF52" s="50"/>
      <c r="PG52" s="50"/>
      <c r="PH52" s="50"/>
      <c r="PI52" s="50"/>
      <c r="PJ52" s="50"/>
      <c r="PK52" s="50"/>
      <c r="PL52" s="50"/>
      <c r="PM52" s="50"/>
      <c r="PN52" s="50"/>
      <c r="PO52" s="50"/>
      <c r="PP52" s="50"/>
      <c r="PQ52" s="50"/>
      <c r="PR52" s="50"/>
      <c r="PS52" s="50"/>
      <c r="PT52" s="50"/>
      <c r="PU52" s="50"/>
      <c r="PV52" s="50"/>
      <c r="PW52" s="50"/>
      <c r="PX52" s="50"/>
      <c r="PY52" s="50"/>
      <c r="PZ52" s="50"/>
      <c r="QA52" s="50"/>
      <c r="QB52" s="50"/>
      <c r="QC52" s="50"/>
      <c r="QD52" s="50"/>
      <c r="QE52" s="50"/>
      <c r="QF52" s="50"/>
      <c r="QG52" s="50"/>
      <c r="QH52" s="50"/>
      <c r="QI52" s="50"/>
      <c r="QJ52" s="50"/>
      <c r="QK52" s="50"/>
      <c r="QL52" s="50"/>
      <c r="QM52" s="50"/>
      <c r="QN52" s="50"/>
      <c r="QO52" s="50"/>
      <c r="QP52" s="50"/>
      <c r="QQ52" s="50"/>
      <c r="QR52" s="50"/>
      <c r="QS52" s="50"/>
      <c r="QT52" s="50"/>
      <c r="QU52" s="50"/>
      <c r="QV52" s="50"/>
      <c r="QW52" s="50"/>
      <c r="QX52" s="50"/>
      <c r="QY52" s="50"/>
      <c r="QZ52" s="50"/>
      <c r="RA52" s="50"/>
      <c r="RB52" s="50"/>
      <c r="RC52" s="50"/>
      <c r="RD52" s="50"/>
      <c r="RE52" s="50"/>
      <c r="RF52" s="50"/>
      <c r="RG52" s="50"/>
      <c r="RH52" s="50"/>
      <c r="RI52" s="50"/>
      <c r="RJ52" s="50"/>
      <c r="RK52" s="50"/>
      <c r="RL52" s="50"/>
      <c r="RM52" s="50"/>
      <c r="RN52" s="50"/>
      <c r="RO52" s="50"/>
      <c r="RP52" s="50"/>
      <c r="RQ52" s="50"/>
      <c r="RR52" s="50"/>
      <c r="RS52" s="50"/>
      <c r="RT52" s="50"/>
      <c r="RU52" s="50"/>
      <c r="RV52" s="50"/>
      <c r="RW52" s="50"/>
      <c r="RX52" s="50"/>
      <c r="RY52" s="50"/>
      <c r="RZ52" s="50"/>
      <c r="SA52" s="50"/>
      <c r="SB52" s="50"/>
      <c r="SC52" s="50"/>
      <c r="SD52" s="50"/>
      <c r="SE52" s="50"/>
      <c r="SF52" s="50"/>
      <c r="SG52" s="50"/>
      <c r="SH52" s="50"/>
      <c r="SI52" s="50"/>
      <c r="SJ52" s="50"/>
      <c r="SK52" s="50"/>
      <c r="SL52" s="50"/>
      <c r="SM52" s="50"/>
      <c r="SN52" s="50"/>
      <c r="SO52" s="50"/>
      <c r="SP52" s="50"/>
      <c r="SQ52" s="50"/>
      <c r="SR52" s="50"/>
      <c r="SS52" s="50"/>
      <c r="ST52" s="50"/>
      <c r="SU52" s="50"/>
      <c r="SV52" s="50"/>
      <c r="SW52" s="50"/>
      <c r="SX52" s="50"/>
      <c r="SY52" s="50"/>
      <c r="SZ52" s="50"/>
      <c r="TA52" s="50"/>
      <c r="TB52" s="50"/>
      <c r="TC52" s="50"/>
      <c r="TD52" s="50"/>
      <c r="TE52" s="50"/>
      <c r="TF52" s="50"/>
      <c r="TG52" s="50"/>
      <c r="TH52" s="50"/>
      <c r="TI52" s="50"/>
      <c r="TJ52" s="50"/>
      <c r="TK52" s="50"/>
      <c r="TL52" s="50"/>
      <c r="TM52" s="50"/>
      <c r="TN52" s="50"/>
      <c r="TO52" s="50"/>
      <c r="TP52" s="50"/>
      <c r="TQ52" s="50"/>
      <c r="TR52" s="50"/>
      <c r="TS52" s="50"/>
      <c r="TT52" s="50"/>
      <c r="TU52" s="50"/>
      <c r="TV52" s="50"/>
      <c r="TW52" s="50"/>
      <c r="TX52" s="50"/>
      <c r="TY52" s="50"/>
      <c r="TZ52" s="50"/>
      <c r="UA52" s="50"/>
      <c r="UB52" s="50"/>
      <c r="UC52" s="50"/>
      <c r="UD52" s="50"/>
      <c r="UE52" s="50"/>
      <c r="UF52" s="50"/>
      <c r="UG52" s="50"/>
      <c r="UH52" s="50"/>
      <c r="UI52" s="50"/>
      <c r="UJ52" s="50"/>
      <c r="UK52" s="50"/>
      <c r="UL52" s="50"/>
      <c r="UM52" s="50"/>
      <c r="UN52" s="50"/>
      <c r="UO52" s="50"/>
      <c r="UP52" s="50"/>
      <c r="UQ52" s="50"/>
      <c r="UR52" s="50"/>
      <c r="US52" s="50"/>
      <c r="UT52" s="50"/>
      <c r="UU52" s="50"/>
      <c r="UV52" s="50"/>
      <c r="UW52" s="50"/>
      <c r="UX52" s="50"/>
      <c r="UY52" s="50"/>
      <c r="UZ52" s="50"/>
      <c r="VA52" s="50"/>
      <c r="VB52" s="50"/>
      <c r="VC52" s="50"/>
      <c r="VD52" s="50"/>
      <c r="VE52" s="50"/>
      <c r="VF52" s="50"/>
      <c r="VG52" s="50"/>
      <c r="VH52" s="50"/>
      <c r="VI52" s="50"/>
      <c r="VJ52" s="50"/>
      <c r="VK52" s="50"/>
      <c r="VL52" s="50"/>
      <c r="VM52" s="50"/>
      <c r="VN52" s="50"/>
      <c r="VO52" s="50"/>
      <c r="VP52" s="50"/>
      <c r="VQ52" s="50"/>
      <c r="VR52" s="50"/>
      <c r="VS52" s="50"/>
      <c r="VT52" s="50"/>
      <c r="VU52" s="50"/>
      <c r="VV52" s="50"/>
      <c r="VW52" s="50"/>
      <c r="VX52" s="50"/>
      <c r="VY52" s="50"/>
      <c r="VZ52" s="50"/>
      <c r="WA52" s="50"/>
      <c r="WB52" s="50"/>
      <c r="WC52" s="50"/>
      <c r="WD52" s="50"/>
      <c r="WE52" s="50"/>
      <c r="WF52" s="50"/>
      <c r="WG52" s="50"/>
      <c r="WH52" s="50"/>
      <c r="WI52" s="50"/>
      <c r="WJ52" s="50"/>
      <c r="WK52" s="50"/>
      <c r="WL52" s="50"/>
      <c r="WM52" s="50"/>
      <c r="WN52" s="50"/>
      <c r="WO52" s="50"/>
      <c r="WP52" s="50"/>
      <c r="WQ52" s="50"/>
      <c r="WR52" s="50"/>
      <c r="WS52" s="50"/>
      <c r="WT52" s="50"/>
      <c r="WU52" s="50"/>
      <c r="WV52" s="50"/>
      <c r="WW52" s="50"/>
      <c r="WX52" s="50"/>
      <c r="WY52" s="50"/>
      <c r="WZ52" s="50"/>
      <c r="XA52" s="50"/>
      <c r="XB52" s="50"/>
      <c r="XC52" s="50"/>
      <c r="XD52" s="50"/>
      <c r="XE52" s="50"/>
      <c r="XF52" s="50"/>
      <c r="XG52" s="50"/>
      <c r="XH52" s="50"/>
      <c r="XI52" s="50"/>
      <c r="XJ52" s="50"/>
      <c r="XK52" s="50"/>
      <c r="XL52" s="50"/>
      <c r="XM52" s="50"/>
      <c r="XN52" s="50"/>
      <c r="XO52" s="50"/>
      <c r="XP52" s="50"/>
      <c r="XQ52" s="50"/>
      <c r="XR52" s="50"/>
      <c r="XS52" s="50"/>
      <c r="XT52" s="50"/>
      <c r="XU52" s="50"/>
      <c r="XV52" s="50"/>
      <c r="XW52" s="50"/>
      <c r="XX52" s="50"/>
      <c r="XY52" s="50"/>
      <c r="XZ52" s="50"/>
      <c r="YA52" s="50"/>
      <c r="YB52" s="50"/>
      <c r="YC52" s="50"/>
      <c r="YD52" s="50"/>
      <c r="YE52" s="50"/>
      <c r="YF52" s="50"/>
      <c r="YG52" s="50"/>
      <c r="YH52" s="50"/>
      <c r="YI52" s="50"/>
      <c r="YJ52" s="50"/>
      <c r="YK52" s="50"/>
      <c r="YL52" s="50"/>
      <c r="YM52" s="50"/>
      <c r="YN52" s="50"/>
      <c r="YO52" s="50"/>
      <c r="YP52" s="50"/>
      <c r="YQ52" s="50"/>
      <c r="YR52" s="50"/>
      <c r="YS52" s="50"/>
      <c r="YT52" s="50"/>
      <c r="YU52" s="50"/>
      <c r="YV52" s="50"/>
      <c r="YW52" s="50"/>
      <c r="YX52" s="50"/>
      <c r="YY52" s="50"/>
      <c r="YZ52" s="50"/>
      <c r="ZA52" s="50"/>
      <c r="ZB52" s="50"/>
      <c r="ZC52" s="50"/>
      <c r="ZD52" s="50"/>
      <c r="ZE52" s="50"/>
      <c r="ZF52" s="50"/>
      <c r="ZG52" s="50"/>
      <c r="ZH52" s="50"/>
      <c r="ZI52" s="50"/>
      <c r="ZJ52" s="50"/>
      <c r="ZK52" s="50"/>
      <c r="ZL52" s="50"/>
      <c r="ZM52" s="50"/>
      <c r="ZN52" s="50"/>
      <c r="ZO52" s="50"/>
      <c r="ZP52" s="50"/>
      <c r="ZQ52" s="50"/>
      <c r="ZR52" s="50"/>
      <c r="ZS52" s="50"/>
      <c r="ZT52" s="50"/>
      <c r="ZU52" s="50"/>
      <c r="ZV52" s="50"/>
      <c r="ZW52" s="50"/>
      <c r="ZX52" s="50"/>
      <c r="ZY52" s="50"/>
      <c r="ZZ52" s="50"/>
      <c r="AAA52" s="50"/>
      <c r="AAB52" s="50"/>
      <c r="AAC52" s="50"/>
      <c r="AAD52" s="50"/>
      <c r="AAE52" s="50"/>
      <c r="AAF52" s="50"/>
      <c r="AAG52" s="50"/>
      <c r="AAH52" s="50"/>
      <c r="AAI52" s="50"/>
      <c r="AAJ52" s="50"/>
      <c r="AAK52" s="50"/>
      <c r="AAL52" s="50"/>
      <c r="AAM52" s="50"/>
      <c r="AAN52" s="50"/>
      <c r="AAO52" s="50"/>
      <c r="AAP52" s="50"/>
      <c r="AAQ52" s="50"/>
      <c r="AAR52" s="50"/>
      <c r="AAS52" s="50"/>
      <c r="AAT52" s="50"/>
      <c r="AAU52" s="50"/>
      <c r="AAV52" s="50"/>
      <c r="AAW52" s="50"/>
      <c r="AAX52" s="50"/>
      <c r="AAY52" s="50"/>
      <c r="AAZ52" s="50"/>
      <c r="ABA52" s="50"/>
      <c r="ABB52" s="50"/>
      <c r="ABC52" s="50"/>
      <c r="ABD52" s="50"/>
      <c r="ABE52" s="50"/>
      <c r="ABF52" s="50"/>
      <c r="ABG52" s="50"/>
      <c r="ABH52" s="50"/>
      <c r="ABI52" s="50"/>
      <c r="ABJ52" s="50"/>
      <c r="ABK52" s="50"/>
      <c r="ABL52" s="50"/>
      <c r="ABM52" s="50"/>
      <c r="ABN52" s="50"/>
      <c r="ABO52" s="50"/>
      <c r="ABP52" s="50"/>
      <c r="ABQ52" s="50"/>
      <c r="ABR52" s="50"/>
      <c r="ABS52" s="50"/>
      <c r="ABT52" s="50"/>
      <c r="ABU52" s="50"/>
      <c r="ABV52" s="50"/>
      <c r="ABW52" s="50"/>
      <c r="ABX52" s="50"/>
      <c r="ABY52" s="50"/>
      <c r="ABZ52" s="50"/>
      <c r="ACA52" s="50"/>
      <c r="ACB52" s="50"/>
      <c r="ACC52" s="50"/>
      <c r="ACD52" s="50"/>
      <c r="ACE52" s="50"/>
      <c r="ACF52" s="50"/>
      <c r="ACG52" s="50"/>
      <c r="ACH52" s="50"/>
      <c r="ACI52" s="50"/>
      <c r="ACJ52" s="50"/>
      <c r="ACK52" s="50"/>
      <c r="ACL52" s="50"/>
      <c r="ACM52" s="50"/>
      <c r="ACN52" s="50"/>
      <c r="ACO52" s="50"/>
      <c r="ACP52" s="50"/>
      <c r="ACQ52" s="50"/>
      <c r="ACR52" s="50"/>
      <c r="ACS52" s="50"/>
      <c r="ACT52" s="50"/>
      <c r="ACU52" s="50"/>
      <c r="ACV52" s="50"/>
      <c r="ACW52" s="50"/>
      <c r="ACX52" s="50"/>
      <c r="ACY52" s="50"/>
      <c r="ACZ52" s="50"/>
      <c r="ADA52" s="50"/>
      <c r="ADB52" s="50"/>
      <c r="ADC52" s="50"/>
      <c r="ADD52" s="50"/>
      <c r="ADE52" s="50"/>
      <c r="ADF52" s="50"/>
      <c r="ADG52" s="50"/>
      <c r="ADH52" s="50"/>
      <c r="ADI52" s="50"/>
      <c r="ADJ52" s="50"/>
      <c r="ADK52" s="50"/>
      <c r="ADL52" s="50"/>
      <c r="ADM52" s="50"/>
      <c r="ADN52" s="50"/>
      <c r="ADO52" s="50"/>
      <c r="ADP52" s="50"/>
      <c r="ADQ52" s="50"/>
      <c r="ADR52" s="50"/>
      <c r="ADS52" s="50"/>
      <c r="ADT52" s="50"/>
      <c r="ADU52" s="50"/>
      <c r="ADV52" s="50"/>
      <c r="ADW52" s="50"/>
      <c r="ADX52" s="50"/>
      <c r="ADY52" s="50"/>
      <c r="ADZ52" s="50"/>
      <c r="AEA52" s="50"/>
      <c r="AEB52" s="50"/>
      <c r="AEC52" s="50"/>
      <c r="AED52" s="50"/>
      <c r="AEE52" s="50"/>
      <c r="AEF52" s="50"/>
      <c r="AEG52" s="50"/>
      <c r="AEH52" s="50"/>
      <c r="AEI52" s="50"/>
      <c r="AEJ52" s="50"/>
      <c r="AEK52" s="50"/>
      <c r="AEL52" s="50"/>
      <c r="AEM52" s="50"/>
      <c r="AEN52" s="50"/>
      <c r="AEO52" s="50"/>
      <c r="AEP52" s="50"/>
      <c r="AEQ52" s="50"/>
      <c r="AER52" s="50"/>
      <c r="AES52" s="50"/>
      <c r="AET52" s="50"/>
      <c r="AEU52" s="50"/>
      <c r="AEV52" s="50"/>
      <c r="AEW52" s="50"/>
      <c r="AEX52" s="50"/>
      <c r="AEY52" s="50"/>
      <c r="AEZ52" s="50"/>
      <c r="AFA52" s="50"/>
      <c r="AFB52" s="50"/>
      <c r="AFC52" s="50"/>
      <c r="AFD52" s="50"/>
      <c r="AFE52" s="50"/>
      <c r="AFF52" s="50"/>
      <c r="AFG52" s="50"/>
      <c r="AFH52" s="50"/>
      <c r="AFI52" s="50"/>
      <c r="AFJ52" s="50"/>
      <c r="AFK52" s="50"/>
      <c r="AFL52" s="50"/>
      <c r="AFM52" s="50"/>
      <c r="AFN52" s="50"/>
      <c r="AFO52" s="50"/>
      <c r="AFP52" s="50"/>
      <c r="AFQ52" s="50"/>
      <c r="AFR52" s="50"/>
      <c r="AFS52" s="50"/>
      <c r="AFT52" s="50"/>
      <c r="AFU52" s="50"/>
      <c r="AFV52" s="50"/>
      <c r="AFW52" s="50"/>
      <c r="AFX52" s="50"/>
      <c r="AFY52" s="50"/>
      <c r="AFZ52" s="50"/>
      <c r="AGA52" s="50"/>
      <c r="AGB52" s="50"/>
      <c r="AGC52" s="50"/>
      <c r="AGD52" s="50"/>
      <c r="AGE52" s="50"/>
      <c r="AGF52" s="50"/>
      <c r="AGG52" s="50"/>
      <c r="AGH52" s="50"/>
      <c r="AGI52" s="50"/>
      <c r="AGJ52" s="50"/>
      <c r="AGK52" s="50"/>
      <c r="AGL52" s="50"/>
      <c r="AGM52" s="50"/>
      <c r="AGN52" s="50"/>
      <c r="AGO52" s="50"/>
      <c r="AGP52" s="50"/>
      <c r="AGQ52" s="50"/>
      <c r="AGR52" s="50"/>
      <c r="AGS52" s="50"/>
      <c r="AGT52" s="50"/>
      <c r="AGU52" s="50"/>
      <c r="AGV52" s="50"/>
      <c r="AGW52" s="50"/>
      <c r="AGX52" s="50"/>
      <c r="AGY52" s="50"/>
      <c r="AGZ52" s="50"/>
      <c r="AHA52" s="50"/>
      <c r="AHB52" s="50"/>
      <c r="AHC52" s="50"/>
      <c r="AHD52" s="50"/>
      <c r="AHE52" s="50"/>
      <c r="AHF52" s="50"/>
      <c r="AHG52" s="50"/>
      <c r="AHH52" s="50"/>
      <c r="AHI52" s="50"/>
      <c r="AHJ52" s="50"/>
      <c r="AHK52" s="50"/>
      <c r="AHL52" s="50"/>
      <c r="AHM52" s="50"/>
      <c r="AHN52" s="50"/>
      <c r="AHO52" s="50"/>
      <c r="AHP52" s="50"/>
      <c r="AHQ52" s="50"/>
      <c r="AHR52" s="50"/>
      <c r="AHS52" s="50"/>
      <c r="AHT52" s="50"/>
      <c r="AHU52" s="50"/>
      <c r="AHV52" s="50"/>
      <c r="AHW52" s="50"/>
      <c r="AHX52" s="50"/>
      <c r="AHY52" s="50"/>
      <c r="AHZ52" s="50"/>
      <c r="AIA52" s="50"/>
      <c r="AIB52" s="50"/>
      <c r="AIC52" s="50"/>
      <c r="AID52" s="50"/>
      <c r="AIE52" s="50"/>
      <c r="AIF52" s="50"/>
      <c r="AIG52" s="50"/>
      <c r="AIH52" s="50"/>
      <c r="AII52" s="50"/>
      <c r="AIJ52" s="50"/>
      <c r="AIK52" s="50"/>
      <c r="AIL52" s="50"/>
      <c r="AIM52" s="50"/>
      <c r="AIN52" s="50"/>
      <c r="AIO52" s="50"/>
      <c r="AIP52" s="50"/>
      <c r="AIQ52" s="50"/>
      <c r="AIR52" s="50"/>
      <c r="AIS52" s="50"/>
      <c r="AIT52" s="50"/>
      <c r="AIU52" s="50"/>
      <c r="AIV52" s="50"/>
      <c r="AIW52" s="50"/>
      <c r="AIX52" s="50"/>
      <c r="AIY52" s="50"/>
      <c r="AIZ52" s="50"/>
      <c r="AJA52" s="50"/>
      <c r="AJB52" s="50"/>
      <c r="AJC52" s="50"/>
      <c r="AJD52" s="50"/>
      <c r="AJE52" s="50"/>
      <c r="AJF52" s="50"/>
      <c r="AJG52" s="50"/>
      <c r="AJH52" s="50"/>
      <c r="AJI52" s="50"/>
      <c r="AJJ52" s="50"/>
      <c r="AJK52" s="50"/>
      <c r="AJL52" s="50"/>
      <c r="AJM52" s="50"/>
      <c r="AJN52" s="50"/>
      <c r="AJO52" s="50"/>
      <c r="AJP52" s="50"/>
      <c r="AJQ52" s="50"/>
      <c r="AJR52" s="50"/>
      <c r="AJS52" s="50"/>
      <c r="AJT52" s="50"/>
      <c r="AJU52" s="50"/>
      <c r="AJV52" s="50"/>
      <c r="AJW52" s="50"/>
      <c r="AJX52" s="50"/>
      <c r="AJY52" s="50"/>
      <c r="AJZ52" s="50"/>
      <c r="AKA52" s="50"/>
      <c r="AKB52" s="50"/>
      <c r="AKC52" s="50"/>
      <c r="AKD52" s="50"/>
      <c r="AKE52" s="50"/>
      <c r="AKF52" s="50"/>
      <c r="AKG52" s="50"/>
      <c r="AKH52" s="50"/>
      <c r="AKI52" s="50"/>
      <c r="AKJ52" s="50"/>
      <c r="AKK52" s="50"/>
      <c r="AKL52" s="50"/>
      <c r="AKM52" s="50"/>
      <c r="AKN52" s="50"/>
      <c r="AKO52" s="50"/>
      <c r="AKP52" s="50"/>
      <c r="AKQ52" s="50"/>
      <c r="AKR52" s="50"/>
      <c r="AKS52" s="50"/>
      <c r="AKT52" s="50"/>
      <c r="AKU52" s="50"/>
      <c r="AKV52" s="50"/>
      <c r="AKW52" s="50"/>
      <c r="AKX52" s="50"/>
      <c r="AKY52" s="50"/>
      <c r="AKZ52" s="50"/>
      <c r="ALA52" s="50"/>
      <c r="ALB52" s="50"/>
      <c r="ALC52" s="50"/>
      <c r="ALD52" s="50"/>
      <c r="ALE52" s="50"/>
      <c r="ALF52" s="50"/>
      <c r="ALG52" s="50"/>
      <c r="ALH52" s="50"/>
      <c r="ALI52" s="50"/>
      <c r="ALJ52" s="50"/>
      <c r="ALK52" s="50"/>
      <c r="ALL52" s="50"/>
      <c r="ALM52" s="50"/>
      <c r="ALN52" s="50"/>
      <c r="ALO52" s="50"/>
      <c r="ALP52" s="50"/>
      <c r="ALQ52" s="50"/>
      <c r="ALR52" s="50"/>
      <c r="ALS52" s="50"/>
      <c r="ALT52" s="50"/>
      <c r="ALU52" s="50"/>
      <c r="ALV52" s="50"/>
      <c r="ALW52" s="50"/>
      <c r="ALX52" s="50"/>
      <c r="ALY52" s="50"/>
      <c r="ALZ52" s="50"/>
      <c r="AMA52" s="50"/>
      <c r="AMB52" s="50"/>
      <c r="AMC52" s="50"/>
      <c r="AMD52" s="50"/>
      <c r="AME52" s="50"/>
      <c r="AMF52" s="50"/>
      <c r="AMG52" s="50"/>
      <c r="AMH52" s="50"/>
      <c r="AMI52" s="50"/>
      <c r="AMJ52" s="50"/>
      <c r="AMK52" s="50"/>
      <c r="AML52" s="50"/>
      <c r="AMM52" s="50"/>
      <c r="AMN52" s="50"/>
      <c r="AMO52" s="50"/>
      <c r="AMP52" s="50"/>
      <c r="AMQ52" s="50"/>
      <c r="AMR52" s="50"/>
      <c r="AMS52" s="50"/>
      <c r="AMT52" s="50"/>
      <c r="AMU52" s="50"/>
      <c r="AMV52" s="50"/>
      <c r="AMW52" s="50"/>
      <c r="AMX52" s="50"/>
      <c r="AMY52" s="50"/>
      <c r="AMZ52" s="50"/>
      <c r="ANA52" s="50"/>
      <c r="ANB52" s="50"/>
      <c r="ANC52" s="50"/>
      <c r="AND52" s="50"/>
      <c r="ANE52" s="50"/>
      <c r="ANF52" s="50"/>
      <c r="ANG52" s="50"/>
      <c r="ANH52" s="50"/>
      <c r="ANI52" s="50"/>
      <c r="ANJ52" s="50"/>
      <c r="ANK52" s="50"/>
      <c r="ANL52" s="50"/>
      <c r="ANM52" s="50"/>
      <c r="ANN52" s="50"/>
      <c r="ANO52" s="50"/>
      <c r="ANP52" s="50"/>
      <c r="ANQ52" s="50"/>
      <c r="ANR52" s="50"/>
      <c r="ANS52" s="50"/>
      <c r="ANT52" s="50"/>
      <c r="ANU52" s="50"/>
      <c r="ANV52" s="50"/>
      <c r="ANW52" s="50"/>
      <c r="ANX52" s="50"/>
      <c r="ANY52" s="50"/>
      <c r="ANZ52" s="50"/>
      <c r="AOA52" s="50"/>
    </row>
    <row r="53" spans="1:1067" ht="69" customHeight="1">
      <c r="A53" s="283"/>
      <c r="B53" s="10">
        <v>48</v>
      </c>
      <c r="C53" s="280">
        <v>46</v>
      </c>
      <c r="D53" s="280" t="s">
        <v>2431</v>
      </c>
      <c r="E53" s="281" t="s">
        <v>308</v>
      </c>
      <c r="F53" s="10" t="s">
        <v>309</v>
      </c>
      <c r="G53" s="10" t="s">
        <v>98</v>
      </c>
      <c r="H53" s="495">
        <v>52</v>
      </c>
      <c r="I53" s="499" t="str">
        <f t="shared" si="8"/>
        <v>46_22.1</v>
      </c>
      <c r="J53" s="471">
        <v>1</v>
      </c>
      <c r="K53" s="471"/>
      <c r="L53" s="471"/>
      <c r="M53" s="471"/>
      <c r="N53" s="490">
        <v>2</v>
      </c>
      <c r="O53" s="11"/>
      <c r="P53" s="11"/>
      <c r="Q53" s="11"/>
      <c r="R53" s="11"/>
      <c r="S53" s="11" t="s">
        <v>297</v>
      </c>
      <c r="T53" t="s">
        <v>1149</v>
      </c>
      <c r="U53" s="11"/>
      <c r="V53" s="11"/>
      <c r="W53" s="11">
        <v>1.33</v>
      </c>
      <c r="X53" s="11"/>
      <c r="Y53" s="11"/>
      <c r="Z53" s="11"/>
      <c r="AA53" s="11" t="s">
        <v>2059</v>
      </c>
      <c r="AB53" s="11"/>
      <c r="AC53" s="11" t="s">
        <v>297</v>
      </c>
      <c r="AD53" s="11"/>
      <c r="AE53" s="11"/>
      <c r="AF53" s="11"/>
      <c r="AG53" s="11"/>
      <c r="AH53" s="11"/>
      <c r="AI53" s="11" t="s">
        <v>622</v>
      </c>
      <c r="AJ53" s="11"/>
      <c r="AK53" s="466">
        <v>1</v>
      </c>
      <c r="AL53" s="390"/>
      <c r="AM53" s="390" t="s">
        <v>297</v>
      </c>
      <c r="AN53" s="390" t="s">
        <v>63</v>
      </c>
      <c r="AO53" s="390"/>
      <c r="AP53" s="390"/>
      <c r="AQ53" s="390" t="s">
        <v>2022</v>
      </c>
      <c r="AR53" s="384" t="s">
        <v>64</v>
      </c>
      <c r="AS53" s="391">
        <v>18</v>
      </c>
      <c r="AT53" s="387">
        <v>20</v>
      </c>
      <c r="AU53" s="387"/>
      <c r="AV53" s="387"/>
      <c r="AW53" s="387">
        <v>1</v>
      </c>
      <c r="AX53" s="387"/>
      <c r="AY53" s="387"/>
      <c r="AZ53" s="387"/>
      <c r="BA53" s="387"/>
      <c r="BB53" s="387">
        <v>1</v>
      </c>
      <c r="BC53" s="384">
        <v>80</v>
      </c>
      <c r="BD53" s="387"/>
      <c r="BE53" s="387"/>
      <c r="BF53" s="387"/>
      <c r="BG53" s="387"/>
      <c r="BH53" s="387"/>
      <c r="BI53" s="387"/>
      <c r="BJ53" s="387"/>
      <c r="BK53" s="387"/>
      <c r="BL53" s="387"/>
      <c r="BM53" s="387" t="s">
        <v>93</v>
      </c>
      <c r="BN53" s="387" t="s">
        <v>310</v>
      </c>
      <c r="BO53" s="384" t="s">
        <v>71</v>
      </c>
      <c r="BP53" s="384" t="s">
        <v>72</v>
      </c>
      <c r="BQ53" s="384"/>
      <c r="BR53" s="384"/>
      <c r="BS53" s="384"/>
      <c r="BT53" s="384"/>
      <c r="BU53" s="387"/>
      <c r="BV53" s="387"/>
      <c r="BW53" s="387"/>
      <c r="BX53" s="387" t="s">
        <v>2096</v>
      </c>
      <c r="BY53" s="387"/>
      <c r="BZ53" s="387">
        <v>1</v>
      </c>
      <c r="CA53" s="387"/>
      <c r="CB53" s="387"/>
      <c r="CC53" s="387"/>
      <c r="CD53" s="387"/>
      <c r="CE53" s="387"/>
      <c r="CF53" s="387"/>
      <c r="CG53" s="387"/>
      <c r="CH53" s="387"/>
      <c r="CI53" s="387"/>
      <c r="CJ53" s="387"/>
      <c r="CK53" s="387"/>
      <c r="CL53" s="387"/>
      <c r="CM53" s="387"/>
      <c r="CN53" s="387"/>
      <c r="CO53" s="389">
        <v>1500</v>
      </c>
      <c r="CP53" s="389"/>
      <c r="CQ53" s="11"/>
      <c r="CR53" s="11"/>
      <c r="CS53" s="11"/>
      <c r="CT53" s="11"/>
      <c r="CU53" s="11"/>
      <c r="CV53" s="11"/>
      <c r="CW53" s="11"/>
      <c r="CX53" s="10">
        <v>2</v>
      </c>
      <c r="CY53" s="10" t="s">
        <v>206</v>
      </c>
      <c r="CZ53" s="10">
        <v>52</v>
      </c>
      <c r="DA53" s="10" t="s">
        <v>74</v>
      </c>
      <c r="DB53" s="10" t="s">
        <v>74</v>
      </c>
      <c r="DC53" s="10">
        <v>1</v>
      </c>
      <c r="DD53" s="10" t="str">
        <f t="shared" si="6"/>
        <v>46_22.1</v>
      </c>
      <c r="DE53" s="282"/>
      <c r="DF53" s="10"/>
      <c r="DG53" s="10"/>
      <c r="DH53" s="10" t="s">
        <v>1777</v>
      </c>
      <c r="DI53" s="10"/>
      <c r="DJ53" s="10"/>
      <c r="DK53" s="232"/>
      <c r="DL53" s="232"/>
      <c r="DM53" s="232"/>
      <c r="DN53" s="232"/>
      <c r="DO53" s="477" t="s">
        <v>1959</v>
      </c>
      <c r="DP53" s="230">
        <f>1.23*2450</f>
        <v>3013.5</v>
      </c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  <c r="IX53" s="50"/>
      <c r="IY53" s="50"/>
      <c r="IZ53" s="50"/>
      <c r="JA53" s="50"/>
      <c r="JB53" s="50"/>
      <c r="JC53" s="50"/>
      <c r="JD53" s="50"/>
      <c r="JE53" s="50"/>
      <c r="JF53" s="50"/>
      <c r="JG53" s="50"/>
      <c r="JH53" s="50"/>
      <c r="JI53" s="50"/>
      <c r="JJ53" s="50"/>
      <c r="JK53" s="50"/>
      <c r="JL53" s="50"/>
      <c r="JM53" s="50"/>
      <c r="JN53" s="50"/>
      <c r="JO53" s="50"/>
      <c r="JP53" s="50"/>
      <c r="JQ53" s="50"/>
      <c r="JR53" s="50"/>
      <c r="JS53" s="50"/>
      <c r="JT53" s="50"/>
      <c r="JU53" s="50"/>
      <c r="JV53" s="50"/>
      <c r="JW53" s="50"/>
      <c r="JX53" s="50"/>
      <c r="JY53" s="50"/>
      <c r="JZ53" s="50"/>
      <c r="KA53" s="50"/>
      <c r="KB53" s="50"/>
      <c r="KC53" s="50"/>
      <c r="KD53" s="50"/>
      <c r="KE53" s="50"/>
      <c r="KF53" s="50"/>
      <c r="KG53" s="50"/>
      <c r="KH53" s="50"/>
      <c r="KI53" s="50"/>
      <c r="KJ53" s="50"/>
      <c r="KK53" s="50"/>
      <c r="KL53" s="50"/>
      <c r="KM53" s="50"/>
      <c r="KN53" s="50"/>
      <c r="KO53" s="50"/>
      <c r="KP53" s="50"/>
      <c r="KQ53" s="50"/>
      <c r="KR53" s="50"/>
      <c r="KS53" s="50"/>
      <c r="KT53" s="50"/>
      <c r="KU53" s="50"/>
      <c r="KV53" s="50"/>
      <c r="KW53" s="50"/>
      <c r="KX53" s="50"/>
      <c r="KY53" s="50"/>
      <c r="KZ53" s="50"/>
      <c r="LA53" s="50"/>
      <c r="LB53" s="50"/>
      <c r="LC53" s="50"/>
      <c r="LD53" s="50"/>
      <c r="LE53" s="50"/>
      <c r="LF53" s="50"/>
      <c r="LG53" s="50"/>
      <c r="LH53" s="50"/>
      <c r="LI53" s="50"/>
      <c r="LJ53" s="50"/>
      <c r="LK53" s="50"/>
      <c r="LL53" s="50"/>
      <c r="LM53" s="50"/>
      <c r="LN53" s="50"/>
      <c r="LO53" s="50"/>
      <c r="LP53" s="50"/>
      <c r="LQ53" s="50"/>
      <c r="LR53" s="50"/>
      <c r="LS53" s="50"/>
      <c r="LT53" s="50"/>
      <c r="LU53" s="50"/>
      <c r="LV53" s="50"/>
      <c r="LW53" s="50"/>
      <c r="LX53" s="50"/>
      <c r="LY53" s="50"/>
      <c r="LZ53" s="50"/>
      <c r="MA53" s="50"/>
      <c r="MB53" s="50"/>
      <c r="MC53" s="50"/>
      <c r="MD53" s="50"/>
      <c r="ME53" s="50"/>
      <c r="MF53" s="50"/>
      <c r="MG53" s="50"/>
      <c r="MH53" s="50"/>
      <c r="MI53" s="50"/>
      <c r="MJ53" s="50"/>
      <c r="MK53" s="50"/>
      <c r="ML53" s="50"/>
      <c r="MM53" s="50"/>
      <c r="MN53" s="50"/>
      <c r="MO53" s="50"/>
      <c r="MP53" s="50"/>
      <c r="MQ53" s="50"/>
      <c r="MR53" s="50"/>
      <c r="MS53" s="50"/>
      <c r="MT53" s="50"/>
      <c r="MU53" s="50"/>
      <c r="MV53" s="50"/>
      <c r="MW53" s="50"/>
      <c r="MX53" s="50"/>
      <c r="MY53" s="50"/>
      <c r="MZ53" s="50"/>
      <c r="NA53" s="50"/>
      <c r="NB53" s="50"/>
      <c r="NC53" s="50"/>
      <c r="ND53" s="50"/>
      <c r="NE53" s="50"/>
      <c r="NF53" s="50"/>
      <c r="NG53" s="50"/>
      <c r="NH53" s="50"/>
      <c r="NI53" s="50"/>
      <c r="NJ53" s="50"/>
      <c r="NK53" s="50"/>
      <c r="NL53" s="50"/>
      <c r="NM53" s="50"/>
      <c r="NN53" s="50"/>
      <c r="NO53" s="50"/>
      <c r="NP53" s="50"/>
      <c r="NQ53" s="50"/>
      <c r="NR53" s="50"/>
      <c r="NS53" s="50"/>
      <c r="NT53" s="50"/>
      <c r="NU53" s="50"/>
      <c r="NV53" s="50"/>
      <c r="NW53" s="50"/>
      <c r="NX53" s="50"/>
      <c r="NY53" s="50"/>
      <c r="NZ53" s="50"/>
      <c r="OA53" s="50"/>
      <c r="OB53" s="50"/>
      <c r="OC53" s="50"/>
      <c r="OD53" s="50"/>
      <c r="OE53" s="50"/>
      <c r="OF53" s="50"/>
      <c r="OG53" s="50"/>
      <c r="OH53" s="50"/>
      <c r="OI53" s="50"/>
      <c r="OJ53" s="50"/>
      <c r="OK53" s="50"/>
      <c r="OL53" s="50"/>
      <c r="OM53" s="50"/>
      <c r="ON53" s="50"/>
      <c r="OO53" s="50"/>
      <c r="OP53" s="50"/>
      <c r="OQ53" s="50"/>
      <c r="OR53" s="50"/>
      <c r="OS53" s="50"/>
      <c r="OT53" s="50"/>
      <c r="OU53" s="50"/>
      <c r="OV53" s="50"/>
      <c r="OW53" s="50"/>
      <c r="OX53" s="50"/>
      <c r="OY53" s="50"/>
      <c r="OZ53" s="50"/>
      <c r="PA53" s="50"/>
      <c r="PB53" s="50"/>
      <c r="PC53" s="50"/>
      <c r="PD53" s="50"/>
      <c r="PE53" s="50"/>
      <c r="PF53" s="50"/>
      <c r="PG53" s="50"/>
      <c r="PH53" s="50"/>
      <c r="PI53" s="50"/>
      <c r="PJ53" s="50"/>
      <c r="PK53" s="50"/>
      <c r="PL53" s="50"/>
      <c r="PM53" s="50"/>
      <c r="PN53" s="50"/>
      <c r="PO53" s="50"/>
      <c r="PP53" s="50"/>
      <c r="PQ53" s="50"/>
      <c r="PR53" s="50"/>
      <c r="PS53" s="50"/>
      <c r="PT53" s="50"/>
      <c r="PU53" s="50"/>
      <c r="PV53" s="50"/>
      <c r="PW53" s="50"/>
      <c r="PX53" s="50"/>
      <c r="PY53" s="50"/>
      <c r="PZ53" s="50"/>
      <c r="QA53" s="50"/>
      <c r="QB53" s="50"/>
      <c r="QC53" s="50"/>
      <c r="QD53" s="50"/>
      <c r="QE53" s="50"/>
      <c r="QF53" s="50"/>
      <c r="QG53" s="50"/>
      <c r="QH53" s="50"/>
      <c r="QI53" s="50"/>
      <c r="QJ53" s="50"/>
      <c r="QK53" s="50"/>
      <c r="QL53" s="50"/>
      <c r="QM53" s="50"/>
      <c r="QN53" s="50"/>
      <c r="QO53" s="50"/>
      <c r="QP53" s="50"/>
      <c r="QQ53" s="50"/>
      <c r="QR53" s="50"/>
      <c r="QS53" s="50"/>
      <c r="QT53" s="50"/>
      <c r="QU53" s="50"/>
      <c r="QV53" s="50"/>
      <c r="QW53" s="50"/>
      <c r="QX53" s="50"/>
      <c r="QY53" s="50"/>
      <c r="QZ53" s="50"/>
      <c r="RA53" s="50"/>
      <c r="RB53" s="50"/>
      <c r="RC53" s="50"/>
      <c r="RD53" s="50"/>
      <c r="RE53" s="50"/>
      <c r="RF53" s="50"/>
      <c r="RG53" s="50"/>
      <c r="RH53" s="50"/>
      <c r="RI53" s="50"/>
      <c r="RJ53" s="50"/>
      <c r="RK53" s="50"/>
      <c r="RL53" s="50"/>
      <c r="RM53" s="50"/>
      <c r="RN53" s="50"/>
      <c r="RO53" s="50"/>
      <c r="RP53" s="50"/>
      <c r="RQ53" s="50"/>
      <c r="RR53" s="50"/>
      <c r="RS53" s="50"/>
      <c r="RT53" s="50"/>
      <c r="RU53" s="50"/>
      <c r="RV53" s="50"/>
      <c r="RW53" s="50"/>
      <c r="RX53" s="50"/>
      <c r="RY53" s="50"/>
      <c r="RZ53" s="50"/>
      <c r="SA53" s="50"/>
      <c r="SB53" s="50"/>
      <c r="SC53" s="50"/>
      <c r="SD53" s="50"/>
      <c r="SE53" s="50"/>
      <c r="SF53" s="50"/>
      <c r="SG53" s="50"/>
      <c r="SH53" s="50"/>
      <c r="SI53" s="50"/>
      <c r="SJ53" s="50"/>
      <c r="SK53" s="50"/>
      <c r="SL53" s="50"/>
      <c r="SM53" s="50"/>
      <c r="SN53" s="50"/>
      <c r="SO53" s="50"/>
      <c r="SP53" s="50"/>
      <c r="SQ53" s="50"/>
      <c r="SR53" s="50"/>
      <c r="SS53" s="50"/>
      <c r="ST53" s="50"/>
      <c r="SU53" s="50"/>
      <c r="SV53" s="50"/>
      <c r="SW53" s="50"/>
      <c r="SX53" s="50"/>
      <c r="SY53" s="50"/>
      <c r="SZ53" s="50"/>
      <c r="TA53" s="50"/>
      <c r="TB53" s="50"/>
      <c r="TC53" s="50"/>
      <c r="TD53" s="50"/>
      <c r="TE53" s="50"/>
      <c r="TF53" s="50"/>
      <c r="TG53" s="50"/>
      <c r="TH53" s="50"/>
      <c r="TI53" s="50"/>
      <c r="TJ53" s="50"/>
      <c r="TK53" s="50"/>
      <c r="TL53" s="50"/>
      <c r="TM53" s="50"/>
      <c r="TN53" s="50"/>
      <c r="TO53" s="50"/>
      <c r="TP53" s="50"/>
      <c r="TQ53" s="50"/>
      <c r="TR53" s="50"/>
      <c r="TS53" s="50"/>
      <c r="TT53" s="50"/>
      <c r="TU53" s="50"/>
      <c r="TV53" s="50"/>
      <c r="TW53" s="50"/>
      <c r="TX53" s="50"/>
      <c r="TY53" s="50"/>
      <c r="TZ53" s="50"/>
      <c r="UA53" s="50"/>
      <c r="UB53" s="50"/>
      <c r="UC53" s="50"/>
      <c r="UD53" s="50"/>
      <c r="UE53" s="50"/>
      <c r="UF53" s="50"/>
      <c r="UG53" s="50"/>
      <c r="UH53" s="50"/>
      <c r="UI53" s="50"/>
      <c r="UJ53" s="50"/>
      <c r="UK53" s="50"/>
      <c r="UL53" s="50"/>
      <c r="UM53" s="50"/>
      <c r="UN53" s="50"/>
      <c r="UO53" s="50"/>
      <c r="UP53" s="50"/>
      <c r="UQ53" s="50"/>
      <c r="UR53" s="50"/>
      <c r="US53" s="50"/>
      <c r="UT53" s="50"/>
      <c r="UU53" s="50"/>
      <c r="UV53" s="50"/>
      <c r="UW53" s="50"/>
      <c r="UX53" s="50"/>
      <c r="UY53" s="50"/>
      <c r="UZ53" s="50"/>
      <c r="VA53" s="50"/>
      <c r="VB53" s="50"/>
      <c r="VC53" s="50"/>
      <c r="VD53" s="50"/>
      <c r="VE53" s="50"/>
      <c r="VF53" s="50"/>
      <c r="VG53" s="50"/>
      <c r="VH53" s="50"/>
      <c r="VI53" s="50"/>
      <c r="VJ53" s="50"/>
      <c r="VK53" s="50"/>
      <c r="VL53" s="50"/>
      <c r="VM53" s="50"/>
      <c r="VN53" s="50"/>
      <c r="VO53" s="50"/>
      <c r="VP53" s="50"/>
      <c r="VQ53" s="50"/>
      <c r="VR53" s="50"/>
      <c r="VS53" s="50"/>
      <c r="VT53" s="50"/>
      <c r="VU53" s="50"/>
      <c r="VV53" s="50"/>
      <c r="VW53" s="50"/>
      <c r="VX53" s="50"/>
      <c r="VY53" s="50"/>
      <c r="VZ53" s="50"/>
      <c r="WA53" s="50"/>
      <c r="WB53" s="50"/>
      <c r="WC53" s="50"/>
      <c r="WD53" s="50"/>
      <c r="WE53" s="50"/>
      <c r="WF53" s="50"/>
      <c r="WG53" s="50"/>
      <c r="WH53" s="50"/>
      <c r="WI53" s="50"/>
      <c r="WJ53" s="50"/>
      <c r="WK53" s="50"/>
      <c r="WL53" s="50"/>
      <c r="WM53" s="50"/>
      <c r="WN53" s="50"/>
      <c r="WO53" s="50"/>
      <c r="WP53" s="50"/>
      <c r="WQ53" s="50"/>
      <c r="WR53" s="50"/>
      <c r="WS53" s="50"/>
      <c r="WT53" s="50"/>
      <c r="WU53" s="50"/>
      <c r="WV53" s="50"/>
      <c r="WW53" s="50"/>
      <c r="WX53" s="50"/>
      <c r="WY53" s="50"/>
      <c r="WZ53" s="50"/>
      <c r="XA53" s="50"/>
      <c r="XB53" s="50"/>
      <c r="XC53" s="50"/>
      <c r="XD53" s="50"/>
      <c r="XE53" s="50"/>
      <c r="XF53" s="50"/>
      <c r="XG53" s="50"/>
      <c r="XH53" s="50"/>
      <c r="XI53" s="50"/>
      <c r="XJ53" s="50"/>
      <c r="XK53" s="50"/>
      <c r="XL53" s="50"/>
      <c r="XM53" s="50"/>
      <c r="XN53" s="50"/>
      <c r="XO53" s="50"/>
      <c r="XP53" s="50"/>
      <c r="XQ53" s="50"/>
      <c r="XR53" s="50"/>
      <c r="XS53" s="50"/>
      <c r="XT53" s="50"/>
      <c r="XU53" s="50"/>
      <c r="XV53" s="50"/>
      <c r="XW53" s="50"/>
      <c r="XX53" s="50"/>
      <c r="XY53" s="50"/>
      <c r="XZ53" s="50"/>
      <c r="YA53" s="50"/>
      <c r="YB53" s="50"/>
      <c r="YC53" s="50"/>
      <c r="YD53" s="50"/>
      <c r="YE53" s="50"/>
      <c r="YF53" s="50"/>
      <c r="YG53" s="50"/>
      <c r="YH53" s="50"/>
      <c r="YI53" s="50"/>
      <c r="YJ53" s="50"/>
      <c r="YK53" s="50"/>
      <c r="YL53" s="50"/>
      <c r="YM53" s="50"/>
      <c r="YN53" s="50"/>
      <c r="YO53" s="50"/>
      <c r="YP53" s="50"/>
      <c r="YQ53" s="50"/>
      <c r="YR53" s="50"/>
      <c r="YS53" s="50"/>
      <c r="YT53" s="50"/>
      <c r="YU53" s="50"/>
      <c r="YV53" s="50"/>
      <c r="YW53" s="50"/>
      <c r="YX53" s="50"/>
      <c r="YY53" s="50"/>
      <c r="YZ53" s="50"/>
      <c r="ZA53" s="50"/>
      <c r="ZB53" s="50"/>
      <c r="ZC53" s="50"/>
      <c r="ZD53" s="50"/>
      <c r="ZE53" s="50"/>
      <c r="ZF53" s="50"/>
      <c r="ZG53" s="50"/>
      <c r="ZH53" s="50"/>
      <c r="ZI53" s="50"/>
      <c r="ZJ53" s="50"/>
      <c r="ZK53" s="50"/>
      <c r="ZL53" s="50"/>
      <c r="ZM53" s="50"/>
      <c r="ZN53" s="50"/>
      <c r="ZO53" s="50"/>
      <c r="ZP53" s="50"/>
      <c r="ZQ53" s="50"/>
      <c r="ZR53" s="50"/>
      <c r="ZS53" s="50"/>
      <c r="ZT53" s="50"/>
      <c r="ZU53" s="50"/>
      <c r="ZV53" s="50"/>
      <c r="ZW53" s="50"/>
      <c r="ZX53" s="50"/>
      <c r="ZY53" s="50"/>
      <c r="ZZ53" s="50"/>
      <c r="AAA53" s="50"/>
      <c r="AAB53" s="50"/>
      <c r="AAC53" s="50"/>
      <c r="AAD53" s="50"/>
      <c r="AAE53" s="50"/>
      <c r="AAF53" s="50"/>
      <c r="AAG53" s="50"/>
      <c r="AAH53" s="50"/>
      <c r="AAI53" s="50"/>
      <c r="AAJ53" s="50"/>
      <c r="AAK53" s="50"/>
      <c r="AAL53" s="50"/>
      <c r="AAM53" s="50"/>
      <c r="AAN53" s="50"/>
      <c r="AAO53" s="50"/>
      <c r="AAP53" s="50"/>
      <c r="AAQ53" s="50"/>
      <c r="AAR53" s="50"/>
      <c r="AAS53" s="50"/>
      <c r="AAT53" s="50"/>
      <c r="AAU53" s="50"/>
      <c r="AAV53" s="50"/>
      <c r="AAW53" s="50"/>
      <c r="AAX53" s="50"/>
      <c r="AAY53" s="50"/>
      <c r="AAZ53" s="50"/>
      <c r="ABA53" s="50"/>
      <c r="ABB53" s="50"/>
      <c r="ABC53" s="50"/>
      <c r="ABD53" s="50"/>
      <c r="ABE53" s="50"/>
      <c r="ABF53" s="50"/>
      <c r="ABG53" s="50"/>
      <c r="ABH53" s="50"/>
      <c r="ABI53" s="50"/>
      <c r="ABJ53" s="50"/>
      <c r="ABK53" s="50"/>
      <c r="ABL53" s="50"/>
      <c r="ABM53" s="50"/>
      <c r="ABN53" s="50"/>
      <c r="ABO53" s="50"/>
      <c r="ABP53" s="50"/>
      <c r="ABQ53" s="50"/>
      <c r="ABR53" s="50"/>
      <c r="ABS53" s="50"/>
      <c r="ABT53" s="50"/>
      <c r="ABU53" s="50"/>
      <c r="ABV53" s="50"/>
      <c r="ABW53" s="50"/>
      <c r="ABX53" s="50"/>
      <c r="ABY53" s="50"/>
      <c r="ABZ53" s="50"/>
      <c r="ACA53" s="50"/>
      <c r="ACB53" s="50"/>
      <c r="ACC53" s="50"/>
      <c r="ACD53" s="50"/>
      <c r="ACE53" s="50"/>
      <c r="ACF53" s="50"/>
      <c r="ACG53" s="50"/>
      <c r="ACH53" s="50"/>
      <c r="ACI53" s="50"/>
      <c r="ACJ53" s="50"/>
      <c r="ACK53" s="50"/>
      <c r="ACL53" s="50"/>
      <c r="ACM53" s="50"/>
      <c r="ACN53" s="50"/>
      <c r="ACO53" s="50"/>
      <c r="ACP53" s="50"/>
      <c r="ACQ53" s="50"/>
      <c r="ACR53" s="50"/>
      <c r="ACS53" s="50"/>
      <c r="ACT53" s="50"/>
      <c r="ACU53" s="50"/>
      <c r="ACV53" s="50"/>
      <c r="ACW53" s="50"/>
      <c r="ACX53" s="50"/>
      <c r="ACY53" s="50"/>
      <c r="ACZ53" s="50"/>
      <c r="ADA53" s="50"/>
      <c r="ADB53" s="50"/>
      <c r="ADC53" s="50"/>
      <c r="ADD53" s="50"/>
      <c r="ADE53" s="50"/>
      <c r="ADF53" s="50"/>
      <c r="ADG53" s="50"/>
      <c r="ADH53" s="50"/>
      <c r="ADI53" s="50"/>
      <c r="ADJ53" s="50"/>
      <c r="ADK53" s="50"/>
      <c r="ADL53" s="50"/>
      <c r="ADM53" s="50"/>
      <c r="ADN53" s="50"/>
      <c r="ADO53" s="50"/>
      <c r="ADP53" s="50"/>
      <c r="ADQ53" s="50"/>
      <c r="ADR53" s="50"/>
      <c r="ADS53" s="50"/>
      <c r="ADT53" s="50"/>
      <c r="ADU53" s="50"/>
      <c r="ADV53" s="50"/>
      <c r="ADW53" s="50"/>
      <c r="ADX53" s="50"/>
      <c r="ADY53" s="50"/>
      <c r="ADZ53" s="50"/>
      <c r="AEA53" s="50"/>
      <c r="AEB53" s="50"/>
      <c r="AEC53" s="50"/>
      <c r="AED53" s="50"/>
      <c r="AEE53" s="50"/>
      <c r="AEF53" s="50"/>
      <c r="AEG53" s="50"/>
      <c r="AEH53" s="50"/>
      <c r="AEI53" s="50"/>
      <c r="AEJ53" s="50"/>
      <c r="AEK53" s="50"/>
      <c r="AEL53" s="50"/>
      <c r="AEM53" s="50"/>
      <c r="AEN53" s="50"/>
      <c r="AEO53" s="50"/>
      <c r="AEP53" s="50"/>
      <c r="AEQ53" s="50"/>
      <c r="AER53" s="50"/>
      <c r="AES53" s="50"/>
      <c r="AET53" s="50"/>
      <c r="AEU53" s="50"/>
      <c r="AEV53" s="50"/>
      <c r="AEW53" s="50"/>
      <c r="AEX53" s="50"/>
      <c r="AEY53" s="50"/>
      <c r="AEZ53" s="50"/>
      <c r="AFA53" s="50"/>
      <c r="AFB53" s="50"/>
      <c r="AFC53" s="50"/>
      <c r="AFD53" s="50"/>
      <c r="AFE53" s="50"/>
      <c r="AFF53" s="50"/>
      <c r="AFG53" s="50"/>
      <c r="AFH53" s="50"/>
      <c r="AFI53" s="50"/>
      <c r="AFJ53" s="50"/>
      <c r="AFK53" s="50"/>
      <c r="AFL53" s="50"/>
      <c r="AFM53" s="50"/>
      <c r="AFN53" s="50"/>
      <c r="AFO53" s="50"/>
      <c r="AFP53" s="50"/>
      <c r="AFQ53" s="50"/>
      <c r="AFR53" s="50"/>
      <c r="AFS53" s="50"/>
      <c r="AFT53" s="50"/>
      <c r="AFU53" s="50"/>
      <c r="AFV53" s="50"/>
      <c r="AFW53" s="50"/>
      <c r="AFX53" s="50"/>
      <c r="AFY53" s="50"/>
      <c r="AFZ53" s="50"/>
      <c r="AGA53" s="50"/>
      <c r="AGB53" s="50"/>
      <c r="AGC53" s="50"/>
      <c r="AGD53" s="50"/>
      <c r="AGE53" s="50"/>
      <c r="AGF53" s="50"/>
      <c r="AGG53" s="50"/>
      <c r="AGH53" s="50"/>
      <c r="AGI53" s="50"/>
      <c r="AGJ53" s="50"/>
      <c r="AGK53" s="50"/>
      <c r="AGL53" s="50"/>
      <c r="AGM53" s="50"/>
      <c r="AGN53" s="50"/>
      <c r="AGO53" s="50"/>
      <c r="AGP53" s="50"/>
      <c r="AGQ53" s="50"/>
      <c r="AGR53" s="50"/>
      <c r="AGS53" s="50"/>
      <c r="AGT53" s="50"/>
      <c r="AGU53" s="50"/>
      <c r="AGV53" s="50"/>
      <c r="AGW53" s="50"/>
      <c r="AGX53" s="50"/>
      <c r="AGY53" s="50"/>
      <c r="AGZ53" s="50"/>
      <c r="AHA53" s="50"/>
      <c r="AHB53" s="50"/>
      <c r="AHC53" s="50"/>
      <c r="AHD53" s="50"/>
      <c r="AHE53" s="50"/>
      <c r="AHF53" s="50"/>
      <c r="AHG53" s="50"/>
      <c r="AHH53" s="50"/>
      <c r="AHI53" s="50"/>
      <c r="AHJ53" s="50"/>
      <c r="AHK53" s="50"/>
      <c r="AHL53" s="50"/>
      <c r="AHM53" s="50"/>
      <c r="AHN53" s="50"/>
      <c r="AHO53" s="50"/>
      <c r="AHP53" s="50"/>
      <c r="AHQ53" s="50"/>
      <c r="AHR53" s="50"/>
      <c r="AHS53" s="50"/>
      <c r="AHT53" s="50"/>
      <c r="AHU53" s="50"/>
      <c r="AHV53" s="50"/>
      <c r="AHW53" s="50"/>
      <c r="AHX53" s="50"/>
      <c r="AHY53" s="50"/>
      <c r="AHZ53" s="50"/>
      <c r="AIA53" s="50"/>
      <c r="AIB53" s="50"/>
      <c r="AIC53" s="50"/>
      <c r="AID53" s="50"/>
      <c r="AIE53" s="50"/>
      <c r="AIF53" s="50"/>
      <c r="AIG53" s="50"/>
      <c r="AIH53" s="50"/>
      <c r="AII53" s="50"/>
      <c r="AIJ53" s="50"/>
      <c r="AIK53" s="50"/>
      <c r="AIL53" s="50"/>
      <c r="AIM53" s="50"/>
      <c r="AIN53" s="50"/>
      <c r="AIO53" s="50"/>
      <c r="AIP53" s="50"/>
      <c r="AIQ53" s="50"/>
      <c r="AIR53" s="50"/>
      <c r="AIS53" s="50"/>
      <c r="AIT53" s="50"/>
      <c r="AIU53" s="50"/>
      <c r="AIV53" s="50"/>
      <c r="AIW53" s="50"/>
      <c r="AIX53" s="50"/>
      <c r="AIY53" s="50"/>
      <c r="AIZ53" s="50"/>
      <c r="AJA53" s="50"/>
      <c r="AJB53" s="50"/>
      <c r="AJC53" s="50"/>
      <c r="AJD53" s="50"/>
      <c r="AJE53" s="50"/>
      <c r="AJF53" s="50"/>
      <c r="AJG53" s="50"/>
      <c r="AJH53" s="50"/>
      <c r="AJI53" s="50"/>
      <c r="AJJ53" s="50"/>
      <c r="AJK53" s="50"/>
      <c r="AJL53" s="50"/>
      <c r="AJM53" s="50"/>
      <c r="AJN53" s="50"/>
      <c r="AJO53" s="50"/>
      <c r="AJP53" s="50"/>
      <c r="AJQ53" s="50"/>
      <c r="AJR53" s="50"/>
      <c r="AJS53" s="50"/>
      <c r="AJT53" s="50"/>
      <c r="AJU53" s="50"/>
      <c r="AJV53" s="50"/>
      <c r="AJW53" s="50"/>
      <c r="AJX53" s="50"/>
      <c r="AJY53" s="50"/>
      <c r="AJZ53" s="50"/>
      <c r="AKA53" s="50"/>
      <c r="AKB53" s="50"/>
      <c r="AKC53" s="50"/>
      <c r="AKD53" s="50"/>
      <c r="AKE53" s="50"/>
      <c r="AKF53" s="50"/>
      <c r="AKG53" s="50"/>
      <c r="AKH53" s="50"/>
      <c r="AKI53" s="50"/>
      <c r="AKJ53" s="50"/>
      <c r="AKK53" s="50"/>
      <c r="AKL53" s="50"/>
      <c r="AKM53" s="50"/>
      <c r="AKN53" s="50"/>
      <c r="AKO53" s="50"/>
      <c r="AKP53" s="50"/>
      <c r="AKQ53" s="50"/>
      <c r="AKR53" s="50"/>
      <c r="AKS53" s="50"/>
      <c r="AKT53" s="50"/>
      <c r="AKU53" s="50"/>
      <c r="AKV53" s="50"/>
      <c r="AKW53" s="50"/>
      <c r="AKX53" s="50"/>
      <c r="AKY53" s="50"/>
      <c r="AKZ53" s="50"/>
      <c r="ALA53" s="50"/>
      <c r="ALB53" s="50"/>
      <c r="ALC53" s="50"/>
      <c r="ALD53" s="50"/>
      <c r="ALE53" s="50"/>
      <c r="ALF53" s="50"/>
      <c r="ALG53" s="50"/>
      <c r="ALH53" s="50"/>
      <c r="ALI53" s="50"/>
      <c r="ALJ53" s="50"/>
      <c r="ALK53" s="50"/>
      <c r="ALL53" s="50"/>
      <c r="ALM53" s="50"/>
      <c r="ALN53" s="50"/>
      <c r="ALO53" s="50"/>
      <c r="ALP53" s="50"/>
      <c r="ALQ53" s="50"/>
      <c r="ALR53" s="50"/>
      <c r="ALS53" s="50"/>
      <c r="ALT53" s="50"/>
      <c r="ALU53" s="50"/>
      <c r="ALV53" s="50"/>
      <c r="ALW53" s="50"/>
      <c r="ALX53" s="50"/>
      <c r="ALY53" s="50"/>
      <c r="ALZ53" s="50"/>
      <c r="AMA53" s="50"/>
      <c r="AMB53" s="50"/>
      <c r="AMC53" s="50"/>
      <c r="AMD53" s="50"/>
      <c r="AME53" s="50"/>
      <c r="AMF53" s="50"/>
      <c r="AMG53" s="50"/>
      <c r="AMH53" s="50"/>
      <c r="AMI53" s="50"/>
      <c r="AMJ53" s="50"/>
      <c r="AMK53" s="50"/>
      <c r="AML53" s="50"/>
      <c r="AMM53" s="50"/>
      <c r="AMN53" s="50"/>
      <c r="AMO53" s="50"/>
      <c r="AMP53" s="50"/>
      <c r="AMQ53" s="50"/>
      <c r="AMR53" s="50"/>
      <c r="AMS53" s="50"/>
      <c r="AMT53" s="50"/>
      <c r="AMU53" s="50"/>
      <c r="AMV53" s="50"/>
      <c r="AMW53" s="50"/>
      <c r="AMX53" s="50"/>
      <c r="AMY53" s="50"/>
      <c r="AMZ53" s="50"/>
      <c r="ANA53" s="50"/>
      <c r="ANB53" s="50"/>
      <c r="ANC53" s="50"/>
      <c r="AND53" s="50"/>
      <c r="ANE53" s="50"/>
      <c r="ANF53" s="50"/>
      <c r="ANG53" s="50"/>
      <c r="ANH53" s="50"/>
      <c r="ANI53" s="50"/>
      <c r="ANJ53" s="50"/>
      <c r="ANK53" s="50"/>
      <c r="ANL53" s="50"/>
      <c r="ANM53" s="50"/>
      <c r="ANN53" s="50"/>
      <c r="ANO53" s="50"/>
      <c r="ANP53" s="50"/>
      <c r="ANQ53" s="50"/>
      <c r="ANR53" s="50"/>
      <c r="ANS53" s="50"/>
      <c r="ANT53" s="50"/>
      <c r="ANU53" s="50"/>
      <c r="ANV53" s="50"/>
      <c r="ANW53" s="50"/>
      <c r="ANX53" s="50"/>
      <c r="ANY53" s="50"/>
      <c r="ANZ53" s="50"/>
      <c r="AOA53" s="50"/>
    </row>
    <row r="54" spans="1:1067" s="13" customFormat="1" ht="69" customHeight="1">
      <c r="A54" s="9">
        <v>28</v>
      </c>
      <c r="B54" s="9">
        <v>49</v>
      </c>
      <c r="C54" s="280">
        <v>47</v>
      </c>
      <c r="D54" s="280" t="s">
        <v>2431</v>
      </c>
      <c r="E54" s="281">
        <v>45</v>
      </c>
      <c r="F54" s="9" t="s">
        <v>311</v>
      </c>
      <c r="G54" s="9" t="s">
        <v>123</v>
      </c>
      <c r="H54" s="495">
        <v>54</v>
      </c>
      <c r="I54" s="499" t="str">
        <f t="shared" si="8"/>
        <v>47_45</v>
      </c>
      <c r="J54" s="472">
        <v>1</v>
      </c>
      <c r="K54" s="472"/>
      <c r="L54" s="472"/>
      <c r="M54" s="472"/>
      <c r="N54" s="490"/>
      <c r="O54" s="12"/>
      <c r="P54" s="12"/>
      <c r="Q54" s="12"/>
      <c r="R54" s="12"/>
      <c r="S54" s="523" t="s">
        <v>2106</v>
      </c>
      <c r="T54" t="s">
        <v>2362</v>
      </c>
      <c r="U54" s="12"/>
      <c r="V54" s="12" t="s">
        <v>2364</v>
      </c>
      <c r="W54" s="11">
        <v>17.55</v>
      </c>
      <c r="X54" s="11"/>
      <c r="Y54" s="11"/>
      <c r="Z54" s="11"/>
      <c r="AA54" s="11" t="s">
        <v>2060</v>
      </c>
      <c r="AB54" s="11"/>
      <c r="AC54" s="11" t="s">
        <v>2106</v>
      </c>
      <c r="AD54" s="11"/>
      <c r="AE54" s="11"/>
      <c r="AF54" s="11"/>
      <c r="AG54" s="11"/>
      <c r="AH54" s="11"/>
      <c r="AI54" s="11" t="s">
        <v>622</v>
      </c>
      <c r="AJ54" s="11"/>
      <c r="AK54" s="467">
        <v>1</v>
      </c>
      <c r="AL54" s="394"/>
      <c r="AM54" s="394" t="s">
        <v>312</v>
      </c>
      <c r="AN54" s="394" t="s">
        <v>63</v>
      </c>
      <c r="AO54" s="394"/>
      <c r="AP54" s="394"/>
      <c r="AQ54" s="394" t="s">
        <v>2022</v>
      </c>
      <c r="AR54" s="384" t="s">
        <v>64</v>
      </c>
      <c r="AS54" s="391">
        <v>19</v>
      </c>
      <c r="AT54" s="387">
        <v>21</v>
      </c>
      <c r="AU54" s="387">
        <v>1</v>
      </c>
      <c r="AV54" s="387">
        <v>1</v>
      </c>
      <c r="AW54" s="387">
        <v>1</v>
      </c>
      <c r="AX54" s="387"/>
      <c r="AY54" s="384">
        <v>1</v>
      </c>
      <c r="AZ54" s="384">
        <v>1</v>
      </c>
      <c r="BA54" s="384">
        <v>1</v>
      </c>
      <c r="BB54" s="384"/>
      <c r="BC54" s="384"/>
      <c r="BD54" s="384"/>
      <c r="BE54" s="384"/>
      <c r="BF54" s="384"/>
      <c r="BG54" s="384"/>
      <c r="BH54" s="384"/>
      <c r="BI54" s="384"/>
      <c r="BJ54" s="384"/>
      <c r="BK54" s="384"/>
      <c r="BL54" s="384"/>
      <c r="BM54" s="384" t="s">
        <v>166</v>
      </c>
      <c r="BN54" s="384" t="s">
        <v>313</v>
      </c>
      <c r="BO54" s="384" t="s">
        <v>71</v>
      </c>
      <c r="BP54" s="384" t="s">
        <v>72</v>
      </c>
      <c r="BQ54" s="384">
        <v>1</v>
      </c>
      <c r="BR54" s="384" t="s">
        <v>2087</v>
      </c>
      <c r="BS54" s="392">
        <v>42163</v>
      </c>
      <c r="BT54" s="392">
        <v>43259</v>
      </c>
      <c r="BU54" s="387"/>
      <c r="BV54" s="387"/>
      <c r="BW54" s="387">
        <v>1</v>
      </c>
      <c r="BX54" s="387" t="s">
        <v>2100</v>
      </c>
      <c r="BY54" s="387"/>
      <c r="BZ54" s="387"/>
      <c r="CA54" s="387"/>
      <c r="CB54" s="387"/>
      <c r="CC54" s="387">
        <v>1</v>
      </c>
      <c r="CD54" s="387"/>
      <c r="CE54" s="387"/>
      <c r="CF54" s="387"/>
      <c r="CG54" s="387"/>
      <c r="CH54" s="387"/>
      <c r="CI54" s="387"/>
      <c r="CJ54" s="387">
        <v>1</v>
      </c>
      <c r="CK54" s="387">
        <v>1</v>
      </c>
      <c r="CL54" s="384">
        <v>1</v>
      </c>
      <c r="CM54" s="387"/>
      <c r="CN54" s="387"/>
      <c r="CO54" s="389">
        <v>18450</v>
      </c>
      <c r="CP54" s="389"/>
      <c r="CQ54" s="12"/>
      <c r="CR54" s="12"/>
      <c r="CS54" s="12"/>
      <c r="CT54" s="12"/>
      <c r="CU54" s="12"/>
      <c r="CV54" s="12"/>
      <c r="CW54" s="12"/>
      <c r="CX54" s="10"/>
      <c r="CY54" s="10"/>
      <c r="CZ54" s="10" t="s">
        <v>1705</v>
      </c>
      <c r="DA54" s="10" t="s">
        <v>74</v>
      </c>
      <c r="DB54" s="10" t="s">
        <v>1706</v>
      </c>
      <c r="DC54" s="10"/>
      <c r="DD54" s="10" t="str">
        <f t="shared" si="6"/>
        <v>47_45</v>
      </c>
      <c r="DE54" s="282"/>
      <c r="DF54" s="10"/>
      <c r="DG54" s="10"/>
      <c r="DH54" s="10"/>
      <c r="DI54" s="10" t="s">
        <v>1777</v>
      </c>
      <c r="DJ54" s="10"/>
      <c r="DK54" s="9" t="s">
        <v>1725</v>
      </c>
      <c r="DL54" s="9" t="s">
        <v>1725</v>
      </c>
      <c r="DM54" s="9" t="s">
        <v>1725</v>
      </c>
      <c r="DN54" s="9"/>
      <c r="DO54" s="474" t="s">
        <v>1959</v>
      </c>
      <c r="DP54" s="230">
        <f>1.23*2450</f>
        <v>3013.5</v>
      </c>
    </row>
    <row r="55" spans="1:1067" ht="69" customHeight="1">
      <c r="A55" s="9">
        <v>29</v>
      </c>
      <c r="B55" s="9">
        <v>50</v>
      </c>
      <c r="C55" s="280">
        <v>48</v>
      </c>
      <c r="D55" s="280" t="s">
        <v>2431</v>
      </c>
      <c r="E55" s="281">
        <v>45</v>
      </c>
      <c r="F55" s="9" t="s">
        <v>314</v>
      </c>
      <c r="G55" s="9" t="s">
        <v>61</v>
      </c>
      <c r="H55" s="495">
        <v>55</v>
      </c>
      <c r="I55" s="499" t="str">
        <f t="shared" si="8"/>
        <v>48_45</v>
      </c>
      <c r="J55" s="472">
        <v>1</v>
      </c>
      <c r="K55" s="472">
        <v>2</v>
      </c>
      <c r="L55" s="472"/>
      <c r="M55" s="472"/>
      <c r="N55" s="490">
        <v>1</v>
      </c>
      <c r="O55" s="12"/>
      <c r="P55" s="12"/>
      <c r="Q55" s="12" t="s">
        <v>1652</v>
      </c>
      <c r="R55" s="12"/>
      <c r="S55" s="12" t="s">
        <v>2106</v>
      </c>
      <c r="T55" s="12" t="s">
        <v>2362</v>
      </c>
      <c r="U55" s="12"/>
      <c r="V55" s="12" t="s">
        <v>2364</v>
      </c>
      <c r="W55" s="9">
        <v>0.55000000000000004</v>
      </c>
      <c r="X55" s="12"/>
      <c r="Y55" s="12"/>
      <c r="Z55" s="12"/>
      <c r="AA55" s="12" t="s">
        <v>2060</v>
      </c>
      <c r="AB55" s="12"/>
      <c r="AC55" s="12" t="s">
        <v>2106</v>
      </c>
      <c r="AD55" s="12"/>
      <c r="AE55" s="12"/>
      <c r="AF55" s="12"/>
      <c r="AG55" s="12"/>
      <c r="AH55" s="12"/>
      <c r="AI55" s="12" t="s">
        <v>622</v>
      </c>
      <c r="AJ55" s="12"/>
      <c r="AK55" s="467">
        <v>1</v>
      </c>
      <c r="AL55" s="393">
        <v>34</v>
      </c>
      <c r="AM55" s="394" t="s">
        <v>312</v>
      </c>
      <c r="AN55" s="394" t="s">
        <v>63</v>
      </c>
      <c r="AO55" s="394"/>
      <c r="AP55" s="394"/>
      <c r="AQ55" s="394" t="s">
        <v>2022</v>
      </c>
      <c r="AR55" s="384" t="s">
        <v>64</v>
      </c>
      <c r="AS55" s="385">
        <v>19</v>
      </c>
      <c r="AT55" s="386">
        <v>21</v>
      </c>
      <c r="AU55" s="387"/>
      <c r="AV55" s="387"/>
      <c r="AW55" s="387">
        <v>1</v>
      </c>
      <c r="AX55" s="387"/>
      <c r="AY55" s="384"/>
      <c r="AZ55" s="384"/>
      <c r="BA55" s="384">
        <v>1</v>
      </c>
      <c r="BB55" s="383"/>
      <c r="BC55" s="383">
        <v>77</v>
      </c>
      <c r="BD55" s="388">
        <v>2</v>
      </c>
      <c r="BE55" s="384" t="s">
        <v>315</v>
      </c>
      <c r="BF55" s="384" t="s">
        <v>162</v>
      </c>
      <c r="BG55" s="384" t="s">
        <v>316</v>
      </c>
      <c r="BH55" s="384" t="s">
        <v>68</v>
      </c>
      <c r="BI55" s="384" t="s">
        <v>317</v>
      </c>
      <c r="BJ55" s="384" t="s">
        <v>318</v>
      </c>
      <c r="BK55" s="384" t="s">
        <v>68</v>
      </c>
      <c r="BL55" s="384" t="s">
        <v>68</v>
      </c>
      <c r="BM55" s="384" t="s">
        <v>69</v>
      </c>
      <c r="BN55" s="384" t="s">
        <v>319</v>
      </c>
      <c r="BO55" s="384" t="s">
        <v>71</v>
      </c>
      <c r="BP55" s="384" t="s">
        <v>72</v>
      </c>
      <c r="BQ55" s="384"/>
      <c r="BR55" s="384"/>
      <c r="BS55" s="384"/>
      <c r="BT55" s="384"/>
      <c r="BU55" s="387"/>
      <c r="BV55" s="387"/>
      <c r="BW55" s="387"/>
      <c r="BX55" s="387" t="s">
        <v>2094</v>
      </c>
      <c r="BY55" s="387"/>
      <c r="BZ55" s="387"/>
      <c r="CA55" s="387">
        <v>1</v>
      </c>
      <c r="CB55" s="387"/>
      <c r="CC55" s="387"/>
      <c r="CD55" s="387"/>
      <c r="CE55" s="387"/>
      <c r="CF55" s="387"/>
      <c r="CG55" s="387"/>
      <c r="CH55" s="387"/>
      <c r="CI55" s="387"/>
      <c r="CJ55" s="387"/>
      <c r="CK55" s="387">
        <v>1</v>
      </c>
      <c r="CL55" s="384">
        <v>1</v>
      </c>
      <c r="CM55" s="387"/>
      <c r="CN55" s="387"/>
      <c r="CO55" s="389">
        <v>1230</v>
      </c>
      <c r="CP55" s="389"/>
      <c r="CQ55" s="12"/>
      <c r="CR55" s="12"/>
      <c r="CS55" s="12"/>
      <c r="CT55" s="12"/>
      <c r="CU55" s="12"/>
      <c r="CV55" s="12"/>
      <c r="CW55" s="12"/>
      <c r="CX55" s="10">
        <v>1</v>
      </c>
      <c r="CY55" s="10" t="s">
        <v>320</v>
      </c>
      <c r="CZ55" s="10">
        <v>55</v>
      </c>
      <c r="DA55" s="10" t="s">
        <v>321</v>
      </c>
      <c r="DB55" s="10" t="s">
        <v>322</v>
      </c>
      <c r="DC55" s="10">
        <v>1</v>
      </c>
      <c r="DD55" s="10" t="str">
        <f t="shared" si="6"/>
        <v>48_45</v>
      </c>
      <c r="DE55" s="282"/>
      <c r="DF55" s="10" t="s">
        <v>1726</v>
      </c>
      <c r="DG55" s="10" t="s">
        <v>1781</v>
      </c>
      <c r="DH55" s="10"/>
      <c r="DI55" s="10"/>
      <c r="DJ55" s="10"/>
      <c r="DK55" s="232"/>
      <c r="DL55" s="232"/>
      <c r="DM55" s="232"/>
      <c r="DN55" s="232"/>
      <c r="DO55" s="477" t="s">
        <v>1959</v>
      </c>
      <c r="DP55" s="23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  <c r="IX55" s="50"/>
      <c r="IY55" s="50"/>
      <c r="IZ55" s="50"/>
      <c r="JA55" s="50"/>
      <c r="JB55" s="50"/>
      <c r="JC55" s="50"/>
      <c r="JD55" s="50"/>
      <c r="JE55" s="50"/>
      <c r="JF55" s="50"/>
      <c r="JG55" s="50"/>
      <c r="JH55" s="50"/>
      <c r="JI55" s="50"/>
      <c r="JJ55" s="50"/>
      <c r="JK55" s="50"/>
      <c r="JL55" s="50"/>
      <c r="JM55" s="50"/>
      <c r="JN55" s="50"/>
      <c r="JO55" s="50"/>
      <c r="JP55" s="50"/>
      <c r="JQ55" s="50"/>
      <c r="JR55" s="50"/>
      <c r="JS55" s="50"/>
      <c r="JT55" s="50"/>
      <c r="JU55" s="50"/>
      <c r="JV55" s="50"/>
      <c r="JW55" s="50"/>
      <c r="JX55" s="50"/>
      <c r="JY55" s="50"/>
      <c r="JZ55" s="50"/>
      <c r="KA55" s="50"/>
      <c r="KB55" s="50"/>
      <c r="KC55" s="50"/>
      <c r="KD55" s="50"/>
      <c r="KE55" s="50"/>
      <c r="KF55" s="50"/>
      <c r="KG55" s="50"/>
      <c r="KH55" s="50"/>
      <c r="KI55" s="50"/>
      <c r="KJ55" s="50"/>
      <c r="KK55" s="50"/>
      <c r="KL55" s="50"/>
      <c r="KM55" s="50"/>
      <c r="KN55" s="50"/>
      <c r="KO55" s="50"/>
      <c r="KP55" s="50"/>
      <c r="KQ55" s="50"/>
      <c r="KR55" s="50"/>
      <c r="KS55" s="50"/>
      <c r="KT55" s="50"/>
      <c r="KU55" s="50"/>
      <c r="KV55" s="50"/>
      <c r="KW55" s="50"/>
      <c r="KX55" s="50"/>
      <c r="KY55" s="50"/>
      <c r="KZ55" s="50"/>
      <c r="LA55" s="50"/>
      <c r="LB55" s="50"/>
      <c r="LC55" s="50"/>
      <c r="LD55" s="50"/>
      <c r="LE55" s="50"/>
      <c r="LF55" s="50"/>
      <c r="LG55" s="50"/>
      <c r="LH55" s="50"/>
      <c r="LI55" s="50"/>
      <c r="LJ55" s="50"/>
      <c r="LK55" s="50"/>
      <c r="LL55" s="50"/>
      <c r="LM55" s="50"/>
      <c r="LN55" s="50"/>
      <c r="LO55" s="50"/>
      <c r="LP55" s="50"/>
      <c r="LQ55" s="50"/>
      <c r="LR55" s="50"/>
      <c r="LS55" s="50"/>
      <c r="LT55" s="50"/>
      <c r="LU55" s="50"/>
      <c r="LV55" s="50"/>
      <c r="LW55" s="50"/>
      <c r="LX55" s="50"/>
      <c r="LY55" s="50"/>
      <c r="LZ55" s="50"/>
      <c r="MA55" s="50"/>
      <c r="MB55" s="50"/>
      <c r="MC55" s="50"/>
      <c r="MD55" s="50"/>
      <c r="ME55" s="50"/>
      <c r="MF55" s="50"/>
      <c r="MG55" s="50"/>
      <c r="MH55" s="50"/>
      <c r="MI55" s="50"/>
      <c r="MJ55" s="50"/>
      <c r="MK55" s="50"/>
      <c r="ML55" s="50"/>
      <c r="MM55" s="50"/>
      <c r="MN55" s="50"/>
      <c r="MO55" s="50"/>
      <c r="MP55" s="50"/>
      <c r="MQ55" s="50"/>
      <c r="MR55" s="50"/>
      <c r="MS55" s="50"/>
      <c r="MT55" s="50"/>
      <c r="MU55" s="50"/>
      <c r="MV55" s="50"/>
      <c r="MW55" s="50"/>
      <c r="MX55" s="50"/>
      <c r="MY55" s="50"/>
      <c r="MZ55" s="50"/>
      <c r="NA55" s="50"/>
      <c r="NB55" s="50"/>
      <c r="NC55" s="50"/>
      <c r="ND55" s="50"/>
      <c r="NE55" s="50"/>
      <c r="NF55" s="50"/>
      <c r="NG55" s="50"/>
      <c r="NH55" s="50"/>
      <c r="NI55" s="50"/>
      <c r="NJ55" s="50"/>
      <c r="NK55" s="50"/>
      <c r="NL55" s="50"/>
      <c r="NM55" s="50"/>
      <c r="NN55" s="50"/>
      <c r="NO55" s="50"/>
      <c r="NP55" s="50"/>
      <c r="NQ55" s="50"/>
      <c r="NR55" s="50"/>
      <c r="NS55" s="50"/>
      <c r="NT55" s="50"/>
      <c r="NU55" s="50"/>
      <c r="NV55" s="50"/>
      <c r="NW55" s="50"/>
      <c r="NX55" s="50"/>
      <c r="NY55" s="50"/>
      <c r="NZ55" s="50"/>
      <c r="OA55" s="50"/>
      <c r="OB55" s="50"/>
      <c r="OC55" s="50"/>
      <c r="OD55" s="50"/>
      <c r="OE55" s="50"/>
      <c r="OF55" s="50"/>
      <c r="OG55" s="50"/>
      <c r="OH55" s="50"/>
      <c r="OI55" s="50"/>
      <c r="OJ55" s="50"/>
      <c r="OK55" s="50"/>
      <c r="OL55" s="50"/>
      <c r="OM55" s="50"/>
      <c r="ON55" s="50"/>
      <c r="OO55" s="50"/>
      <c r="OP55" s="50"/>
      <c r="OQ55" s="50"/>
      <c r="OR55" s="50"/>
      <c r="OS55" s="50"/>
      <c r="OT55" s="50"/>
      <c r="OU55" s="50"/>
      <c r="OV55" s="50"/>
      <c r="OW55" s="50"/>
      <c r="OX55" s="50"/>
      <c r="OY55" s="50"/>
      <c r="OZ55" s="50"/>
      <c r="PA55" s="50"/>
      <c r="PB55" s="50"/>
      <c r="PC55" s="50"/>
      <c r="PD55" s="50"/>
      <c r="PE55" s="50"/>
      <c r="PF55" s="50"/>
      <c r="PG55" s="50"/>
      <c r="PH55" s="50"/>
      <c r="PI55" s="50"/>
      <c r="PJ55" s="50"/>
      <c r="PK55" s="50"/>
      <c r="PL55" s="50"/>
      <c r="PM55" s="50"/>
      <c r="PN55" s="50"/>
      <c r="PO55" s="50"/>
      <c r="PP55" s="50"/>
      <c r="PQ55" s="50"/>
      <c r="PR55" s="50"/>
      <c r="PS55" s="50"/>
      <c r="PT55" s="50"/>
      <c r="PU55" s="50"/>
      <c r="PV55" s="50"/>
      <c r="PW55" s="50"/>
      <c r="PX55" s="50"/>
      <c r="PY55" s="50"/>
      <c r="PZ55" s="50"/>
      <c r="QA55" s="50"/>
      <c r="QB55" s="50"/>
      <c r="QC55" s="50"/>
      <c r="QD55" s="50"/>
      <c r="QE55" s="50"/>
      <c r="QF55" s="50"/>
      <c r="QG55" s="50"/>
      <c r="QH55" s="50"/>
      <c r="QI55" s="50"/>
      <c r="QJ55" s="50"/>
      <c r="QK55" s="50"/>
      <c r="QL55" s="50"/>
      <c r="QM55" s="50"/>
      <c r="QN55" s="50"/>
      <c r="QO55" s="50"/>
      <c r="QP55" s="50"/>
      <c r="QQ55" s="50"/>
      <c r="QR55" s="50"/>
      <c r="QS55" s="50"/>
      <c r="QT55" s="50"/>
      <c r="QU55" s="50"/>
      <c r="QV55" s="50"/>
      <c r="QW55" s="50"/>
      <c r="QX55" s="50"/>
      <c r="QY55" s="50"/>
      <c r="QZ55" s="50"/>
      <c r="RA55" s="50"/>
      <c r="RB55" s="50"/>
      <c r="RC55" s="50"/>
      <c r="RD55" s="50"/>
      <c r="RE55" s="50"/>
      <c r="RF55" s="50"/>
      <c r="RG55" s="50"/>
      <c r="RH55" s="50"/>
      <c r="RI55" s="50"/>
      <c r="RJ55" s="50"/>
      <c r="RK55" s="50"/>
      <c r="RL55" s="50"/>
      <c r="RM55" s="50"/>
      <c r="RN55" s="50"/>
      <c r="RO55" s="50"/>
      <c r="RP55" s="50"/>
      <c r="RQ55" s="50"/>
      <c r="RR55" s="50"/>
      <c r="RS55" s="50"/>
      <c r="RT55" s="50"/>
      <c r="RU55" s="50"/>
      <c r="RV55" s="50"/>
      <c r="RW55" s="50"/>
      <c r="RX55" s="50"/>
      <c r="RY55" s="50"/>
      <c r="RZ55" s="50"/>
      <c r="SA55" s="50"/>
      <c r="SB55" s="50"/>
      <c r="SC55" s="50"/>
      <c r="SD55" s="50"/>
      <c r="SE55" s="50"/>
      <c r="SF55" s="50"/>
      <c r="SG55" s="50"/>
      <c r="SH55" s="50"/>
      <c r="SI55" s="50"/>
      <c r="SJ55" s="50"/>
      <c r="SK55" s="50"/>
      <c r="SL55" s="50"/>
      <c r="SM55" s="50"/>
      <c r="SN55" s="50"/>
      <c r="SO55" s="50"/>
      <c r="SP55" s="50"/>
      <c r="SQ55" s="50"/>
      <c r="SR55" s="50"/>
      <c r="SS55" s="50"/>
      <c r="ST55" s="50"/>
      <c r="SU55" s="50"/>
      <c r="SV55" s="50"/>
      <c r="SW55" s="50"/>
      <c r="SX55" s="50"/>
      <c r="SY55" s="50"/>
      <c r="SZ55" s="50"/>
      <c r="TA55" s="50"/>
      <c r="TB55" s="50"/>
      <c r="TC55" s="50"/>
      <c r="TD55" s="50"/>
      <c r="TE55" s="50"/>
      <c r="TF55" s="50"/>
      <c r="TG55" s="50"/>
      <c r="TH55" s="50"/>
      <c r="TI55" s="50"/>
      <c r="TJ55" s="50"/>
      <c r="TK55" s="50"/>
      <c r="TL55" s="50"/>
      <c r="TM55" s="50"/>
      <c r="TN55" s="50"/>
      <c r="TO55" s="50"/>
      <c r="TP55" s="50"/>
      <c r="TQ55" s="50"/>
      <c r="TR55" s="50"/>
      <c r="TS55" s="50"/>
      <c r="TT55" s="50"/>
      <c r="TU55" s="50"/>
      <c r="TV55" s="50"/>
      <c r="TW55" s="50"/>
      <c r="TX55" s="50"/>
      <c r="TY55" s="50"/>
      <c r="TZ55" s="50"/>
      <c r="UA55" s="50"/>
      <c r="UB55" s="50"/>
      <c r="UC55" s="50"/>
      <c r="UD55" s="50"/>
      <c r="UE55" s="50"/>
      <c r="UF55" s="50"/>
      <c r="UG55" s="50"/>
      <c r="UH55" s="50"/>
      <c r="UI55" s="50"/>
      <c r="UJ55" s="50"/>
      <c r="UK55" s="50"/>
      <c r="UL55" s="50"/>
      <c r="UM55" s="50"/>
      <c r="UN55" s="50"/>
      <c r="UO55" s="50"/>
      <c r="UP55" s="50"/>
      <c r="UQ55" s="50"/>
      <c r="UR55" s="50"/>
      <c r="US55" s="50"/>
      <c r="UT55" s="50"/>
      <c r="UU55" s="50"/>
      <c r="UV55" s="50"/>
      <c r="UW55" s="50"/>
      <c r="UX55" s="50"/>
      <c r="UY55" s="50"/>
      <c r="UZ55" s="50"/>
      <c r="VA55" s="50"/>
      <c r="VB55" s="50"/>
      <c r="VC55" s="50"/>
      <c r="VD55" s="50"/>
      <c r="VE55" s="50"/>
      <c r="VF55" s="50"/>
      <c r="VG55" s="50"/>
      <c r="VH55" s="50"/>
      <c r="VI55" s="50"/>
      <c r="VJ55" s="50"/>
      <c r="VK55" s="50"/>
      <c r="VL55" s="50"/>
      <c r="VM55" s="50"/>
      <c r="VN55" s="50"/>
      <c r="VO55" s="50"/>
      <c r="VP55" s="50"/>
      <c r="VQ55" s="50"/>
      <c r="VR55" s="50"/>
      <c r="VS55" s="50"/>
      <c r="VT55" s="50"/>
      <c r="VU55" s="50"/>
      <c r="VV55" s="50"/>
      <c r="VW55" s="50"/>
      <c r="VX55" s="50"/>
      <c r="VY55" s="50"/>
      <c r="VZ55" s="50"/>
      <c r="WA55" s="50"/>
      <c r="WB55" s="50"/>
      <c r="WC55" s="50"/>
      <c r="WD55" s="50"/>
      <c r="WE55" s="50"/>
      <c r="WF55" s="50"/>
      <c r="WG55" s="50"/>
      <c r="WH55" s="50"/>
      <c r="WI55" s="50"/>
      <c r="WJ55" s="50"/>
      <c r="WK55" s="50"/>
      <c r="WL55" s="50"/>
      <c r="WM55" s="50"/>
      <c r="WN55" s="50"/>
      <c r="WO55" s="50"/>
      <c r="WP55" s="50"/>
      <c r="WQ55" s="50"/>
      <c r="WR55" s="50"/>
      <c r="WS55" s="50"/>
      <c r="WT55" s="50"/>
      <c r="WU55" s="50"/>
      <c r="WV55" s="50"/>
      <c r="WW55" s="50"/>
      <c r="WX55" s="50"/>
      <c r="WY55" s="50"/>
      <c r="WZ55" s="50"/>
      <c r="XA55" s="50"/>
      <c r="XB55" s="50"/>
      <c r="XC55" s="50"/>
      <c r="XD55" s="50"/>
      <c r="XE55" s="50"/>
      <c r="XF55" s="50"/>
      <c r="XG55" s="50"/>
      <c r="XH55" s="50"/>
      <c r="XI55" s="50"/>
      <c r="XJ55" s="50"/>
      <c r="XK55" s="50"/>
      <c r="XL55" s="50"/>
      <c r="XM55" s="50"/>
      <c r="XN55" s="50"/>
      <c r="XO55" s="50"/>
      <c r="XP55" s="50"/>
      <c r="XQ55" s="50"/>
      <c r="XR55" s="50"/>
      <c r="XS55" s="50"/>
      <c r="XT55" s="50"/>
      <c r="XU55" s="50"/>
      <c r="XV55" s="50"/>
      <c r="XW55" s="50"/>
      <c r="XX55" s="50"/>
      <c r="XY55" s="50"/>
      <c r="XZ55" s="50"/>
      <c r="YA55" s="50"/>
      <c r="YB55" s="50"/>
      <c r="YC55" s="50"/>
      <c r="YD55" s="50"/>
      <c r="YE55" s="50"/>
      <c r="YF55" s="50"/>
      <c r="YG55" s="50"/>
      <c r="YH55" s="50"/>
      <c r="YI55" s="50"/>
      <c r="YJ55" s="50"/>
      <c r="YK55" s="50"/>
      <c r="YL55" s="50"/>
      <c r="YM55" s="50"/>
      <c r="YN55" s="50"/>
      <c r="YO55" s="50"/>
      <c r="YP55" s="50"/>
      <c r="YQ55" s="50"/>
      <c r="YR55" s="50"/>
      <c r="YS55" s="50"/>
      <c r="YT55" s="50"/>
      <c r="YU55" s="50"/>
      <c r="YV55" s="50"/>
      <c r="YW55" s="50"/>
      <c r="YX55" s="50"/>
      <c r="YY55" s="50"/>
      <c r="YZ55" s="50"/>
      <c r="ZA55" s="50"/>
      <c r="ZB55" s="50"/>
      <c r="ZC55" s="50"/>
      <c r="ZD55" s="50"/>
      <c r="ZE55" s="50"/>
      <c r="ZF55" s="50"/>
      <c r="ZG55" s="50"/>
      <c r="ZH55" s="50"/>
      <c r="ZI55" s="50"/>
      <c r="ZJ55" s="50"/>
      <c r="ZK55" s="50"/>
      <c r="ZL55" s="50"/>
      <c r="ZM55" s="50"/>
      <c r="ZN55" s="50"/>
      <c r="ZO55" s="50"/>
      <c r="ZP55" s="50"/>
      <c r="ZQ55" s="50"/>
      <c r="ZR55" s="50"/>
      <c r="ZS55" s="50"/>
      <c r="ZT55" s="50"/>
      <c r="ZU55" s="50"/>
      <c r="ZV55" s="50"/>
      <c r="ZW55" s="50"/>
      <c r="ZX55" s="50"/>
      <c r="ZY55" s="50"/>
      <c r="ZZ55" s="50"/>
      <c r="AAA55" s="50"/>
      <c r="AAB55" s="50"/>
      <c r="AAC55" s="50"/>
      <c r="AAD55" s="50"/>
      <c r="AAE55" s="50"/>
      <c r="AAF55" s="50"/>
      <c r="AAG55" s="50"/>
      <c r="AAH55" s="50"/>
      <c r="AAI55" s="50"/>
      <c r="AAJ55" s="50"/>
      <c r="AAK55" s="50"/>
      <c r="AAL55" s="50"/>
      <c r="AAM55" s="50"/>
      <c r="AAN55" s="50"/>
      <c r="AAO55" s="50"/>
      <c r="AAP55" s="50"/>
      <c r="AAQ55" s="50"/>
      <c r="AAR55" s="50"/>
      <c r="AAS55" s="50"/>
      <c r="AAT55" s="50"/>
      <c r="AAU55" s="50"/>
      <c r="AAV55" s="50"/>
      <c r="AAW55" s="50"/>
      <c r="AAX55" s="50"/>
      <c r="AAY55" s="50"/>
      <c r="AAZ55" s="50"/>
      <c r="ABA55" s="50"/>
      <c r="ABB55" s="50"/>
      <c r="ABC55" s="50"/>
      <c r="ABD55" s="50"/>
      <c r="ABE55" s="50"/>
      <c r="ABF55" s="50"/>
      <c r="ABG55" s="50"/>
      <c r="ABH55" s="50"/>
      <c r="ABI55" s="50"/>
      <c r="ABJ55" s="50"/>
      <c r="ABK55" s="50"/>
      <c r="ABL55" s="50"/>
      <c r="ABM55" s="50"/>
      <c r="ABN55" s="50"/>
      <c r="ABO55" s="50"/>
      <c r="ABP55" s="50"/>
      <c r="ABQ55" s="50"/>
      <c r="ABR55" s="50"/>
      <c r="ABS55" s="50"/>
      <c r="ABT55" s="50"/>
      <c r="ABU55" s="50"/>
      <c r="ABV55" s="50"/>
      <c r="ABW55" s="50"/>
      <c r="ABX55" s="50"/>
      <c r="ABY55" s="50"/>
      <c r="ABZ55" s="50"/>
      <c r="ACA55" s="50"/>
      <c r="ACB55" s="50"/>
      <c r="ACC55" s="50"/>
      <c r="ACD55" s="50"/>
      <c r="ACE55" s="50"/>
      <c r="ACF55" s="50"/>
      <c r="ACG55" s="50"/>
      <c r="ACH55" s="50"/>
      <c r="ACI55" s="50"/>
      <c r="ACJ55" s="50"/>
      <c r="ACK55" s="50"/>
      <c r="ACL55" s="50"/>
      <c r="ACM55" s="50"/>
      <c r="ACN55" s="50"/>
      <c r="ACO55" s="50"/>
      <c r="ACP55" s="50"/>
      <c r="ACQ55" s="50"/>
      <c r="ACR55" s="50"/>
      <c r="ACS55" s="50"/>
      <c r="ACT55" s="50"/>
      <c r="ACU55" s="50"/>
      <c r="ACV55" s="50"/>
      <c r="ACW55" s="50"/>
      <c r="ACX55" s="50"/>
      <c r="ACY55" s="50"/>
      <c r="ACZ55" s="50"/>
      <c r="ADA55" s="50"/>
      <c r="ADB55" s="50"/>
      <c r="ADC55" s="50"/>
      <c r="ADD55" s="50"/>
      <c r="ADE55" s="50"/>
      <c r="ADF55" s="50"/>
      <c r="ADG55" s="50"/>
      <c r="ADH55" s="50"/>
      <c r="ADI55" s="50"/>
      <c r="ADJ55" s="50"/>
      <c r="ADK55" s="50"/>
      <c r="ADL55" s="50"/>
      <c r="ADM55" s="50"/>
      <c r="ADN55" s="50"/>
      <c r="ADO55" s="50"/>
      <c r="ADP55" s="50"/>
      <c r="ADQ55" s="50"/>
      <c r="ADR55" s="50"/>
      <c r="ADS55" s="50"/>
      <c r="ADT55" s="50"/>
      <c r="ADU55" s="50"/>
      <c r="ADV55" s="50"/>
      <c r="ADW55" s="50"/>
      <c r="ADX55" s="50"/>
      <c r="ADY55" s="50"/>
      <c r="ADZ55" s="50"/>
      <c r="AEA55" s="50"/>
      <c r="AEB55" s="50"/>
      <c r="AEC55" s="50"/>
      <c r="AED55" s="50"/>
      <c r="AEE55" s="50"/>
      <c r="AEF55" s="50"/>
      <c r="AEG55" s="50"/>
      <c r="AEH55" s="50"/>
      <c r="AEI55" s="50"/>
      <c r="AEJ55" s="50"/>
      <c r="AEK55" s="50"/>
      <c r="AEL55" s="50"/>
      <c r="AEM55" s="50"/>
      <c r="AEN55" s="50"/>
      <c r="AEO55" s="50"/>
      <c r="AEP55" s="50"/>
      <c r="AEQ55" s="50"/>
      <c r="AER55" s="50"/>
      <c r="AES55" s="50"/>
      <c r="AET55" s="50"/>
      <c r="AEU55" s="50"/>
      <c r="AEV55" s="50"/>
      <c r="AEW55" s="50"/>
      <c r="AEX55" s="50"/>
      <c r="AEY55" s="50"/>
      <c r="AEZ55" s="50"/>
      <c r="AFA55" s="50"/>
      <c r="AFB55" s="50"/>
      <c r="AFC55" s="50"/>
      <c r="AFD55" s="50"/>
      <c r="AFE55" s="50"/>
      <c r="AFF55" s="50"/>
      <c r="AFG55" s="50"/>
      <c r="AFH55" s="50"/>
      <c r="AFI55" s="50"/>
      <c r="AFJ55" s="50"/>
      <c r="AFK55" s="50"/>
      <c r="AFL55" s="50"/>
      <c r="AFM55" s="50"/>
      <c r="AFN55" s="50"/>
      <c r="AFO55" s="50"/>
      <c r="AFP55" s="50"/>
      <c r="AFQ55" s="50"/>
      <c r="AFR55" s="50"/>
      <c r="AFS55" s="50"/>
      <c r="AFT55" s="50"/>
      <c r="AFU55" s="50"/>
      <c r="AFV55" s="50"/>
      <c r="AFW55" s="50"/>
      <c r="AFX55" s="50"/>
      <c r="AFY55" s="50"/>
      <c r="AFZ55" s="50"/>
      <c r="AGA55" s="50"/>
      <c r="AGB55" s="50"/>
      <c r="AGC55" s="50"/>
      <c r="AGD55" s="50"/>
      <c r="AGE55" s="50"/>
      <c r="AGF55" s="50"/>
      <c r="AGG55" s="50"/>
      <c r="AGH55" s="50"/>
      <c r="AGI55" s="50"/>
      <c r="AGJ55" s="50"/>
      <c r="AGK55" s="50"/>
      <c r="AGL55" s="50"/>
      <c r="AGM55" s="50"/>
      <c r="AGN55" s="50"/>
      <c r="AGO55" s="50"/>
      <c r="AGP55" s="50"/>
      <c r="AGQ55" s="50"/>
      <c r="AGR55" s="50"/>
      <c r="AGS55" s="50"/>
      <c r="AGT55" s="50"/>
      <c r="AGU55" s="50"/>
      <c r="AGV55" s="50"/>
      <c r="AGW55" s="50"/>
      <c r="AGX55" s="50"/>
      <c r="AGY55" s="50"/>
      <c r="AGZ55" s="50"/>
      <c r="AHA55" s="50"/>
      <c r="AHB55" s="50"/>
      <c r="AHC55" s="50"/>
      <c r="AHD55" s="50"/>
      <c r="AHE55" s="50"/>
      <c r="AHF55" s="50"/>
      <c r="AHG55" s="50"/>
      <c r="AHH55" s="50"/>
      <c r="AHI55" s="50"/>
      <c r="AHJ55" s="50"/>
      <c r="AHK55" s="50"/>
      <c r="AHL55" s="50"/>
      <c r="AHM55" s="50"/>
      <c r="AHN55" s="50"/>
      <c r="AHO55" s="50"/>
      <c r="AHP55" s="50"/>
      <c r="AHQ55" s="50"/>
      <c r="AHR55" s="50"/>
      <c r="AHS55" s="50"/>
      <c r="AHT55" s="50"/>
      <c r="AHU55" s="50"/>
      <c r="AHV55" s="50"/>
      <c r="AHW55" s="50"/>
      <c r="AHX55" s="50"/>
      <c r="AHY55" s="50"/>
      <c r="AHZ55" s="50"/>
      <c r="AIA55" s="50"/>
      <c r="AIB55" s="50"/>
      <c r="AIC55" s="50"/>
      <c r="AID55" s="50"/>
      <c r="AIE55" s="50"/>
      <c r="AIF55" s="50"/>
      <c r="AIG55" s="50"/>
      <c r="AIH55" s="50"/>
      <c r="AII55" s="50"/>
      <c r="AIJ55" s="50"/>
      <c r="AIK55" s="50"/>
      <c r="AIL55" s="50"/>
      <c r="AIM55" s="50"/>
      <c r="AIN55" s="50"/>
      <c r="AIO55" s="50"/>
      <c r="AIP55" s="50"/>
      <c r="AIQ55" s="50"/>
      <c r="AIR55" s="50"/>
      <c r="AIS55" s="50"/>
      <c r="AIT55" s="50"/>
      <c r="AIU55" s="50"/>
      <c r="AIV55" s="50"/>
      <c r="AIW55" s="50"/>
      <c r="AIX55" s="50"/>
      <c r="AIY55" s="50"/>
      <c r="AIZ55" s="50"/>
      <c r="AJA55" s="50"/>
      <c r="AJB55" s="50"/>
      <c r="AJC55" s="50"/>
      <c r="AJD55" s="50"/>
      <c r="AJE55" s="50"/>
      <c r="AJF55" s="50"/>
      <c r="AJG55" s="50"/>
      <c r="AJH55" s="50"/>
      <c r="AJI55" s="50"/>
      <c r="AJJ55" s="50"/>
      <c r="AJK55" s="50"/>
      <c r="AJL55" s="50"/>
      <c r="AJM55" s="50"/>
      <c r="AJN55" s="50"/>
      <c r="AJO55" s="50"/>
      <c r="AJP55" s="50"/>
      <c r="AJQ55" s="50"/>
      <c r="AJR55" s="50"/>
      <c r="AJS55" s="50"/>
      <c r="AJT55" s="50"/>
      <c r="AJU55" s="50"/>
      <c r="AJV55" s="50"/>
      <c r="AJW55" s="50"/>
      <c r="AJX55" s="50"/>
      <c r="AJY55" s="50"/>
      <c r="AJZ55" s="50"/>
      <c r="AKA55" s="50"/>
      <c r="AKB55" s="50"/>
      <c r="AKC55" s="50"/>
      <c r="AKD55" s="50"/>
      <c r="AKE55" s="50"/>
      <c r="AKF55" s="50"/>
      <c r="AKG55" s="50"/>
      <c r="AKH55" s="50"/>
      <c r="AKI55" s="50"/>
      <c r="AKJ55" s="50"/>
      <c r="AKK55" s="50"/>
      <c r="AKL55" s="50"/>
      <c r="AKM55" s="50"/>
      <c r="AKN55" s="50"/>
      <c r="AKO55" s="50"/>
      <c r="AKP55" s="50"/>
      <c r="AKQ55" s="50"/>
      <c r="AKR55" s="50"/>
      <c r="AKS55" s="50"/>
      <c r="AKT55" s="50"/>
      <c r="AKU55" s="50"/>
      <c r="AKV55" s="50"/>
      <c r="AKW55" s="50"/>
      <c r="AKX55" s="50"/>
      <c r="AKY55" s="50"/>
      <c r="AKZ55" s="50"/>
      <c r="ALA55" s="50"/>
      <c r="ALB55" s="50"/>
      <c r="ALC55" s="50"/>
      <c r="ALD55" s="50"/>
      <c r="ALE55" s="50"/>
      <c r="ALF55" s="50"/>
      <c r="ALG55" s="50"/>
      <c r="ALH55" s="50"/>
      <c r="ALI55" s="50"/>
      <c r="ALJ55" s="50"/>
      <c r="ALK55" s="50"/>
      <c r="ALL55" s="50"/>
      <c r="ALM55" s="50"/>
      <c r="ALN55" s="50"/>
      <c r="ALO55" s="50"/>
      <c r="ALP55" s="50"/>
      <c r="ALQ55" s="50"/>
      <c r="ALR55" s="50"/>
      <c r="ALS55" s="50"/>
      <c r="ALT55" s="50"/>
      <c r="ALU55" s="50"/>
      <c r="ALV55" s="50"/>
      <c r="ALW55" s="50"/>
      <c r="ALX55" s="50"/>
      <c r="ALY55" s="50"/>
      <c r="ALZ55" s="50"/>
      <c r="AMA55" s="50"/>
      <c r="AMB55" s="50"/>
      <c r="AMC55" s="50"/>
      <c r="AMD55" s="50"/>
      <c r="AME55" s="50"/>
      <c r="AMF55" s="50"/>
      <c r="AMG55" s="50"/>
      <c r="AMH55" s="50"/>
      <c r="AMI55" s="50"/>
      <c r="AMJ55" s="50"/>
      <c r="AMK55" s="50"/>
      <c r="AML55" s="50"/>
      <c r="AMM55" s="50"/>
      <c r="AMN55" s="50"/>
      <c r="AMO55" s="50"/>
      <c r="AMP55" s="50"/>
      <c r="AMQ55" s="50"/>
      <c r="AMR55" s="50"/>
      <c r="AMS55" s="50"/>
      <c r="AMT55" s="50"/>
      <c r="AMU55" s="50"/>
      <c r="AMV55" s="50"/>
      <c r="AMW55" s="50"/>
      <c r="AMX55" s="50"/>
      <c r="AMY55" s="50"/>
      <c r="AMZ55" s="50"/>
      <c r="ANA55" s="50"/>
      <c r="ANB55" s="50"/>
      <c r="ANC55" s="50"/>
      <c r="AND55" s="50"/>
      <c r="ANE55" s="50"/>
      <c r="ANF55" s="50"/>
      <c r="ANG55" s="50"/>
      <c r="ANH55" s="50"/>
      <c r="ANI55" s="50"/>
      <c r="ANJ55" s="50"/>
      <c r="ANK55" s="50"/>
      <c r="ANL55" s="50"/>
      <c r="ANM55" s="50"/>
      <c r="ANN55" s="50"/>
      <c r="ANO55" s="50"/>
      <c r="ANP55" s="50"/>
      <c r="ANQ55" s="50"/>
      <c r="ANR55" s="50"/>
      <c r="ANS55" s="50"/>
      <c r="ANT55" s="50"/>
      <c r="ANU55" s="50"/>
      <c r="ANV55" s="50"/>
      <c r="ANW55" s="50"/>
      <c r="ANX55" s="50"/>
      <c r="ANY55" s="50"/>
      <c r="ANZ55" s="50"/>
      <c r="AOA55" s="50"/>
    </row>
    <row r="56" spans="1:1067" ht="69" customHeight="1">
      <c r="A56" s="9">
        <v>30</v>
      </c>
      <c r="B56" s="9">
        <v>51</v>
      </c>
      <c r="C56" s="280">
        <v>49</v>
      </c>
      <c r="D56" s="280" t="s">
        <v>2431</v>
      </c>
      <c r="E56" s="281">
        <v>45</v>
      </c>
      <c r="F56" s="9" t="s">
        <v>323</v>
      </c>
      <c r="G56" s="9" t="s">
        <v>61</v>
      </c>
      <c r="H56" s="495">
        <v>63</v>
      </c>
      <c r="I56" s="499" t="str">
        <f t="shared" si="8"/>
        <v>49_45</v>
      </c>
      <c r="J56" s="472">
        <v>1</v>
      </c>
      <c r="K56" s="472">
        <v>1</v>
      </c>
      <c r="L56" s="472"/>
      <c r="M56" s="472"/>
      <c r="N56" s="490">
        <v>1</v>
      </c>
      <c r="O56" s="12"/>
      <c r="P56" s="12"/>
      <c r="Q56" s="12"/>
      <c r="R56" s="12"/>
      <c r="S56" s="12" t="s">
        <v>2106</v>
      </c>
      <c r="T56" s="12" t="s">
        <v>2362</v>
      </c>
      <c r="U56" s="12"/>
      <c r="V56" s="12" t="s">
        <v>2364</v>
      </c>
      <c r="W56" s="9">
        <v>0.55000000000000004</v>
      </c>
      <c r="X56" s="12"/>
      <c r="Y56" s="12"/>
      <c r="Z56" s="12"/>
      <c r="AA56" s="12" t="s">
        <v>2060</v>
      </c>
      <c r="AB56" s="12"/>
      <c r="AC56" s="12" t="s">
        <v>2106</v>
      </c>
      <c r="AD56" s="12"/>
      <c r="AE56" s="12"/>
      <c r="AF56" s="12"/>
      <c r="AG56" s="12"/>
      <c r="AH56" s="12"/>
      <c r="AI56" s="12" t="s">
        <v>622</v>
      </c>
      <c r="AJ56" s="12"/>
      <c r="AK56" s="467">
        <v>1</v>
      </c>
      <c r="AL56" s="393">
        <v>35</v>
      </c>
      <c r="AM56" s="394" t="s">
        <v>312</v>
      </c>
      <c r="AN56" s="394" t="s">
        <v>63</v>
      </c>
      <c r="AO56" s="394"/>
      <c r="AP56" s="394"/>
      <c r="AQ56" s="394" t="s">
        <v>2022</v>
      </c>
      <c r="AR56" s="384" t="s">
        <v>64</v>
      </c>
      <c r="AS56" s="385">
        <v>19</v>
      </c>
      <c r="AT56" s="386">
        <v>21</v>
      </c>
      <c r="AU56" s="387"/>
      <c r="AV56" s="387"/>
      <c r="AW56" s="387">
        <v>1</v>
      </c>
      <c r="AX56" s="387"/>
      <c r="AY56" s="384"/>
      <c r="AZ56" s="384"/>
      <c r="BA56" s="384">
        <v>1</v>
      </c>
      <c r="BB56" s="383"/>
      <c r="BC56" s="383">
        <v>77</v>
      </c>
      <c r="BD56" s="388">
        <v>2</v>
      </c>
      <c r="BE56" s="384" t="s">
        <v>324</v>
      </c>
      <c r="BF56" s="384" t="s">
        <v>66</v>
      </c>
      <c r="BG56" s="384" t="s">
        <v>325</v>
      </c>
      <c r="BH56" s="384" t="s">
        <v>68</v>
      </c>
      <c r="BI56" s="384" t="s">
        <v>326</v>
      </c>
      <c r="BJ56" s="384" t="s">
        <v>117</v>
      </c>
      <c r="BK56" s="384" t="s">
        <v>327</v>
      </c>
      <c r="BL56" s="384" t="s">
        <v>68</v>
      </c>
      <c r="BM56" s="384" t="s">
        <v>69</v>
      </c>
      <c r="BN56" s="384" t="s">
        <v>328</v>
      </c>
      <c r="BO56" s="384" t="s">
        <v>71</v>
      </c>
      <c r="BP56" s="384" t="s">
        <v>72</v>
      </c>
      <c r="BQ56" s="384"/>
      <c r="BR56" s="384"/>
      <c r="BS56" s="384"/>
      <c r="BT56" s="384"/>
      <c r="BU56" s="387"/>
      <c r="BV56" s="387"/>
      <c r="BW56" s="387"/>
      <c r="BX56" s="387" t="s">
        <v>2094</v>
      </c>
      <c r="BY56" s="387"/>
      <c r="BZ56" s="387"/>
      <c r="CA56" s="387">
        <v>1</v>
      </c>
      <c r="CB56" s="387"/>
      <c r="CC56" s="387"/>
      <c r="CD56" s="387"/>
      <c r="CE56" s="387"/>
      <c r="CF56" s="387"/>
      <c r="CG56" s="387"/>
      <c r="CH56" s="387"/>
      <c r="CI56" s="387"/>
      <c r="CJ56" s="387"/>
      <c r="CK56" s="387">
        <v>1</v>
      </c>
      <c r="CL56" s="384">
        <v>1</v>
      </c>
      <c r="CM56" s="387"/>
      <c r="CN56" s="387"/>
      <c r="CO56" s="389">
        <v>1230</v>
      </c>
      <c r="CP56" s="389"/>
      <c r="CQ56" s="12"/>
      <c r="CR56" s="12"/>
      <c r="CS56" s="12"/>
      <c r="CT56" s="12"/>
      <c r="CU56" s="12"/>
      <c r="CV56" s="12"/>
      <c r="CW56" s="12"/>
      <c r="CX56" s="10">
        <v>1</v>
      </c>
      <c r="CY56" s="10" t="s">
        <v>130</v>
      </c>
      <c r="CZ56" s="10">
        <v>63</v>
      </c>
      <c r="DA56" s="10" t="s">
        <v>74</v>
      </c>
      <c r="DB56" s="10" t="s">
        <v>329</v>
      </c>
      <c r="DC56" s="10">
        <v>1</v>
      </c>
      <c r="DD56" s="10" t="str">
        <f t="shared" si="6"/>
        <v>49_45</v>
      </c>
      <c r="DE56" s="282"/>
      <c r="DF56" s="10"/>
      <c r="DG56" s="10" t="s">
        <v>1777</v>
      </c>
      <c r="DH56" s="10"/>
      <c r="DI56" s="10"/>
      <c r="DJ56" s="10"/>
      <c r="DK56" s="232"/>
      <c r="DL56" s="232"/>
      <c r="DM56" s="232"/>
      <c r="DN56" s="232"/>
      <c r="DO56" s="477" t="s">
        <v>1959</v>
      </c>
      <c r="DP56" s="23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  <c r="RA56" s="50"/>
      <c r="RB56" s="50"/>
      <c r="RC56" s="50"/>
      <c r="RD56" s="50"/>
      <c r="RE56" s="50"/>
      <c r="RF56" s="50"/>
      <c r="RG56" s="50"/>
      <c r="RH56" s="50"/>
      <c r="RI56" s="50"/>
      <c r="RJ56" s="50"/>
      <c r="RK56" s="50"/>
      <c r="RL56" s="50"/>
      <c r="RM56" s="50"/>
      <c r="RN56" s="50"/>
      <c r="RO56" s="50"/>
      <c r="RP56" s="50"/>
      <c r="RQ56" s="50"/>
      <c r="RR56" s="50"/>
      <c r="RS56" s="50"/>
      <c r="RT56" s="50"/>
      <c r="RU56" s="50"/>
      <c r="RV56" s="50"/>
      <c r="RW56" s="50"/>
      <c r="RX56" s="50"/>
      <c r="RY56" s="50"/>
      <c r="RZ56" s="50"/>
      <c r="SA56" s="50"/>
      <c r="SB56" s="50"/>
      <c r="SC56" s="50"/>
      <c r="SD56" s="50"/>
      <c r="SE56" s="50"/>
      <c r="SF56" s="50"/>
      <c r="SG56" s="50"/>
      <c r="SH56" s="50"/>
      <c r="SI56" s="50"/>
      <c r="SJ56" s="50"/>
      <c r="SK56" s="50"/>
      <c r="SL56" s="50"/>
      <c r="SM56" s="50"/>
      <c r="SN56" s="50"/>
      <c r="SO56" s="50"/>
      <c r="SP56" s="50"/>
      <c r="SQ56" s="50"/>
      <c r="SR56" s="50"/>
      <c r="SS56" s="50"/>
      <c r="ST56" s="50"/>
      <c r="SU56" s="50"/>
      <c r="SV56" s="50"/>
      <c r="SW56" s="50"/>
      <c r="SX56" s="50"/>
      <c r="SY56" s="50"/>
      <c r="SZ56" s="50"/>
      <c r="TA56" s="50"/>
      <c r="TB56" s="50"/>
      <c r="TC56" s="50"/>
      <c r="TD56" s="50"/>
      <c r="TE56" s="50"/>
      <c r="TF56" s="50"/>
      <c r="TG56" s="50"/>
      <c r="TH56" s="50"/>
      <c r="TI56" s="50"/>
      <c r="TJ56" s="50"/>
      <c r="TK56" s="50"/>
      <c r="TL56" s="50"/>
      <c r="TM56" s="50"/>
      <c r="TN56" s="50"/>
      <c r="TO56" s="50"/>
      <c r="TP56" s="50"/>
      <c r="TQ56" s="50"/>
      <c r="TR56" s="50"/>
      <c r="TS56" s="50"/>
      <c r="TT56" s="50"/>
      <c r="TU56" s="50"/>
      <c r="TV56" s="50"/>
      <c r="TW56" s="50"/>
      <c r="TX56" s="50"/>
      <c r="TY56" s="50"/>
      <c r="TZ56" s="50"/>
      <c r="UA56" s="50"/>
      <c r="UB56" s="50"/>
      <c r="UC56" s="50"/>
      <c r="UD56" s="50"/>
      <c r="UE56" s="50"/>
      <c r="UF56" s="50"/>
      <c r="UG56" s="50"/>
      <c r="UH56" s="50"/>
      <c r="UI56" s="50"/>
      <c r="UJ56" s="50"/>
      <c r="UK56" s="50"/>
      <c r="UL56" s="50"/>
      <c r="UM56" s="50"/>
      <c r="UN56" s="50"/>
      <c r="UO56" s="50"/>
      <c r="UP56" s="50"/>
      <c r="UQ56" s="50"/>
      <c r="UR56" s="50"/>
      <c r="US56" s="50"/>
      <c r="UT56" s="50"/>
      <c r="UU56" s="50"/>
      <c r="UV56" s="50"/>
      <c r="UW56" s="50"/>
      <c r="UX56" s="50"/>
      <c r="UY56" s="50"/>
      <c r="UZ56" s="50"/>
      <c r="VA56" s="50"/>
      <c r="VB56" s="50"/>
      <c r="VC56" s="50"/>
      <c r="VD56" s="50"/>
      <c r="VE56" s="50"/>
      <c r="VF56" s="50"/>
      <c r="VG56" s="50"/>
      <c r="VH56" s="50"/>
      <c r="VI56" s="50"/>
      <c r="VJ56" s="50"/>
      <c r="VK56" s="50"/>
      <c r="VL56" s="50"/>
      <c r="VM56" s="50"/>
      <c r="VN56" s="50"/>
      <c r="VO56" s="50"/>
      <c r="VP56" s="50"/>
      <c r="VQ56" s="50"/>
      <c r="VR56" s="50"/>
      <c r="VS56" s="50"/>
      <c r="VT56" s="50"/>
      <c r="VU56" s="50"/>
      <c r="VV56" s="50"/>
      <c r="VW56" s="50"/>
      <c r="VX56" s="50"/>
      <c r="VY56" s="50"/>
      <c r="VZ56" s="50"/>
      <c r="WA56" s="50"/>
      <c r="WB56" s="50"/>
      <c r="WC56" s="50"/>
      <c r="WD56" s="50"/>
      <c r="WE56" s="50"/>
      <c r="WF56" s="50"/>
      <c r="WG56" s="50"/>
      <c r="WH56" s="50"/>
      <c r="WI56" s="50"/>
      <c r="WJ56" s="50"/>
      <c r="WK56" s="50"/>
      <c r="WL56" s="50"/>
      <c r="WM56" s="50"/>
      <c r="WN56" s="50"/>
      <c r="WO56" s="50"/>
      <c r="WP56" s="50"/>
      <c r="WQ56" s="50"/>
      <c r="WR56" s="50"/>
      <c r="WS56" s="50"/>
      <c r="WT56" s="50"/>
      <c r="WU56" s="50"/>
      <c r="WV56" s="50"/>
      <c r="WW56" s="50"/>
      <c r="WX56" s="50"/>
      <c r="WY56" s="50"/>
      <c r="WZ56" s="50"/>
      <c r="XA56" s="50"/>
      <c r="XB56" s="50"/>
      <c r="XC56" s="50"/>
      <c r="XD56" s="50"/>
      <c r="XE56" s="50"/>
      <c r="XF56" s="50"/>
      <c r="XG56" s="50"/>
      <c r="XH56" s="50"/>
      <c r="XI56" s="50"/>
      <c r="XJ56" s="50"/>
      <c r="XK56" s="50"/>
      <c r="XL56" s="50"/>
      <c r="XM56" s="50"/>
      <c r="XN56" s="50"/>
      <c r="XO56" s="50"/>
      <c r="XP56" s="50"/>
      <c r="XQ56" s="50"/>
      <c r="XR56" s="50"/>
      <c r="XS56" s="50"/>
      <c r="XT56" s="50"/>
      <c r="XU56" s="50"/>
      <c r="XV56" s="50"/>
      <c r="XW56" s="50"/>
      <c r="XX56" s="50"/>
      <c r="XY56" s="50"/>
      <c r="XZ56" s="50"/>
      <c r="YA56" s="50"/>
      <c r="YB56" s="50"/>
      <c r="YC56" s="50"/>
      <c r="YD56" s="50"/>
      <c r="YE56" s="50"/>
      <c r="YF56" s="50"/>
      <c r="YG56" s="50"/>
      <c r="YH56" s="50"/>
      <c r="YI56" s="50"/>
      <c r="YJ56" s="50"/>
      <c r="YK56" s="50"/>
      <c r="YL56" s="50"/>
      <c r="YM56" s="50"/>
      <c r="YN56" s="50"/>
      <c r="YO56" s="50"/>
      <c r="YP56" s="50"/>
      <c r="YQ56" s="50"/>
      <c r="YR56" s="50"/>
      <c r="YS56" s="50"/>
      <c r="YT56" s="50"/>
      <c r="YU56" s="50"/>
      <c r="YV56" s="50"/>
      <c r="YW56" s="50"/>
      <c r="YX56" s="50"/>
      <c r="YY56" s="50"/>
      <c r="YZ56" s="50"/>
      <c r="ZA56" s="50"/>
      <c r="ZB56" s="50"/>
      <c r="ZC56" s="50"/>
      <c r="ZD56" s="50"/>
      <c r="ZE56" s="50"/>
      <c r="ZF56" s="50"/>
      <c r="ZG56" s="50"/>
      <c r="ZH56" s="50"/>
      <c r="ZI56" s="50"/>
      <c r="ZJ56" s="50"/>
      <c r="ZK56" s="50"/>
      <c r="ZL56" s="50"/>
      <c r="ZM56" s="50"/>
      <c r="ZN56" s="50"/>
      <c r="ZO56" s="50"/>
      <c r="ZP56" s="50"/>
      <c r="ZQ56" s="50"/>
      <c r="ZR56" s="50"/>
      <c r="ZS56" s="50"/>
      <c r="ZT56" s="50"/>
      <c r="ZU56" s="50"/>
      <c r="ZV56" s="50"/>
      <c r="ZW56" s="50"/>
      <c r="ZX56" s="50"/>
      <c r="ZY56" s="50"/>
      <c r="ZZ56" s="50"/>
      <c r="AAA56" s="50"/>
      <c r="AAB56" s="50"/>
      <c r="AAC56" s="50"/>
      <c r="AAD56" s="50"/>
      <c r="AAE56" s="50"/>
      <c r="AAF56" s="50"/>
      <c r="AAG56" s="50"/>
      <c r="AAH56" s="50"/>
      <c r="AAI56" s="50"/>
      <c r="AAJ56" s="50"/>
      <c r="AAK56" s="50"/>
      <c r="AAL56" s="50"/>
      <c r="AAM56" s="50"/>
      <c r="AAN56" s="50"/>
      <c r="AAO56" s="50"/>
      <c r="AAP56" s="50"/>
      <c r="AAQ56" s="50"/>
      <c r="AAR56" s="50"/>
      <c r="AAS56" s="50"/>
      <c r="AAT56" s="50"/>
      <c r="AAU56" s="50"/>
      <c r="AAV56" s="50"/>
      <c r="AAW56" s="50"/>
      <c r="AAX56" s="50"/>
      <c r="AAY56" s="50"/>
      <c r="AAZ56" s="50"/>
      <c r="ABA56" s="50"/>
      <c r="ABB56" s="50"/>
      <c r="ABC56" s="50"/>
      <c r="ABD56" s="50"/>
      <c r="ABE56" s="50"/>
      <c r="ABF56" s="50"/>
      <c r="ABG56" s="50"/>
      <c r="ABH56" s="50"/>
      <c r="ABI56" s="50"/>
      <c r="ABJ56" s="50"/>
      <c r="ABK56" s="50"/>
      <c r="ABL56" s="50"/>
      <c r="ABM56" s="50"/>
      <c r="ABN56" s="50"/>
      <c r="ABO56" s="50"/>
      <c r="ABP56" s="50"/>
      <c r="ABQ56" s="50"/>
      <c r="ABR56" s="50"/>
      <c r="ABS56" s="50"/>
      <c r="ABT56" s="50"/>
      <c r="ABU56" s="50"/>
      <c r="ABV56" s="50"/>
      <c r="ABW56" s="50"/>
      <c r="ABX56" s="50"/>
      <c r="ABY56" s="50"/>
      <c r="ABZ56" s="50"/>
      <c r="ACA56" s="50"/>
      <c r="ACB56" s="50"/>
      <c r="ACC56" s="50"/>
      <c r="ACD56" s="50"/>
      <c r="ACE56" s="50"/>
      <c r="ACF56" s="50"/>
      <c r="ACG56" s="50"/>
      <c r="ACH56" s="50"/>
      <c r="ACI56" s="50"/>
      <c r="ACJ56" s="50"/>
      <c r="ACK56" s="50"/>
      <c r="ACL56" s="50"/>
      <c r="ACM56" s="50"/>
      <c r="ACN56" s="50"/>
      <c r="ACO56" s="50"/>
      <c r="ACP56" s="50"/>
      <c r="ACQ56" s="50"/>
      <c r="ACR56" s="50"/>
      <c r="ACS56" s="50"/>
      <c r="ACT56" s="50"/>
      <c r="ACU56" s="50"/>
      <c r="ACV56" s="50"/>
      <c r="ACW56" s="50"/>
      <c r="ACX56" s="50"/>
      <c r="ACY56" s="50"/>
      <c r="ACZ56" s="50"/>
      <c r="ADA56" s="50"/>
      <c r="ADB56" s="50"/>
      <c r="ADC56" s="50"/>
      <c r="ADD56" s="50"/>
      <c r="ADE56" s="50"/>
      <c r="ADF56" s="50"/>
      <c r="ADG56" s="50"/>
      <c r="ADH56" s="50"/>
      <c r="ADI56" s="50"/>
      <c r="ADJ56" s="50"/>
      <c r="ADK56" s="50"/>
      <c r="ADL56" s="50"/>
      <c r="ADM56" s="50"/>
      <c r="ADN56" s="50"/>
      <c r="ADO56" s="50"/>
      <c r="ADP56" s="50"/>
      <c r="ADQ56" s="50"/>
      <c r="ADR56" s="50"/>
      <c r="ADS56" s="50"/>
      <c r="ADT56" s="50"/>
      <c r="ADU56" s="50"/>
      <c r="ADV56" s="50"/>
      <c r="ADW56" s="50"/>
      <c r="ADX56" s="50"/>
      <c r="ADY56" s="50"/>
      <c r="ADZ56" s="50"/>
      <c r="AEA56" s="50"/>
      <c r="AEB56" s="50"/>
      <c r="AEC56" s="50"/>
      <c r="AED56" s="50"/>
      <c r="AEE56" s="50"/>
      <c r="AEF56" s="50"/>
      <c r="AEG56" s="50"/>
      <c r="AEH56" s="50"/>
      <c r="AEI56" s="50"/>
      <c r="AEJ56" s="50"/>
      <c r="AEK56" s="50"/>
      <c r="AEL56" s="50"/>
      <c r="AEM56" s="50"/>
      <c r="AEN56" s="50"/>
      <c r="AEO56" s="50"/>
      <c r="AEP56" s="50"/>
      <c r="AEQ56" s="50"/>
      <c r="AER56" s="50"/>
      <c r="AES56" s="50"/>
      <c r="AET56" s="50"/>
      <c r="AEU56" s="50"/>
      <c r="AEV56" s="50"/>
      <c r="AEW56" s="50"/>
      <c r="AEX56" s="50"/>
      <c r="AEY56" s="50"/>
      <c r="AEZ56" s="50"/>
      <c r="AFA56" s="50"/>
      <c r="AFB56" s="50"/>
      <c r="AFC56" s="50"/>
      <c r="AFD56" s="50"/>
      <c r="AFE56" s="50"/>
      <c r="AFF56" s="50"/>
      <c r="AFG56" s="50"/>
      <c r="AFH56" s="50"/>
      <c r="AFI56" s="50"/>
      <c r="AFJ56" s="50"/>
      <c r="AFK56" s="50"/>
      <c r="AFL56" s="50"/>
      <c r="AFM56" s="50"/>
      <c r="AFN56" s="50"/>
      <c r="AFO56" s="50"/>
      <c r="AFP56" s="50"/>
      <c r="AFQ56" s="50"/>
      <c r="AFR56" s="50"/>
      <c r="AFS56" s="50"/>
      <c r="AFT56" s="50"/>
      <c r="AFU56" s="50"/>
      <c r="AFV56" s="50"/>
      <c r="AFW56" s="50"/>
      <c r="AFX56" s="50"/>
      <c r="AFY56" s="50"/>
      <c r="AFZ56" s="50"/>
      <c r="AGA56" s="50"/>
      <c r="AGB56" s="50"/>
      <c r="AGC56" s="50"/>
      <c r="AGD56" s="50"/>
      <c r="AGE56" s="50"/>
      <c r="AGF56" s="50"/>
      <c r="AGG56" s="50"/>
      <c r="AGH56" s="50"/>
      <c r="AGI56" s="50"/>
      <c r="AGJ56" s="50"/>
      <c r="AGK56" s="50"/>
      <c r="AGL56" s="50"/>
      <c r="AGM56" s="50"/>
      <c r="AGN56" s="50"/>
      <c r="AGO56" s="50"/>
      <c r="AGP56" s="50"/>
      <c r="AGQ56" s="50"/>
      <c r="AGR56" s="50"/>
      <c r="AGS56" s="50"/>
      <c r="AGT56" s="50"/>
      <c r="AGU56" s="50"/>
      <c r="AGV56" s="50"/>
      <c r="AGW56" s="50"/>
      <c r="AGX56" s="50"/>
      <c r="AGY56" s="50"/>
      <c r="AGZ56" s="50"/>
      <c r="AHA56" s="50"/>
      <c r="AHB56" s="50"/>
      <c r="AHC56" s="50"/>
      <c r="AHD56" s="50"/>
      <c r="AHE56" s="50"/>
      <c r="AHF56" s="50"/>
      <c r="AHG56" s="50"/>
      <c r="AHH56" s="50"/>
      <c r="AHI56" s="50"/>
      <c r="AHJ56" s="50"/>
      <c r="AHK56" s="50"/>
      <c r="AHL56" s="50"/>
      <c r="AHM56" s="50"/>
      <c r="AHN56" s="50"/>
      <c r="AHO56" s="50"/>
      <c r="AHP56" s="50"/>
      <c r="AHQ56" s="50"/>
      <c r="AHR56" s="50"/>
      <c r="AHS56" s="50"/>
      <c r="AHT56" s="50"/>
      <c r="AHU56" s="50"/>
      <c r="AHV56" s="50"/>
      <c r="AHW56" s="50"/>
      <c r="AHX56" s="50"/>
      <c r="AHY56" s="50"/>
      <c r="AHZ56" s="50"/>
      <c r="AIA56" s="50"/>
      <c r="AIB56" s="50"/>
      <c r="AIC56" s="50"/>
      <c r="AID56" s="50"/>
      <c r="AIE56" s="50"/>
      <c r="AIF56" s="50"/>
      <c r="AIG56" s="50"/>
      <c r="AIH56" s="50"/>
      <c r="AII56" s="50"/>
      <c r="AIJ56" s="50"/>
      <c r="AIK56" s="50"/>
      <c r="AIL56" s="50"/>
      <c r="AIM56" s="50"/>
      <c r="AIN56" s="50"/>
      <c r="AIO56" s="50"/>
      <c r="AIP56" s="50"/>
      <c r="AIQ56" s="50"/>
      <c r="AIR56" s="50"/>
      <c r="AIS56" s="50"/>
      <c r="AIT56" s="50"/>
      <c r="AIU56" s="50"/>
      <c r="AIV56" s="50"/>
      <c r="AIW56" s="50"/>
      <c r="AIX56" s="50"/>
      <c r="AIY56" s="50"/>
      <c r="AIZ56" s="50"/>
      <c r="AJA56" s="50"/>
      <c r="AJB56" s="50"/>
      <c r="AJC56" s="50"/>
      <c r="AJD56" s="50"/>
      <c r="AJE56" s="50"/>
      <c r="AJF56" s="50"/>
      <c r="AJG56" s="50"/>
      <c r="AJH56" s="50"/>
      <c r="AJI56" s="50"/>
      <c r="AJJ56" s="50"/>
      <c r="AJK56" s="50"/>
      <c r="AJL56" s="50"/>
      <c r="AJM56" s="50"/>
      <c r="AJN56" s="50"/>
      <c r="AJO56" s="50"/>
      <c r="AJP56" s="50"/>
      <c r="AJQ56" s="50"/>
      <c r="AJR56" s="50"/>
      <c r="AJS56" s="50"/>
      <c r="AJT56" s="50"/>
      <c r="AJU56" s="50"/>
      <c r="AJV56" s="50"/>
      <c r="AJW56" s="50"/>
      <c r="AJX56" s="50"/>
      <c r="AJY56" s="50"/>
      <c r="AJZ56" s="50"/>
      <c r="AKA56" s="50"/>
      <c r="AKB56" s="50"/>
      <c r="AKC56" s="50"/>
      <c r="AKD56" s="50"/>
      <c r="AKE56" s="50"/>
      <c r="AKF56" s="50"/>
      <c r="AKG56" s="50"/>
      <c r="AKH56" s="50"/>
      <c r="AKI56" s="50"/>
      <c r="AKJ56" s="50"/>
      <c r="AKK56" s="50"/>
      <c r="AKL56" s="50"/>
      <c r="AKM56" s="50"/>
      <c r="AKN56" s="50"/>
      <c r="AKO56" s="50"/>
      <c r="AKP56" s="50"/>
      <c r="AKQ56" s="50"/>
      <c r="AKR56" s="50"/>
      <c r="AKS56" s="50"/>
      <c r="AKT56" s="50"/>
      <c r="AKU56" s="50"/>
      <c r="AKV56" s="50"/>
      <c r="AKW56" s="50"/>
      <c r="AKX56" s="50"/>
      <c r="AKY56" s="50"/>
      <c r="AKZ56" s="50"/>
      <c r="ALA56" s="50"/>
      <c r="ALB56" s="50"/>
      <c r="ALC56" s="50"/>
      <c r="ALD56" s="50"/>
      <c r="ALE56" s="50"/>
      <c r="ALF56" s="50"/>
      <c r="ALG56" s="50"/>
      <c r="ALH56" s="50"/>
      <c r="ALI56" s="50"/>
      <c r="ALJ56" s="50"/>
      <c r="ALK56" s="50"/>
      <c r="ALL56" s="50"/>
      <c r="ALM56" s="50"/>
      <c r="ALN56" s="50"/>
      <c r="ALO56" s="50"/>
      <c r="ALP56" s="50"/>
      <c r="ALQ56" s="50"/>
      <c r="ALR56" s="50"/>
      <c r="ALS56" s="50"/>
      <c r="ALT56" s="50"/>
      <c r="ALU56" s="50"/>
      <c r="ALV56" s="50"/>
      <c r="ALW56" s="50"/>
      <c r="ALX56" s="50"/>
      <c r="ALY56" s="50"/>
      <c r="ALZ56" s="50"/>
      <c r="AMA56" s="50"/>
      <c r="AMB56" s="50"/>
      <c r="AMC56" s="50"/>
      <c r="AMD56" s="50"/>
      <c r="AME56" s="50"/>
      <c r="AMF56" s="50"/>
      <c r="AMG56" s="50"/>
      <c r="AMH56" s="50"/>
      <c r="AMI56" s="50"/>
      <c r="AMJ56" s="50"/>
      <c r="AMK56" s="50"/>
      <c r="AML56" s="50"/>
      <c r="AMM56" s="50"/>
      <c r="AMN56" s="50"/>
      <c r="AMO56" s="50"/>
      <c r="AMP56" s="50"/>
      <c r="AMQ56" s="50"/>
      <c r="AMR56" s="50"/>
      <c r="AMS56" s="50"/>
      <c r="AMT56" s="50"/>
      <c r="AMU56" s="50"/>
      <c r="AMV56" s="50"/>
      <c r="AMW56" s="50"/>
      <c r="AMX56" s="50"/>
      <c r="AMY56" s="50"/>
      <c r="AMZ56" s="50"/>
      <c r="ANA56" s="50"/>
      <c r="ANB56" s="50"/>
      <c r="ANC56" s="50"/>
      <c r="AND56" s="50"/>
      <c r="ANE56" s="50"/>
      <c r="ANF56" s="50"/>
      <c r="ANG56" s="50"/>
      <c r="ANH56" s="50"/>
      <c r="ANI56" s="50"/>
      <c r="ANJ56" s="50"/>
      <c r="ANK56" s="50"/>
      <c r="ANL56" s="50"/>
      <c r="ANM56" s="50"/>
      <c r="ANN56" s="50"/>
      <c r="ANO56" s="50"/>
      <c r="ANP56" s="50"/>
      <c r="ANQ56" s="50"/>
      <c r="ANR56" s="50"/>
      <c r="ANS56" s="50"/>
      <c r="ANT56" s="50"/>
      <c r="ANU56" s="50"/>
      <c r="ANV56" s="50"/>
      <c r="ANW56" s="50"/>
      <c r="ANX56" s="50"/>
      <c r="ANY56" s="50"/>
      <c r="ANZ56" s="50"/>
      <c r="AOA56" s="50"/>
    </row>
    <row r="57" spans="1:1067" ht="69" customHeight="1">
      <c r="A57" s="9">
        <v>31</v>
      </c>
      <c r="B57" s="9">
        <v>52</v>
      </c>
      <c r="C57" s="280">
        <v>50</v>
      </c>
      <c r="D57" s="280" t="s">
        <v>2431</v>
      </c>
      <c r="E57" s="281" t="s">
        <v>330</v>
      </c>
      <c r="F57" s="9" t="s">
        <v>331</v>
      </c>
      <c r="G57" s="9" t="s">
        <v>98</v>
      </c>
      <c r="H57" s="495">
        <v>64</v>
      </c>
      <c r="I57" s="499" t="str">
        <f t="shared" si="8"/>
        <v>50_45.1</v>
      </c>
      <c r="J57" s="472">
        <v>1</v>
      </c>
      <c r="K57" s="472"/>
      <c r="L57" s="472"/>
      <c r="M57" s="472"/>
      <c r="N57" s="490">
        <v>2</v>
      </c>
      <c r="O57" s="12"/>
      <c r="P57" s="12"/>
      <c r="Q57" s="12"/>
      <c r="R57" s="12"/>
      <c r="S57" s="12" t="s">
        <v>2106</v>
      </c>
      <c r="T57" s="12" t="s">
        <v>2362</v>
      </c>
      <c r="U57" s="12"/>
      <c r="V57" s="12" t="s">
        <v>2364</v>
      </c>
      <c r="W57" s="11">
        <v>1.33</v>
      </c>
      <c r="X57" s="11"/>
      <c r="Y57" s="11"/>
      <c r="Z57" s="11"/>
      <c r="AA57" s="11" t="s">
        <v>2060</v>
      </c>
      <c r="AB57" s="11"/>
      <c r="AC57" s="11" t="s">
        <v>2106</v>
      </c>
      <c r="AD57" s="11"/>
      <c r="AE57" s="11"/>
      <c r="AF57" s="11"/>
      <c r="AG57" s="11"/>
      <c r="AH57" s="11"/>
      <c r="AI57" s="11" t="s">
        <v>622</v>
      </c>
      <c r="AJ57" s="11"/>
      <c r="AK57" s="467">
        <v>1</v>
      </c>
      <c r="AL57" s="394"/>
      <c r="AM57" s="394" t="s">
        <v>312</v>
      </c>
      <c r="AN57" s="394" t="s">
        <v>63</v>
      </c>
      <c r="AO57" s="394"/>
      <c r="AP57" s="394"/>
      <c r="AQ57" s="394" t="s">
        <v>2022</v>
      </c>
      <c r="AR57" s="384" t="s">
        <v>64</v>
      </c>
      <c r="AS57" s="391">
        <v>19</v>
      </c>
      <c r="AT57" s="387">
        <v>21</v>
      </c>
      <c r="AU57" s="387"/>
      <c r="AV57" s="387"/>
      <c r="AW57" s="387">
        <v>1</v>
      </c>
      <c r="AX57" s="387"/>
      <c r="AY57" s="384"/>
      <c r="AZ57" s="384"/>
      <c r="BA57" s="384">
        <v>1</v>
      </c>
      <c r="BB57" s="384"/>
      <c r="BC57" s="384">
        <v>77</v>
      </c>
      <c r="BD57" s="384"/>
      <c r="BE57" s="384"/>
      <c r="BF57" s="384"/>
      <c r="BG57" s="384"/>
      <c r="BH57" s="384"/>
      <c r="BI57" s="384"/>
      <c r="BJ57" s="384"/>
      <c r="BK57" s="384"/>
      <c r="BL57" s="384"/>
      <c r="BM57" s="384" t="s">
        <v>69</v>
      </c>
      <c r="BN57" s="384" t="s">
        <v>328</v>
      </c>
      <c r="BO57" s="384" t="s">
        <v>71</v>
      </c>
      <c r="BP57" s="384" t="s">
        <v>72</v>
      </c>
      <c r="BQ57" s="384"/>
      <c r="BR57" s="384"/>
      <c r="BS57" s="384"/>
      <c r="BT57" s="384"/>
      <c r="BU57" s="387"/>
      <c r="BV57" s="387"/>
      <c r="BW57" s="387"/>
      <c r="BX57" s="387" t="s">
        <v>2094</v>
      </c>
      <c r="BY57" s="387"/>
      <c r="BZ57" s="387"/>
      <c r="CA57" s="387">
        <v>1</v>
      </c>
      <c r="CB57" s="387"/>
      <c r="CC57" s="387"/>
      <c r="CD57" s="387"/>
      <c r="CE57" s="387"/>
      <c r="CF57" s="387"/>
      <c r="CG57" s="387"/>
      <c r="CH57" s="387"/>
      <c r="CI57" s="387"/>
      <c r="CJ57" s="387"/>
      <c r="CK57" s="387">
        <v>1</v>
      </c>
      <c r="CL57" s="384">
        <v>1</v>
      </c>
      <c r="CM57" s="387"/>
      <c r="CN57" s="387"/>
      <c r="CO57" s="389">
        <v>1500</v>
      </c>
      <c r="CP57" s="389"/>
      <c r="CQ57" s="12"/>
      <c r="CR57" s="12"/>
      <c r="CS57" s="12"/>
      <c r="CT57" s="12"/>
      <c r="CU57" s="12"/>
      <c r="CV57" s="12"/>
      <c r="CW57" s="12"/>
      <c r="CX57" s="10">
        <v>2</v>
      </c>
      <c r="CY57" s="10" t="s">
        <v>206</v>
      </c>
      <c r="CZ57" s="10">
        <v>64</v>
      </c>
      <c r="DA57" s="10" t="s">
        <v>74</v>
      </c>
      <c r="DB57" s="10" t="s">
        <v>74</v>
      </c>
      <c r="DC57" s="10">
        <v>1</v>
      </c>
      <c r="DD57" s="10" t="str">
        <f t="shared" si="6"/>
        <v>50_45.1</v>
      </c>
      <c r="DE57" s="282"/>
      <c r="DF57" s="10"/>
      <c r="DG57" s="10"/>
      <c r="DH57" s="10" t="s">
        <v>1777</v>
      </c>
      <c r="DI57" s="10"/>
      <c r="DJ57" s="10"/>
      <c r="DK57" s="232"/>
      <c r="DL57" s="232"/>
      <c r="DM57" s="232"/>
      <c r="DN57" s="232"/>
      <c r="DO57" s="477" t="s">
        <v>1959</v>
      </c>
      <c r="DP57" s="230">
        <f>1.23*2450</f>
        <v>3013.5</v>
      </c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  <c r="IX57" s="50"/>
      <c r="IY57" s="50"/>
      <c r="IZ57" s="50"/>
      <c r="JA57" s="50"/>
      <c r="JB57" s="50"/>
      <c r="JC57" s="50"/>
      <c r="JD57" s="50"/>
      <c r="JE57" s="50"/>
      <c r="JF57" s="50"/>
      <c r="JG57" s="50"/>
      <c r="JH57" s="50"/>
      <c r="JI57" s="50"/>
      <c r="JJ57" s="50"/>
      <c r="JK57" s="50"/>
      <c r="JL57" s="50"/>
      <c r="JM57" s="50"/>
      <c r="JN57" s="50"/>
      <c r="JO57" s="50"/>
      <c r="JP57" s="50"/>
      <c r="JQ57" s="50"/>
      <c r="JR57" s="50"/>
      <c r="JS57" s="50"/>
      <c r="JT57" s="50"/>
      <c r="JU57" s="50"/>
      <c r="JV57" s="50"/>
      <c r="JW57" s="50"/>
      <c r="JX57" s="50"/>
      <c r="JY57" s="50"/>
      <c r="JZ57" s="50"/>
      <c r="KA57" s="50"/>
      <c r="KB57" s="50"/>
      <c r="KC57" s="50"/>
      <c r="KD57" s="50"/>
      <c r="KE57" s="50"/>
      <c r="KF57" s="50"/>
      <c r="KG57" s="50"/>
      <c r="KH57" s="50"/>
      <c r="KI57" s="50"/>
      <c r="KJ57" s="50"/>
      <c r="KK57" s="50"/>
      <c r="KL57" s="50"/>
      <c r="KM57" s="50"/>
      <c r="KN57" s="50"/>
      <c r="KO57" s="50"/>
      <c r="KP57" s="50"/>
      <c r="KQ57" s="50"/>
      <c r="KR57" s="50"/>
      <c r="KS57" s="50"/>
      <c r="KT57" s="50"/>
      <c r="KU57" s="50"/>
      <c r="KV57" s="50"/>
      <c r="KW57" s="50"/>
      <c r="KX57" s="50"/>
      <c r="KY57" s="50"/>
      <c r="KZ57" s="50"/>
      <c r="LA57" s="50"/>
      <c r="LB57" s="50"/>
      <c r="LC57" s="50"/>
      <c r="LD57" s="50"/>
      <c r="LE57" s="50"/>
      <c r="LF57" s="50"/>
      <c r="LG57" s="50"/>
      <c r="LH57" s="50"/>
      <c r="LI57" s="50"/>
      <c r="LJ57" s="50"/>
      <c r="LK57" s="50"/>
      <c r="LL57" s="50"/>
      <c r="LM57" s="50"/>
      <c r="LN57" s="50"/>
      <c r="LO57" s="50"/>
      <c r="LP57" s="50"/>
      <c r="LQ57" s="50"/>
      <c r="LR57" s="50"/>
      <c r="LS57" s="50"/>
      <c r="LT57" s="50"/>
      <c r="LU57" s="50"/>
      <c r="LV57" s="50"/>
      <c r="LW57" s="50"/>
      <c r="LX57" s="50"/>
      <c r="LY57" s="50"/>
      <c r="LZ57" s="50"/>
      <c r="MA57" s="50"/>
      <c r="MB57" s="50"/>
      <c r="MC57" s="50"/>
      <c r="MD57" s="50"/>
      <c r="ME57" s="50"/>
      <c r="MF57" s="50"/>
      <c r="MG57" s="50"/>
      <c r="MH57" s="50"/>
      <c r="MI57" s="50"/>
      <c r="MJ57" s="50"/>
      <c r="MK57" s="50"/>
      <c r="ML57" s="50"/>
      <c r="MM57" s="50"/>
      <c r="MN57" s="50"/>
      <c r="MO57" s="50"/>
      <c r="MP57" s="50"/>
      <c r="MQ57" s="50"/>
      <c r="MR57" s="50"/>
      <c r="MS57" s="50"/>
      <c r="MT57" s="50"/>
      <c r="MU57" s="50"/>
      <c r="MV57" s="50"/>
      <c r="MW57" s="50"/>
      <c r="MX57" s="50"/>
      <c r="MY57" s="50"/>
      <c r="MZ57" s="50"/>
      <c r="NA57" s="50"/>
      <c r="NB57" s="50"/>
      <c r="NC57" s="50"/>
      <c r="ND57" s="50"/>
      <c r="NE57" s="50"/>
      <c r="NF57" s="50"/>
      <c r="NG57" s="50"/>
      <c r="NH57" s="50"/>
      <c r="NI57" s="50"/>
      <c r="NJ57" s="50"/>
      <c r="NK57" s="50"/>
      <c r="NL57" s="50"/>
      <c r="NM57" s="50"/>
      <c r="NN57" s="50"/>
      <c r="NO57" s="50"/>
      <c r="NP57" s="50"/>
      <c r="NQ57" s="50"/>
      <c r="NR57" s="50"/>
      <c r="NS57" s="50"/>
      <c r="NT57" s="50"/>
      <c r="NU57" s="50"/>
      <c r="NV57" s="50"/>
      <c r="NW57" s="50"/>
      <c r="NX57" s="50"/>
      <c r="NY57" s="50"/>
      <c r="NZ57" s="50"/>
      <c r="OA57" s="50"/>
      <c r="OB57" s="50"/>
      <c r="OC57" s="50"/>
      <c r="OD57" s="50"/>
      <c r="OE57" s="50"/>
      <c r="OF57" s="50"/>
      <c r="OG57" s="50"/>
      <c r="OH57" s="50"/>
      <c r="OI57" s="50"/>
      <c r="OJ57" s="50"/>
      <c r="OK57" s="50"/>
      <c r="OL57" s="50"/>
      <c r="OM57" s="50"/>
      <c r="ON57" s="50"/>
      <c r="OO57" s="50"/>
      <c r="OP57" s="50"/>
      <c r="OQ57" s="50"/>
      <c r="OR57" s="50"/>
      <c r="OS57" s="50"/>
      <c r="OT57" s="50"/>
      <c r="OU57" s="50"/>
      <c r="OV57" s="50"/>
      <c r="OW57" s="50"/>
      <c r="OX57" s="50"/>
      <c r="OY57" s="50"/>
      <c r="OZ57" s="50"/>
      <c r="PA57" s="50"/>
      <c r="PB57" s="50"/>
      <c r="PC57" s="50"/>
      <c r="PD57" s="50"/>
      <c r="PE57" s="50"/>
      <c r="PF57" s="50"/>
      <c r="PG57" s="50"/>
      <c r="PH57" s="50"/>
      <c r="PI57" s="50"/>
      <c r="PJ57" s="50"/>
      <c r="PK57" s="50"/>
      <c r="PL57" s="50"/>
      <c r="PM57" s="50"/>
      <c r="PN57" s="50"/>
      <c r="PO57" s="50"/>
      <c r="PP57" s="50"/>
      <c r="PQ57" s="50"/>
      <c r="PR57" s="50"/>
      <c r="PS57" s="50"/>
      <c r="PT57" s="50"/>
      <c r="PU57" s="50"/>
      <c r="PV57" s="50"/>
      <c r="PW57" s="50"/>
      <c r="PX57" s="50"/>
      <c r="PY57" s="50"/>
      <c r="PZ57" s="50"/>
      <c r="QA57" s="50"/>
      <c r="QB57" s="50"/>
      <c r="QC57" s="50"/>
      <c r="QD57" s="50"/>
      <c r="QE57" s="50"/>
      <c r="QF57" s="50"/>
      <c r="QG57" s="50"/>
      <c r="QH57" s="50"/>
      <c r="QI57" s="50"/>
      <c r="QJ57" s="50"/>
      <c r="QK57" s="50"/>
      <c r="QL57" s="50"/>
      <c r="QM57" s="50"/>
      <c r="QN57" s="50"/>
      <c r="QO57" s="50"/>
      <c r="QP57" s="50"/>
      <c r="QQ57" s="50"/>
      <c r="QR57" s="50"/>
      <c r="QS57" s="50"/>
      <c r="QT57" s="50"/>
      <c r="QU57" s="50"/>
      <c r="QV57" s="50"/>
      <c r="QW57" s="50"/>
      <c r="QX57" s="50"/>
      <c r="QY57" s="50"/>
      <c r="QZ57" s="50"/>
      <c r="RA57" s="50"/>
      <c r="RB57" s="50"/>
      <c r="RC57" s="50"/>
      <c r="RD57" s="50"/>
      <c r="RE57" s="50"/>
      <c r="RF57" s="50"/>
      <c r="RG57" s="50"/>
      <c r="RH57" s="50"/>
      <c r="RI57" s="50"/>
      <c r="RJ57" s="50"/>
      <c r="RK57" s="50"/>
      <c r="RL57" s="50"/>
      <c r="RM57" s="50"/>
      <c r="RN57" s="50"/>
      <c r="RO57" s="50"/>
      <c r="RP57" s="50"/>
      <c r="RQ57" s="50"/>
      <c r="RR57" s="50"/>
      <c r="RS57" s="50"/>
      <c r="RT57" s="50"/>
      <c r="RU57" s="50"/>
      <c r="RV57" s="50"/>
      <c r="RW57" s="50"/>
      <c r="RX57" s="50"/>
      <c r="RY57" s="50"/>
      <c r="RZ57" s="50"/>
      <c r="SA57" s="50"/>
      <c r="SB57" s="50"/>
      <c r="SC57" s="50"/>
      <c r="SD57" s="50"/>
      <c r="SE57" s="50"/>
      <c r="SF57" s="50"/>
      <c r="SG57" s="50"/>
      <c r="SH57" s="50"/>
      <c r="SI57" s="50"/>
      <c r="SJ57" s="50"/>
      <c r="SK57" s="50"/>
      <c r="SL57" s="50"/>
      <c r="SM57" s="50"/>
      <c r="SN57" s="50"/>
      <c r="SO57" s="50"/>
      <c r="SP57" s="50"/>
      <c r="SQ57" s="50"/>
      <c r="SR57" s="50"/>
      <c r="SS57" s="50"/>
      <c r="ST57" s="50"/>
      <c r="SU57" s="50"/>
      <c r="SV57" s="50"/>
      <c r="SW57" s="50"/>
      <c r="SX57" s="50"/>
      <c r="SY57" s="50"/>
      <c r="SZ57" s="50"/>
      <c r="TA57" s="50"/>
      <c r="TB57" s="50"/>
      <c r="TC57" s="50"/>
      <c r="TD57" s="50"/>
      <c r="TE57" s="50"/>
      <c r="TF57" s="50"/>
      <c r="TG57" s="50"/>
      <c r="TH57" s="50"/>
      <c r="TI57" s="50"/>
      <c r="TJ57" s="50"/>
      <c r="TK57" s="50"/>
      <c r="TL57" s="50"/>
      <c r="TM57" s="50"/>
      <c r="TN57" s="50"/>
      <c r="TO57" s="50"/>
      <c r="TP57" s="50"/>
      <c r="TQ57" s="50"/>
      <c r="TR57" s="50"/>
      <c r="TS57" s="50"/>
      <c r="TT57" s="50"/>
      <c r="TU57" s="50"/>
      <c r="TV57" s="50"/>
      <c r="TW57" s="50"/>
      <c r="TX57" s="50"/>
      <c r="TY57" s="50"/>
      <c r="TZ57" s="50"/>
      <c r="UA57" s="50"/>
      <c r="UB57" s="50"/>
      <c r="UC57" s="50"/>
      <c r="UD57" s="50"/>
      <c r="UE57" s="50"/>
      <c r="UF57" s="50"/>
      <c r="UG57" s="50"/>
      <c r="UH57" s="50"/>
      <c r="UI57" s="50"/>
      <c r="UJ57" s="50"/>
      <c r="UK57" s="50"/>
      <c r="UL57" s="50"/>
      <c r="UM57" s="50"/>
      <c r="UN57" s="50"/>
      <c r="UO57" s="50"/>
      <c r="UP57" s="50"/>
      <c r="UQ57" s="50"/>
      <c r="UR57" s="50"/>
      <c r="US57" s="50"/>
      <c r="UT57" s="50"/>
      <c r="UU57" s="50"/>
      <c r="UV57" s="50"/>
      <c r="UW57" s="50"/>
      <c r="UX57" s="50"/>
      <c r="UY57" s="50"/>
      <c r="UZ57" s="50"/>
      <c r="VA57" s="50"/>
      <c r="VB57" s="50"/>
      <c r="VC57" s="50"/>
      <c r="VD57" s="50"/>
      <c r="VE57" s="50"/>
      <c r="VF57" s="50"/>
      <c r="VG57" s="50"/>
      <c r="VH57" s="50"/>
      <c r="VI57" s="50"/>
      <c r="VJ57" s="50"/>
      <c r="VK57" s="50"/>
      <c r="VL57" s="50"/>
      <c r="VM57" s="50"/>
      <c r="VN57" s="50"/>
      <c r="VO57" s="50"/>
      <c r="VP57" s="50"/>
      <c r="VQ57" s="50"/>
      <c r="VR57" s="50"/>
      <c r="VS57" s="50"/>
      <c r="VT57" s="50"/>
      <c r="VU57" s="50"/>
      <c r="VV57" s="50"/>
      <c r="VW57" s="50"/>
      <c r="VX57" s="50"/>
      <c r="VY57" s="50"/>
      <c r="VZ57" s="50"/>
      <c r="WA57" s="50"/>
      <c r="WB57" s="50"/>
      <c r="WC57" s="50"/>
      <c r="WD57" s="50"/>
      <c r="WE57" s="50"/>
      <c r="WF57" s="50"/>
      <c r="WG57" s="50"/>
      <c r="WH57" s="50"/>
      <c r="WI57" s="50"/>
      <c r="WJ57" s="50"/>
      <c r="WK57" s="50"/>
      <c r="WL57" s="50"/>
      <c r="WM57" s="50"/>
      <c r="WN57" s="50"/>
      <c r="WO57" s="50"/>
      <c r="WP57" s="50"/>
      <c r="WQ57" s="50"/>
      <c r="WR57" s="50"/>
      <c r="WS57" s="50"/>
      <c r="WT57" s="50"/>
      <c r="WU57" s="50"/>
      <c r="WV57" s="50"/>
      <c r="WW57" s="50"/>
      <c r="WX57" s="50"/>
      <c r="WY57" s="50"/>
      <c r="WZ57" s="50"/>
      <c r="XA57" s="50"/>
      <c r="XB57" s="50"/>
      <c r="XC57" s="50"/>
      <c r="XD57" s="50"/>
      <c r="XE57" s="50"/>
      <c r="XF57" s="50"/>
      <c r="XG57" s="50"/>
      <c r="XH57" s="50"/>
      <c r="XI57" s="50"/>
      <c r="XJ57" s="50"/>
      <c r="XK57" s="50"/>
      <c r="XL57" s="50"/>
      <c r="XM57" s="50"/>
      <c r="XN57" s="50"/>
      <c r="XO57" s="50"/>
      <c r="XP57" s="50"/>
      <c r="XQ57" s="50"/>
      <c r="XR57" s="50"/>
      <c r="XS57" s="50"/>
      <c r="XT57" s="50"/>
      <c r="XU57" s="50"/>
      <c r="XV57" s="50"/>
      <c r="XW57" s="50"/>
      <c r="XX57" s="50"/>
      <c r="XY57" s="50"/>
      <c r="XZ57" s="50"/>
      <c r="YA57" s="50"/>
      <c r="YB57" s="50"/>
      <c r="YC57" s="50"/>
      <c r="YD57" s="50"/>
      <c r="YE57" s="50"/>
      <c r="YF57" s="50"/>
      <c r="YG57" s="50"/>
      <c r="YH57" s="50"/>
      <c r="YI57" s="50"/>
      <c r="YJ57" s="50"/>
      <c r="YK57" s="50"/>
      <c r="YL57" s="50"/>
      <c r="YM57" s="50"/>
      <c r="YN57" s="50"/>
      <c r="YO57" s="50"/>
      <c r="YP57" s="50"/>
      <c r="YQ57" s="50"/>
      <c r="YR57" s="50"/>
      <c r="YS57" s="50"/>
      <c r="YT57" s="50"/>
      <c r="YU57" s="50"/>
      <c r="YV57" s="50"/>
      <c r="YW57" s="50"/>
      <c r="YX57" s="50"/>
      <c r="YY57" s="50"/>
      <c r="YZ57" s="50"/>
      <c r="ZA57" s="50"/>
      <c r="ZB57" s="50"/>
      <c r="ZC57" s="50"/>
      <c r="ZD57" s="50"/>
      <c r="ZE57" s="50"/>
      <c r="ZF57" s="50"/>
      <c r="ZG57" s="50"/>
      <c r="ZH57" s="50"/>
      <c r="ZI57" s="50"/>
      <c r="ZJ57" s="50"/>
      <c r="ZK57" s="50"/>
      <c r="ZL57" s="50"/>
      <c r="ZM57" s="50"/>
      <c r="ZN57" s="50"/>
      <c r="ZO57" s="50"/>
      <c r="ZP57" s="50"/>
      <c r="ZQ57" s="50"/>
      <c r="ZR57" s="50"/>
      <c r="ZS57" s="50"/>
      <c r="ZT57" s="50"/>
      <c r="ZU57" s="50"/>
      <c r="ZV57" s="50"/>
      <c r="ZW57" s="50"/>
      <c r="ZX57" s="50"/>
      <c r="ZY57" s="50"/>
      <c r="ZZ57" s="50"/>
      <c r="AAA57" s="50"/>
      <c r="AAB57" s="50"/>
      <c r="AAC57" s="50"/>
      <c r="AAD57" s="50"/>
      <c r="AAE57" s="50"/>
      <c r="AAF57" s="50"/>
      <c r="AAG57" s="50"/>
      <c r="AAH57" s="50"/>
      <c r="AAI57" s="50"/>
      <c r="AAJ57" s="50"/>
      <c r="AAK57" s="50"/>
      <c r="AAL57" s="50"/>
      <c r="AAM57" s="50"/>
      <c r="AAN57" s="50"/>
      <c r="AAO57" s="50"/>
      <c r="AAP57" s="50"/>
      <c r="AAQ57" s="50"/>
      <c r="AAR57" s="50"/>
      <c r="AAS57" s="50"/>
      <c r="AAT57" s="50"/>
      <c r="AAU57" s="50"/>
      <c r="AAV57" s="50"/>
      <c r="AAW57" s="50"/>
      <c r="AAX57" s="50"/>
      <c r="AAY57" s="50"/>
      <c r="AAZ57" s="50"/>
      <c r="ABA57" s="50"/>
      <c r="ABB57" s="50"/>
      <c r="ABC57" s="50"/>
      <c r="ABD57" s="50"/>
      <c r="ABE57" s="50"/>
      <c r="ABF57" s="50"/>
      <c r="ABG57" s="50"/>
      <c r="ABH57" s="50"/>
      <c r="ABI57" s="50"/>
      <c r="ABJ57" s="50"/>
      <c r="ABK57" s="50"/>
      <c r="ABL57" s="50"/>
      <c r="ABM57" s="50"/>
      <c r="ABN57" s="50"/>
      <c r="ABO57" s="50"/>
      <c r="ABP57" s="50"/>
      <c r="ABQ57" s="50"/>
      <c r="ABR57" s="50"/>
      <c r="ABS57" s="50"/>
      <c r="ABT57" s="50"/>
      <c r="ABU57" s="50"/>
      <c r="ABV57" s="50"/>
      <c r="ABW57" s="50"/>
      <c r="ABX57" s="50"/>
      <c r="ABY57" s="50"/>
      <c r="ABZ57" s="50"/>
      <c r="ACA57" s="50"/>
      <c r="ACB57" s="50"/>
      <c r="ACC57" s="50"/>
      <c r="ACD57" s="50"/>
      <c r="ACE57" s="50"/>
      <c r="ACF57" s="50"/>
      <c r="ACG57" s="50"/>
      <c r="ACH57" s="50"/>
      <c r="ACI57" s="50"/>
      <c r="ACJ57" s="50"/>
      <c r="ACK57" s="50"/>
      <c r="ACL57" s="50"/>
      <c r="ACM57" s="50"/>
      <c r="ACN57" s="50"/>
      <c r="ACO57" s="50"/>
      <c r="ACP57" s="50"/>
      <c r="ACQ57" s="50"/>
      <c r="ACR57" s="50"/>
      <c r="ACS57" s="50"/>
      <c r="ACT57" s="50"/>
      <c r="ACU57" s="50"/>
      <c r="ACV57" s="50"/>
      <c r="ACW57" s="50"/>
      <c r="ACX57" s="50"/>
      <c r="ACY57" s="50"/>
      <c r="ACZ57" s="50"/>
      <c r="ADA57" s="50"/>
      <c r="ADB57" s="50"/>
      <c r="ADC57" s="50"/>
      <c r="ADD57" s="50"/>
      <c r="ADE57" s="50"/>
      <c r="ADF57" s="50"/>
      <c r="ADG57" s="50"/>
      <c r="ADH57" s="50"/>
      <c r="ADI57" s="50"/>
      <c r="ADJ57" s="50"/>
      <c r="ADK57" s="50"/>
      <c r="ADL57" s="50"/>
      <c r="ADM57" s="50"/>
      <c r="ADN57" s="50"/>
      <c r="ADO57" s="50"/>
      <c r="ADP57" s="50"/>
      <c r="ADQ57" s="50"/>
      <c r="ADR57" s="50"/>
      <c r="ADS57" s="50"/>
      <c r="ADT57" s="50"/>
      <c r="ADU57" s="50"/>
      <c r="ADV57" s="50"/>
      <c r="ADW57" s="50"/>
      <c r="ADX57" s="50"/>
      <c r="ADY57" s="50"/>
      <c r="ADZ57" s="50"/>
      <c r="AEA57" s="50"/>
      <c r="AEB57" s="50"/>
      <c r="AEC57" s="50"/>
      <c r="AED57" s="50"/>
      <c r="AEE57" s="50"/>
      <c r="AEF57" s="50"/>
      <c r="AEG57" s="50"/>
      <c r="AEH57" s="50"/>
      <c r="AEI57" s="50"/>
      <c r="AEJ57" s="50"/>
      <c r="AEK57" s="50"/>
      <c r="AEL57" s="50"/>
      <c r="AEM57" s="50"/>
      <c r="AEN57" s="50"/>
      <c r="AEO57" s="50"/>
      <c r="AEP57" s="50"/>
      <c r="AEQ57" s="50"/>
      <c r="AER57" s="50"/>
      <c r="AES57" s="50"/>
      <c r="AET57" s="50"/>
      <c r="AEU57" s="50"/>
      <c r="AEV57" s="50"/>
      <c r="AEW57" s="50"/>
      <c r="AEX57" s="50"/>
      <c r="AEY57" s="50"/>
      <c r="AEZ57" s="50"/>
      <c r="AFA57" s="50"/>
      <c r="AFB57" s="50"/>
      <c r="AFC57" s="50"/>
      <c r="AFD57" s="50"/>
      <c r="AFE57" s="50"/>
      <c r="AFF57" s="50"/>
      <c r="AFG57" s="50"/>
      <c r="AFH57" s="50"/>
      <c r="AFI57" s="50"/>
      <c r="AFJ57" s="50"/>
      <c r="AFK57" s="50"/>
      <c r="AFL57" s="50"/>
      <c r="AFM57" s="50"/>
      <c r="AFN57" s="50"/>
      <c r="AFO57" s="50"/>
      <c r="AFP57" s="50"/>
      <c r="AFQ57" s="50"/>
      <c r="AFR57" s="50"/>
      <c r="AFS57" s="50"/>
      <c r="AFT57" s="50"/>
      <c r="AFU57" s="50"/>
      <c r="AFV57" s="50"/>
      <c r="AFW57" s="50"/>
      <c r="AFX57" s="50"/>
      <c r="AFY57" s="50"/>
      <c r="AFZ57" s="50"/>
      <c r="AGA57" s="50"/>
      <c r="AGB57" s="50"/>
      <c r="AGC57" s="50"/>
      <c r="AGD57" s="50"/>
      <c r="AGE57" s="50"/>
      <c r="AGF57" s="50"/>
      <c r="AGG57" s="50"/>
      <c r="AGH57" s="50"/>
      <c r="AGI57" s="50"/>
      <c r="AGJ57" s="50"/>
      <c r="AGK57" s="50"/>
      <c r="AGL57" s="50"/>
      <c r="AGM57" s="50"/>
      <c r="AGN57" s="50"/>
      <c r="AGO57" s="50"/>
      <c r="AGP57" s="50"/>
      <c r="AGQ57" s="50"/>
      <c r="AGR57" s="50"/>
      <c r="AGS57" s="50"/>
      <c r="AGT57" s="50"/>
      <c r="AGU57" s="50"/>
      <c r="AGV57" s="50"/>
      <c r="AGW57" s="50"/>
      <c r="AGX57" s="50"/>
      <c r="AGY57" s="50"/>
      <c r="AGZ57" s="50"/>
      <c r="AHA57" s="50"/>
      <c r="AHB57" s="50"/>
      <c r="AHC57" s="50"/>
      <c r="AHD57" s="50"/>
      <c r="AHE57" s="50"/>
      <c r="AHF57" s="50"/>
      <c r="AHG57" s="50"/>
      <c r="AHH57" s="50"/>
      <c r="AHI57" s="50"/>
      <c r="AHJ57" s="50"/>
      <c r="AHK57" s="50"/>
      <c r="AHL57" s="50"/>
      <c r="AHM57" s="50"/>
      <c r="AHN57" s="50"/>
      <c r="AHO57" s="50"/>
      <c r="AHP57" s="50"/>
      <c r="AHQ57" s="50"/>
      <c r="AHR57" s="50"/>
      <c r="AHS57" s="50"/>
      <c r="AHT57" s="50"/>
      <c r="AHU57" s="50"/>
      <c r="AHV57" s="50"/>
      <c r="AHW57" s="50"/>
      <c r="AHX57" s="50"/>
      <c r="AHY57" s="50"/>
      <c r="AHZ57" s="50"/>
      <c r="AIA57" s="50"/>
      <c r="AIB57" s="50"/>
      <c r="AIC57" s="50"/>
      <c r="AID57" s="50"/>
      <c r="AIE57" s="50"/>
      <c r="AIF57" s="50"/>
      <c r="AIG57" s="50"/>
      <c r="AIH57" s="50"/>
      <c r="AII57" s="50"/>
      <c r="AIJ57" s="50"/>
      <c r="AIK57" s="50"/>
      <c r="AIL57" s="50"/>
      <c r="AIM57" s="50"/>
      <c r="AIN57" s="50"/>
      <c r="AIO57" s="50"/>
      <c r="AIP57" s="50"/>
      <c r="AIQ57" s="50"/>
      <c r="AIR57" s="50"/>
      <c r="AIS57" s="50"/>
      <c r="AIT57" s="50"/>
      <c r="AIU57" s="50"/>
      <c r="AIV57" s="50"/>
      <c r="AIW57" s="50"/>
      <c r="AIX57" s="50"/>
      <c r="AIY57" s="50"/>
      <c r="AIZ57" s="50"/>
      <c r="AJA57" s="50"/>
      <c r="AJB57" s="50"/>
      <c r="AJC57" s="50"/>
      <c r="AJD57" s="50"/>
      <c r="AJE57" s="50"/>
      <c r="AJF57" s="50"/>
      <c r="AJG57" s="50"/>
      <c r="AJH57" s="50"/>
      <c r="AJI57" s="50"/>
      <c r="AJJ57" s="50"/>
      <c r="AJK57" s="50"/>
      <c r="AJL57" s="50"/>
      <c r="AJM57" s="50"/>
      <c r="AJN57" s="50"/>
      <c r="AJO57" s="50"/>
      <c r="AJP57" s="50"/>
      <c r="AJQ57" s="50"/>
      <c r="AJR57" s="50"/>
      <c r="AJS57" s="50"/>
      <c r="AJT57" s="50"/>
      <c r="AJU57" s="50"/>
      <c r="AJV57" s="50"/>
      <c r="AJW57" s="50"/>
      <c r="AJX57" s="50"/>
      <c r="AJY57" s="50"/>
      <c r="AJZ57" s="50"/>
      <c r="AKA57" s="50"/>
      <c r="AKB57" s="50"/>
      <c r="AKC57" s="50"/>
      <c r="AKD57" s="50"/>
      <c r="AKE57" s="50"/>
      <c r="AKF57" s="50"/>
      <c r="AKG57" s="50"/>
      <c r="AKH57" s="50"/>
      <c r="AKI57" s="50"/>
      <c r="AKJ57" s="50"/>
      <c r="AKK57" s="50"/>
      <c r="AKL57" s="50"/>
      <c r="AKM57" s="50"/>
      <c r="AKN57" s="50"/>
      <c r="AKO57" s="50"/>
      <c r="AKP57" s="50"/>
      <c r="AKQ57" s="50"/>
      <c r="AKR57" s="50"/>
      <c r="AKS57" s="50"/>
      <c r="AKT57" s="50"/>
      <c r="AKU57" s="50"/>
      <c r="AKV57" s="50"/>
      <c r="AKW57" s="50"/>
      <c r="AKX57" s="50"/>
      <c r="AKY57" s="50"/>
      <c r="AKZ57" s="50"/>
      <c r="ALA57" s="50"/>
      <c r="ALB57" s="50"/>
      <c r="ALC57" s="50"/>
      <c r="ALD57" s="50"/>
      <c r="ALE57" s="50"/>
      <c r="ALF57" s="50"/>
      <c r="ALG57" s="50"/>
      <c r="ALH57" s="50"/>
      <c r="ALI57" s="50"/>
      <c r="ALJ57" s="50"/>
      <c r="ALK57" s="50"/>
      <c r="ALL57" s="50"/>
      <c r="ALM57" s="50"/>
      <c r="ALN57" s="50"/>
      <c r="ALO57" s="50"/>
      <c r="ALP57" s="50"/>
      <c r="ALQ57" s="50"/>
      <c r="ALR57" s="50"/>
      <c r="ALS57" s="50"/>
      <c r="ALT57" s="50"/>
      <c r="ALU57" s="50"/>
      <c r="ALV57" s="50"/>
      <c r="ALW57" s="50"/>
      <c r="ALX57" s="50"/>
      <c r="ALY57" s="50"/>
      <c r="ALZ57" s="50"/>
      <c r="AMA57" s="50"/>
      <c r="AMB57" s="50"/>
      <c r="AMC57" s="50"/>
      <c r="AMD57" s="50"/>
      <c r="AME57" s="50"/>
      <c r="AMF57" s="50"/>
      <c r="AMG57" s="50"/>
      <c r="AMH57" s="50"/>
      <c r="AMI57" s="50"/>
      <c r="AMJ57" s="50"/>
      <c r="AMK57" s="50"/>
      <c r="AML57" s="50"/>
      <c r="AMM57" s="50"/>
      <c r="AMN57" s="50"/>
      <c r="AMO57" s="50"/>
      <c r="AMP57" s="50"/>
      <c r="AMQ57" s="50"/>
      <c r="AMR57" s="50"/>
      <c r="AMS57" s="50"/>
      <c r="AMT57" s="50"/>
      <c r="AMU57" s="50"/>
      <c r="AMV57" s="50"/>
      <c r="AMW57" s="50"/>
      <c r="AMX57" s="50"/>
      <c r="AMY57" s="50"/>
      <c r="AMZ57" s="50"/>
      <c r="ANA57" s="50"/>
      <c r="ANB57" s="50"/>
      <c r="ANC57" s="50"/>
      <c r="AND57" s="50"/>
      <c r="ANE57" s="50"/>
      <c r="ANF57" s="50"/>
      <c r="ANG57" s="50"/>
      <c r="ANH57" s="50"/>
      <c r="ANI57" s="50"/>
      <c r="ANJ57" s="50"/>
      <c r="ANK57" s="50"/>
      <c r="ANL57" s="50"/>
      <c r="ANM57" s="50"/>
      <c r="ANN57" s="50"/>
      <c r="ANO57" s="50"/>
      <c r="ANP57" s="50"/>
      <c r="ANQ57" s="50"/>
      <c r="ANR57" s="50"/>
      <c r="ANS57" s="50"/>
      <c r="ANT57" s="50"/>
      <c r="ANU57" s="50"/>
      <c r="ANV57" s="50"/>
      <c r="ANW57" s="50"/>
      <c r="ANX57" s="50"/>
      <c r="ANY57" s="50"/>
      <c r="ANZ57" s="50"/>
      <c r="AOA57" s="50"/>
    </row>
    <row r="58" spans="1:1067" s="283" customFormat="1" ht="69" customHeight="1">
      <c r="A58" s="2"/>
      <c r="B58" s="10">
        <v>53</v>
      </c>
      <c r="C58" s="280">
        <v>51</v>
      </c>
      <c r="D58" s="280" t="s">
        <v>2432</v>
      </c>
      <c r="E58" s="281">
        <v>63</v>
      </c>
      <c r="F58" s="10" t="s">
        <v>332</v>
      </c>
      <c r="G58" s="10" t="s">
        <v>77</v>
      </c>
      <c r="H58" s="495">
        <v>58</v>
      </c>
      <c r="I58" s="499" t="str">
        <f t="shared" si="8"/>
        <v>51_63</v>
      </c>
      <c r="J58" s="471">
        <v>1</v>
      </c>
      <c r="K58" s="471"/>
      <c r="L58" s="471"/>
      <c r="M58" s="471"/>
      <c r="N58" s="490"/>
      <c r="O58" s="11"/>
      <c r="P58" s="11"/>
      <c r="Q58" s="11"/>
      <c r="R58" s="11"/>
      <c r="S58" s="11" t="s">
        <v>333</v>
      </c>
      <c r="T58" s="11" t="s">
        <v>2309</v>
      </c>
      <c r="U58" s="11">
        <v>9.8000000000000004E-2</v>
      </c>
      <c r="V58" s="505" t="s">
        <v>2304</v>
      </c>
      <c r="W58" s="11">
        <v>6</v>
      </c>
      <c r="X58" s="9">
        <f>Y58-W58</f>
        <v>5.25</v>
      </c>
      <c r="Y58" s="11">
        <v>11.25</v>
      </c>
      <c r="Z58" s="11"/>
      <c r="AA58" s="11" t="s">
        <v>2061</v>
      </c>
      <c r="AB58" s="11" t="s">
        <v>622</v>
      </c>
      <c r="AC58" s="11" t="s">
        <v>333</v>
      </c>
      <c r="AD58" s="11" t="s">
        <v>2311</v>
      </c>
      <c r="AE58" s="11" t="s">
        <v>2334</v>
      </c>
      <c r="AF58" s="11" t="s">
        <v>2305</v>
      </c>
      <c r="AG58" s="11" t="s">
        <v>2299</v>
      </c>
      <c r="AH58" s="11" t="s">
        <v>2307</v>
      </c>
      <c r="AI58" s="11" t="s">
        <v>1899</v>
      </c>
      <c r="AJ58" s="11" t="s">
        <v>74</v>
      </c>
      <c r="AK58" s="466">
        <v>1</v>
      </c>
      <c r="AL58" s="390"/>
      <c r="AM58" s="390" t="s">
        <v>333</v>
      </c>
      <c r="AN58" s="390" t="s">
        <v>2018</v>
      </c>
      <c r="AO58" s="390" t="s">
        <v>2080</v>
      </c>
      <c r="AP58" s="390">
        <f>W58+W65</f>
        <v>6.55</v>
      </c>
      <c r="AQ58" s="390" t="s">
        <v>2071</v>
      </c>
      <c r="AR58" s="384" t="s">
        <v>334</v>
      </c>
      <c r="AS58" s="391">
        <v>19</v>
      </c>
      <c r="AT58" s="387">
        <v>21</v>
      </c>
      <c r="AU58" s="387">
        <v>1</v>
      </c>
      <c r="AV58" s="387"/>
      <c r="AW58" s="387"/>
      <c r="AX58" s="387"/>
      <c r="AY58" s="387">
        <v>1</v>
      </c>
      <c r="AZ58" s="387"/>
      <c r="BA58" s="387"/>
      <c r="BB58" s="387">
        <v>1</v>
      </c>
      <c r="BC58" s="384"/>
      <c r="BD58" s="387"/>
      <c r="BE58" s="387"/>
      <c r="BF58" s="387"/>
      <c r="BG58" s="387"/>
      <c r="BH58" s="387"/>
      <c r="BI58" s="387"/>
      <c r="BJ58" s="387"/>
      <c r="BK58" s="387"/>
      <c r="BL58" s="387"/>
      <c r="BM58" s="387" t="s">
        <v>335</v>
      </c>
      <c r="BN58" s="387" t="s">
        <v>336</v>
      </c>
      <c r="BO58" s="384" t="s">
        <v>71</v>
      </c>
      <c r="BP58" s="384" t="s">
        <v>72</v>
      </c>
      <c r="BQ58" s="384">
        <v>1</v>
      </c>
      <c r="BR58" s="396" t="s">
        <v>2088</v>
      </c>
      <c r="BS58" s="397">
        <v>42139</v>
      </c>
      <c r="BT58" s="397">
        <v>43235</v>
      </c>
      <c r="BU58" s="387">
        <v>1</v>
      </c>
      <c r="BV58" s="387"/>
      <c r="BW58" s="387"/>
      <c r="BX58" s="387" t="s">
        <v>2097</v>
      </c>
      <c r="BY58" s="387"/>
      <c r="BZ58" s="387"/>
      <c r="CA58" s="387"/>
      <c r="CB58" s="387">
        <v>1</v>
      </c>
      <c r="CC58" s="387"/>
      <c r="CD58" s="387"/>
      <c r="CE58" s="387"/>
      <c r="CF58" s="387"/>
      <c r="CG58" s="387"/>
      <c r="CH58" s="387"/>
      <c r="CI58" s="387"/>
      <c r="CJ58" s="387"/>
      <c r="CK58" s="387"/>
      <c r="CL58" s="387"/>
      <c r="CM58" s="387"/>
      <c r="CN58" s="387"/>
      <c r="CO58" s="389">
        <v>2450</v>
      </c>
      <c r="CP58" s="389"/>
      <c r="CQ58" s="11"/>
      <c r="CR58" s="11"/>
      <c r="CS58" s="11"/>
      <c r="CT58" s="11"/>
      <c r="CU58" s="11"/>
      <c r="CV58" s="11"/>
      <c r="CW58" s="11"/>
      <c r="CX58" s="10"/>
      <c r="CY58" s="10"/>
      <c r="CZ58" s="10">
        <v>58</v>
      </c>
      <c r="DA58" s="10" t="s">
        <v>74</v>
      </c>
      <c r="DB58" s="10" t="s">
        <v>74</v>
      </c>
      <c r="DC58" s="10">
        <v>1</v>
      </c>
      <c r="DD58" s="10" t="str">
        <f t="shared" si="6"/>
        <v>51_63</v>
      </c>
      <c r="DE58" s="282"/>
      <c r="DF58" s="10"/>
      <c r="DG58" s="10"/>
      <c r="DH58" s="10"/>
      <c r="DI58" s="10"/>
      <c r="DJ58" s="10" t="s">
        <v>1777</v>
      </c>
      <c r="DK58" s="10"/>
      <c r="DL58" s="10"/>
      <c r="DM58" s="10"/>
      <c r="DN58" s="10"/>
      <c r="DO58" s="405" t="s">
        <v>1959</v>
      </c>
      <c r="DP58" s="476">
        <f>1.23*1750</f>
        <v>2152.5</v>
      </c>
    </row>
    <row r="59" spans="1:1067" s="283" customFormat="1" ht="69" hidden="1" customHeight="1">
      <c r="B59" s="10"/>
      <c r="C59" s="280"/>
      <c r="D59" s="280"/>
      <c r="E59" s="281" t="s">
        <v>1818</v>
      </c>
      <c r="F59" s="10" t="s">
        <v>1723</v>
      </c>
      <c r="G59" s="10" t="s">
        <v>61</v>
      </c>
      <c r="H59" s="10">
        <v>67</v>
      </c>
      <c r="I59" s="11"/>
      <c r="J59" s="471"/>
      <c r="K59" s="471"/>
      <c r="L59" s="471"/>
      <c r="M59" s="47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466"/>
      <c r="AL59" s="390"/>
      <c r="AM59" s="390"/>
      <c r="AN59" s="390"/>
      <c r="AO59" s="390"/>
      <c r="AP59" s="390"/>
      <c r="AQ59" s="390"/>
      <c r="AR59" s="384"/>
      <c r="AS59" s="391"/>
      <c r="AT59" s="387"/>
      <c r="AU59" s="387"/>
      <c r="AV59" s="387"/>
      <c r="AW59" s="387"/>
      <c r="AX59" s="387"/>
      <c r="AY59" s="387"/>
      <c r="AZ59" s="387"/>
      <c r="BA59" s="387"/>
      <c r="BB59" s="387"/>
      <c r="BC59" s="384"/>
      <c r="BD59" s="387"/>
      <c r="BE59" s="387"/>
      <c r="BF59" s="387"/>
      <c r="BG59" s="387"/>
      <c r="BH59" s="387"/>
      <c r="BI59" s="387"/>
      <c r="BJ59" s="387"/>
      <c r="BK59" s="387"/>
      <c r="BL59" s="387"/>
      <c r="BM59" s="387"/>
      <c r="BN59" s="387"/>
      <c r="BO59" s="384"/>
      <c r="BP59" s="384" t="s">
        <v>72</v>
      </c>
      <c r="BQ59" s="384"/>
      <c r="BR59" s="396"/>
      <c r="BS59" s="397"/>
      <c r="BT59" s="397"/>
      <c r="BU59" s="387"/>
      <c r="BV59" s="387"/>
      <c r="BW59" s="387"/>
      <c r="BX59" s="387"/>
      <c r="BY59" s="387"/>
      <c r="BZ59" s="387"/>
      <c r="CA59" s="387"/>
      <c r="CB59" s="387"/>
      <c r="CC59" s="387"/>
      <c r="CD59" s="387"/>
      <c r="CE59" s="387"/>
      <c r="CF59" s="387"/>
      <c r="CG59" s="387"/>
      <c r="CH59" s="387"/>
      <c r="CI59" s="387"/>
      <c r="CJ59" s="387"/>
      <c r="CK59" s="387"/>
      <c r="CL59" s="387"/>
      <c r="CM59" s="387"/>
      <c r="CN59" s="387"/>
      <c r="CO59" s="389"/>
      <c r="CP59" s="389"/>
      <c r="CQ59" s="11"/>
      <c r="CR59" s="11"/>
      <c r="CS59" s="11"/>
      <c r="CT59" s="11"/>
      <c r="CU59" s="11"/>
      <c r="CV59" s="11"/>
      <c r="CW59" s="11"/>
      <c r="CX59" s="10"/>
      <c r="CY59" s="10"/>
      <c r="CZ59" s="10">
        <v>67</v>
      </c>
      <c r="DA59" s="10"/>
      <c r="DB59" s="10"/>
      <c r="DC59" s="10"/>
      <c r="DD59" s="10">
        <v>106</v>
      </c>
      <c r="DE59" s="282"/>
      <c r="DF59" s="10"/>
      <c r="DG59" s="10" t="s">
        <v>1725</v>
      </c>
      <c r="DH59" s="10"/>
      <c r="DI59" s="10"/>
      <c r="DJ59" s="10"/>
      <c r="DK59" s="10"/>
      <c r="DL59" s="10"/>
      <c r="DM59" s="10"/>
      <c r="DN59" s="10"/>
      <c r="DO59" s="405"/>
      <c r="DP59" s="10"/>
    </row>
    <row r="60" spans="1:1067" s="283" customFormat="1" ht="69" hidden="1" customHeight="1">
      <c r="B60" s="10"/>
      <c r="C60" s="280"/>
      <c r="D60" s="280"/>
      <c r="E60" s="281" t="s">
        <v>1664</v>
      </c>
      <c r="F60" s="10" t="s">
        <v>1709</v>
      </c>
      <c r="G60" s="10" t="s">
        <v>77</v>
      </c>
      <c r="H60" s="10">
        <v>67</v>
      </c>
      <c r="I60" s="11"/>
      <c r="J60" s="471"/>
      <c r="K60" s="471"/>
      <c r="L60" s="471"/>
      <c r="M60" s="47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466"/>
      <c r="AL60" s="390"/>
      <c r="AM60" s="390"/>
      <c r="AN60" s="390"/>
      <c r="AO60" s="390"/>
      <c r="AP60" s="390"/>
      <c r="AQ60" s="390"/>
      <c r="AR60" s="384"/>
      <c r="AS60" s="391"/>
      <c r="AT60" s="387"/>
      <c r="AU60" s="387"/>
      <c r="AV60" s="387"/>
      <c r="AW60" s="387"/>
      <c r="AX60" s="387"/>
      <c r="AY60" s="387"/>
      <c r="AZ60" s="387"/>
      <c r="BA60" s="387"/>
      <c r="BB60" s="387"/>
      <c r="BC60" s="384"/>
      <c r="BD60" s="387"/>
      <c r="BE60" s="387"/>
      <c r="BF60" s="387"/>
      <c r="BG60" s="387"/>
      <c r="BH60" s="387"/>
      <c r="BI60" s="387"/>
      <c r="BJ60" s="387"/>
      <c r="BK60" s="387"/>
      <c r="BL60" s="387"/>
      <c r="BM60" s="387"/>
      <c r="BN60" s="387"/>
      <c r="BO60" s="384"/>
      <c r="BP60" s="384" t="s">
        <v>72</v>
      </c>
      <c r="BQ60" s="384"/>
      <c r="BR60" s="396"/>
      <c r="BS60" s="397"/>
      <c r="BT60" s="397"/>
      <c r="BU60" s="387"/>
      <c r="BV60" s="387"/>
      <c r="BW60" s="387"/>
      <c r="BX60" s="387"/>
      <c r="BY60" s="387"/>
      <c r="BZ60" s="387"/>
      <c r="CA60" s="387"/>
      <c r="CB60" s="387"/>
      <c r="CC60" s="387"/>
      <c r="CD60" s="387"/>
      <c r="CE60" s="387"/>
      <c r="CF60" s="387"/>
      <c r="CG60" s="387"/>
      <c r="CH60" s="387"/>
      <c r="CI60" s="387"/>
      <c r="CJ60" s="387"/>
      <c r="CK60" s="387"/>
      <c r="CL60" s="387"/>
      <c r="CM60" s="387"/>
      <c r="CN60" s="387"/>
      <c r="CO60" s="389"/>
      <c r="CP60" s="389"/>
      <c r="CQ60" s="11" t="s">
        <v>77</v>
      </c>
      <c r="CR60" s="11"/>
      <c r="CS60" s="11"/>
      <c r="CT60" s="11"/>
      <c r="CU60" s="11"/>
      <c r="CV60" s="11"/>
      <c r="CW60" s="11"/>
      <c r="CX60" s="10"/>
      <c r="CY60" s="10"/>
      <c r="CZ60" s="10">
        <v>67</v>
      </c>
      <c r="DA60" s="10"/>
      <c r="DB60" s="10"/>
      <c r="DC60" s="10"/>
      <c r="DD60" s="10">
        <v>106</v>
      </c>
      <c r="DE60" s="282"/>
      <c r="DF60" s="10"/>
      <c r="DG60" s="10"/>
      <c r="DH60" s="10"/>
      <c r="DI60" s="10"/>
      <c r="DJ60" s="10" t="s">
        <v>1725</v>
      </c>
      <c r="DK60" s="10"/>
      <c r="DL60" s="10"/>
      <c r="DM60" s="10"/>
      <c r="DN60" s="10"/>
      <c r="DO60" s="405"/>
      <c r="DP60" s="10"/>
    </row>
    <row r="61" spans="1:1067" s="283" customFormat="1" ht="69" hidden="1" customHeight="1">
      <c r="B61" s="10"/>
      <c r="C61" s="280"/>
      <c r="D61" s="280"/>
      <c r="E61" s="281" t="s">
        <v>1818</v>
      </c>
      <c r="F61" s="10" t="s">
        <v>1710</v>
      </c>
      <c r="G61" s="10" t="s">
        <v>61</v>
      </c>
      <c r="H61" s="10">
        <v>68</v>
      </c>
      <c r="I61" s="11"/>
      <c r="J61" s="471"/>
      <c r="K61" s="471"/>
      <c r="L61" s="471"/>
      <c r="M61" s="47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466"/>
      <c r="AL61" s="390"/>
      <c r="AM61" s="390"/>
      <c r="AN61" s="390"/>
      <c r="AO61" s="390"/>
      <c r="AP61" s="390"/>
      <c r="AQ61" s="390"/>
      <c r="AR61" s="384"/>
      <c r="AS61" s="391"/>
      <c r="AT61" s="387"/>
      <c r="AU61" s="387"/>
      <c r="AV61" s="387"/>
      <c r="AW61" s="387"/>
      <c r="AX61" s="387"/>
      <c r="AY61" s="387"/>
      <c r="AZ61" s="387"/>
      <c r="BA61" s="387"/>
      <c r="BB61" s="387"/>
      <c r="BC61" s="384"/>
      <c r="BD61" s="387"/>
      <c r="BE61" s="387"/>
      <c r="BF61" s="387"/>
      <c r="BG61" s="387"/>
      <c r="BH61" s="387"/>
      <c r="BI61" s="387"/>
      <c r="BJ61" s="387"/>
      <c r="BK61" s="387"/>
      <c r="BL61" s="387"/>
      <c r="BM61" s="387"/>
      <c r="BN61" s="387"/>
      <c r="BO61" s="384"/>
      <c r="BP61" s="384" t="s">
        <v>72</v>
      </c>
      <c r="BQ61" s="384"/>
      <c r="BR61" s="396"/>
      <c r="BS61" s="397"/>
      <c r="BT61" s="397"/>
      <c r="BU61" s="387"/>
      <c r="BV61" s="387"/>
      <c r="BW61" s="387"/>
      <c r="BX61" s="387"/>
      <c r="BY61" s="387"/>
      <c r="BZ61" s="387"/>
      <c r="CA61" s="387"/>
      <c r="CB61" s="387"/>
      <c r="CC61" s="387"/>
      <c r="CD61" s="387"/>
      <c r="CE61" s="387"/>
      <c r="CF61" s="387"/>
      <c r="CG61" s="387"/>
      <c r="CH61" s="387"/>
      <c r="CI61" s="387"/>
      <c r="CJ61" s="387"/>
      <c r="CK61" s="387"/>
      <c r="CL61" s="387"/>
      <c r="CM61" s="387"/>
      <c r="CN61" s="387"/>
      <c r="CO61" s="389"/>
      <c r="CP61" s="389"/>
      <c r="CQ61" s="11" t="s">
        <v>1049</v>
      </c>
      <c r="CR61" s="11"/>
      <c r="CS61" s="11"/>
      <c r="CT61" s="11"/>
      <c r="CU61" s="11"/>
      <c r="CV61" s="11"/>
      <c r="CW61" s="11"/>
      <c r="CX61" s="10"/>
      <c r="CY61" s="10"/>
      <c r="CZ61" s="10">
        <v>68</v>
      </c>
      <c r="DA61" s="10"/>
      <c r="DB61" s="10"/>
      <c r="DC61" s="10"/>
      <c r="DD61" s="10">
        <v>107</v>
      </c>
      <c r="DE61" s="282"/>
      <c r="DF61" s="10"/>
      <c r="DG61" s="10" t="s">
        <v>1725</v>
      </c>
      <c r="DH61" s="10"/>
      <c r="DI61" s="10"/>
      <c r="DJ61" s="10"/>
      <c r="DK61" s="10"/>
      <c r="DL61" s="10"/>
      <c r="DM61" s="10"/>
      <c r="DN61" s="10"/>
      <c r="DO61" s="405"/>
      <c r="DP61" s="10"/>
    </row>
    <row r="62" spans="1:1067" s="283" customFormat="1" ht="69" hidden="1" customHeight="1">
      <c r="B62" s="10"/>
      <c r="C62" s="280"/>
      <c r="D62" s="280"/>
      <c r="E62" s="281" t="s">
        <v>1664</v>
      </c>
      <c r="F62" s="10" t="s">
        <v>1711</v>
      </c>
      <c r="G62" s="10" t="s">
        <v>77</v>
      </c>
      <c r="H62" s="10">
        <v>68</v>
      </c>
      <c r="I62" s="11"/>
      <c r="J62" s="471"/>
      <c r="K62" s="471"/>
      <c r="L62" s="471"/>
      <c r="M62" s="47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466"/>
      <c r="AL62" s="390"/>
      <c r="AM62" s="390"/>
      <c r="AN62" s="390"/>
      <c r="AO62" s="390"/>
      <c r="AP62" s="390"/>
      <c r="AQ62" s="390"/>
      <c r="AR62" s="384"/>
      <c r="AS62" s="391"/>
      <c r="AT62" s="387"/>
      <c r="AU62" s="387"/>
      <c r="AV62" s="387"/>
      <c r="AW62" s="387"/>
      <c r="AX62" s="387"/>
      <c r="AY62" s="387"/>
      <c r="AZ62" s="387"/>
      <c r="BA62" s="387"/>
      <c r="BB62" s="387"/>
      <c r="BC62" s="384"/>
      <c r="BD62" s="387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4"/>
      <c r="BP62" s="384" t="s">
        <v>72</v>
      </c>
      <c r="BQ62" s="384"/>
      <c r="BR62" s="396"/>
      <c r="BS62" s="397"/>
      <c r="BT62" s="397"/>
      <c r="BU62" s="387"/>
      <c r="BV62" s="387"/>
      <c r="BW62" s="387"/>
      <c r="BX62" s="387"/>
      <c r="BY62" s="387"/>
      <c r="BZ62" s="387"/>
      <c r="CA62" s="387"/>
      <c r="CB62" s="387"/>
      <c r="CC62" s="387"/>
      <c r="CD62" s="387"/>
      <c r="CE62" s="387"/>
      <c r="CF62" s="387"/>
      <c r="CG62" s="387"/>
      <c r="CH62" s="387"/>
      <c r="CI62" s="387"/>
      <c r="CJ62" s="387"/>
      <c r="CK62" s="387"/>
      <c r="CL62" s="387"/>
      <c r="CM62" s="387"/>
      <c r="CN62" s="387"/>
      <c r="CO62" s="389"/>
      <c r="CP62" s="389"/>
      <c r="CQ62" s="11" t="s">
        <v>77</v>
      </c>
      <c r="CR62" s="11"/>
      <c r="CS62" s="11"/>
      <c r="CT62" s="11"/>
      <c r="CU62" s="11"/>
      <c r="CV62" s="11"/>
      <c r="CW62" s="11"/>
      <c r="CX62" s="10"/>
      <c r="CY62" s="10"/>
      <c r="CZ62" s="10">
        <v>68</v>
      </c>
      <c r="DA62" s="10"/>
      <c r="DB62" s="10"/>
      <c r="DC62" s="10"/>
      <c r="DD62" s="10">
        <v>107</v>
      </c>
      <c r="DE62" s="282"/>
      <c r="DF62" s="10"/>
      <c r="DG62" s="10"/>
      <c r="DH62" s="10"/>
      <c r="DI62" s="10"/>
      <c r="DJ62" s="10" t="s">
        <v>1725</v>
      </c>
      <c r="DK62" s="10"/>
      <c r="DL62" s="10"/>
      <c r="DM62" s="10"/>
      <c r="DN62" s="10"/>
      <c r="DO62" s="405"/>
      <c r="DP62" s="10"/>
    </row>
    <row r="63" spans="1:1067" s="283" customFormat="1" ht="69" hidden="1" customHeight="1">
      <c r="B63" s="10"/>
      <c r="C63" s="280"/>
      <c r="D63" s="280"/>
      <c r="E63" s="281" t="s">
        <v>1664</v>
      </c>
      <c r="F63" s="10" t="s">
        <v>1712</v>
      </c>
      <c r="G63" s="10" t="s">
        <v>77</v>
      </c>
      <c r="H63" s="10">
        <v>69</v>
      </c>
      <c r="I63" s="11"/>
      <c r="J63" s="471"/>
      <c r="K63" s="471"/>
      <c r="L63" s="471"/>
      <c r="M63" s="47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466"/>
      <c r="AL63" s="390"/>
      <c r="AM63" s="390"/>
      <c r="AN63" s="390"/>
      <c r="AO63" s="390"/>
      <c r="AP63" s="390"/>
      <c r="AQ63" s="390"/>
      <c r="AR63" s="384"/>
      <c r="AS63" s="391"/>
      <c r="AT63" s="387"/>
      <c r="AU63" s="387"/>
      <c r="AV63" s="387"/>
      <c r="AW63" s="387"/>
      <c r="AX63" s="387"/>
      <c r="AY63" s="387"/>
      <c r="AZ63" s="387"/>
      <c r="BA63" s="387"/>
      <c r="BB63" s="387"/>
      <c r="BC63" s="384"/>
      <c r="BD63" s="387"/>
      <c r="BE63" s="387"/>
      <c r="BF63" s="387"/>
      <c r="BG63" s="387"/>
      <c r="BH63" s="387"/>
      <c r="BI63" s="387"/>
      <c r="BJ63" s="387"/>
      <c r="BK63" s="387"/>
      <c r="BL63" s="387"/>
      <c r="BM63" s="387"/>
      <c r="BN63" s="387"/>
      <c r="BO63" s="384"/>
      <c r="BP63" s="384" t="s">
        <v>72</v>
      </c>
      <c r="BQ63" s="384"/>
      <c r="BR63" s="396"/>
      <c r="BS63" s="397"/>
      <c r="BT63" s="397"/>
      <c r="BU63" s="387"/>
      <c r="BV63" s="387"/>
      <c r="BW63" s="387"/>
      <c r="BX63" s="387"/>
      <c r="BY63" s="387"/>
      <c r="BZ63" s="387"/>
      <c r="CA63" s="387"/>
      <c r="CB63" s="387"/>
      <c r="CC63" s="387"/>
      <c r="CD63" s="387"/>
      <c r="CE63" s="387"/>
      <c r="CF63" s="387"/>
      <c r="CG63" s="387"/>
      <c r="CH63" s="387"/>
      <c r="CI63" s="387"/>
      <c r="CJ63" s="387"/>
      <c r="CK63" s="387"/>
      <c r="CL63" s="387"/>
      <c r="CM63" s="387"/>
      <c r="CN63" s="387"/>
      <c r="CO63" s="389"/>
      <c r="CP63" s="389"/>
      <c r="CQ63" s="11"/>
      <c r="CR63" s="11"/>
      <c r="CS63" s="11"/>
      <c r="CT63" s="11"/>
      <c r="CU63" s="11"/>
      <c r="CV63" s="11"/>
      <c r="CW63" s="11"/>
      <c r="CX63" s="10"/>
      <c r="CY63" s="10"/>
      <c r="CZ63" s="10">
        <v>69</v>
      </c>
      <c r="DA63" s="10"/>
      <c r="DB63" s="10"/>
      <c r="DC63" s="10"/>
      <c r="DD63" s="10">
        <v>108</v>
      </c>
      <c r="DE63" s="282"/>
      <c r="DF63" s="10"/>
      <c r="DG63" s="10"/>
      <c r="DH63" s="10"/>
      <c r="DI63" s="10"/>
      <c r="DJ63" s="10" t="s">
        <v>1725</v>
      </c>
      <c r="DK63" s="10"/>
      <c r="DL63" s="10"/>
      <c r="DM63" s="10"/>
      <c r="DN63" s="10"/>
      <c r="DO63" s="405"/>
      <c r="DP63" s="10"/>
    </row>
    <row r="64" spans="1:1067" s="283" customFormat="1" ht="69" hidden="1" customHeight="1">
      <c r="B64" s="10"/>
      <c r="C64" s="280"/>
      <c r="D64" s="280"/>
      <c r="E64" s="281" t="s">
        <v>1818</v>
      </c>
      <c r="F64" s="10" t="s">
        <v>1713</v>
      </c>
      <c r="G64" s="10" t="s">
        <v>61</v>
      </c>
      <c r="H64" s="10">
        <v>69</v>
      </c>
      <c r="I64" s="11"/>
      <c r="J64" s="471"/>
      <c r="K64" s="471"/>
      <c r="L64" s="471"/>
      <c r="M64" s="47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466"/>
      <c r="AL64" s="390"/>
      <c r="AM64" s="390"/>
      <c r="AN64" s="390"/>
      <c r="AO64" s="390"/>
      <c r="AP64" s="390"/>
      <c r="AQ64" s="390"/>
      <c r="AR64" s="384"/>
      <c r="AS64" s="391"/>
      <c r="AT64" s="387"/>
      <c r="AU64" s="387"/>
      <c r="AV64" s="387"/>
      <c r="AW64" s="387"/>
      <c r="AX64" s="387"/>
      <c r="AY64" s="387"/>
      <c r="AZ64" s="387"/>
      <c r="BA64" s="387"/>
      <c r="BB64" s="387"/>
      <c r="BC64" s="384"/>
      <c r="BD64" s="387"/>
      <c r="BE64" s="387"/>
      <c r="BF64" s="387"/>
      <c r="BG64" s="387"/>
      <c r="BH64" s="387"/>
      <c r="BI64" s="387"/>
      <c r="BJ64" s="387"/>
      <c r="BK64" s="387"/>
      <c r="BL64" s="387"/>
      <c r="BM64" s="387"/>
      <c r="BN64" s="387"/>
      <c r="BO64" s="384"/>
      <c r="BP64" s="384" t="s">
        <v>72</v>
      </c>
      <c r="BQ64" s="384"/>
      <c r="BR64" s="396"/>
      <c r="BS64" s="397"/>
      <c r="BT64" s="397"/>
      <c r="BU64" s="387"/>
      <c r="BV64" s="387"/>
      <c r="BW64" s="387"/>
      <c r="BX64" s="387"/>
      <c r="BY64" s="387"/>
      <c r="BZ64" s="387"/>
      <c r="CA64" s="387"/>
      <c r="CB64" s="387"/>
      <c r="CC64" s="387"/>
      <c r="CD64" s="387"/>
      <c r="CE64" s="387"/>
      <c r="CF64" s="387"/>
      <c r="CG64" s="387"/>
      <c r="CH64" s="387"/>
      <c r="CI64" s="387"/>
      <c r="CJ64" s="387"/>
      <c r="CK64" s="387"/>
      <c r="CL64" s="387"/>
      <c r="CM64" s="387"/>
      <c r="CN64" s="387"/>
      <c r="CO64" s="389"/>
      <c r="CP64" s="389"/>
      <c r="CQ64" s="11"/>
      <c r="CR64" s="11"/>
      <c r="CS64" s="11"/>
      <c r="CT64" s="11"/>
      <c r="CU64" s="11"/>
      <c r="CV64" s="11"/>
      <c r="CW64" s="11"/>
      <c r="CX64" s="10"/>
      <c r="CY64" s="10"/>
      <c r="CZ64" s="10">
        <v>69</v>
      </c>
      <c r="DA64" s="10"/>
      <c r="DB64" s="10"/>
      <c r="DC64" s="10"/>
      <c r="DD64" s="10">
        <v>108</v>
      </c>
      <c r="DE64" s="282"/>
      <c r="DF64" s="10"/>
      <c r="DG64" s="10" t="s">
        <v>1725</v>
      </c>
      <c r="DH64" s="10"/>
      <c r="DI64" s="10"/>
      <c r="DJ64" s="10"/>
      <c r="DK64" s="10"/>
      <c r="DL64" s="10"/>
      <c r="DM64" s="10"/>
      <c r="DN64" s="10"/>
      <c r="DO64" s="405"/>
      <c r="DP64" s="10"/>
    </row>
    <row r="65" spans="1:1067" ht="69" customHeight="1">
      <c r="A65" s="2"/>
      <c r="B65" s="10">
        <v>54</v>
      </c>
      <c r="C65" s="280">
        <v>52</v>
      </c>
      <c r="D65" s="280" t="s">
        <v>2432</v>
      </c>
      <c r="E65" s="281">
        <v>63</v>
      </c>
      <c r="F65" s="10" t="s">
        <v>337</v>
      </c>
      <c r="G65" s="10" t="s">
        <v>61</v>
      </c>
      <c r="H65" s="495">
        <v>59</v>
      </c>
      <c r="I65" s="499" t="str">
        <f t="shared" ref="I65:I66" si="9">DD65</f>
        <v>52_63</v>
      </c>
      <c r="J65" s="471">
        <v>1</v>
      </c>
      <c r="K65" s="471">
        <v>2</v>
      </c>
      <c r="L65" s="471"/>
      <c r="M65" s="471"/>
      <c r="N65" s="490">
        <v>1</v>
      </c>
      <c r="O65" s="11"/>
      <c r="P65" s="11"/>
      <c r="Q65" s="11"/>
      <c r="R65" s="11"/>
      <c r="S65" s="11" t="s">
        <v>333</v>
      </c>
      <c r="T65" s="11" t="s">
        <v>2309</v>
      </c>
      <c r="U65" s="11">
        <v>9.8000000000000004E-2</v>
      </c>
      <c r="V65" s="505" t="s">
        <v>2304</v>
      </c>
      <c r="W65" s="9">
        <v>0.55000000000000004</v>
      </c>
      <c r="X65" s="9">
        <f t="shared" ref="X65:X66" si="10">Y65-W65</f>
        <v>0.72399999999999998</v>
      </c>
      <c r="Y65" s="12">
        <v>1.274</v>
      </c>
      <c r="Z65" s="12"/>
      <c r="AA65" s="12" t="s">
        <v>2061</v>
      </c>
      <c r="AB65" s="12" t="s">
        <v>622</v>
      </c>
      <c r="AC65" s="12" t="s">
        <v>333</v>
      </c>
      <c r="AD65" s="11" t="s">
        <v>2311</v>
      </c>
      <c r="AE65" s="11" t="s">
        <v>2334</v>
      </c>
      <c r="AF65" s="11" t="s">
        <v>2305</v>
      </c>
      <c r="AG65" s="11" t="s">
        <v>2299</v>
      </c>
      <c r="AH65" s="11" t="s">
        <v>2307</v>
      </c>
      <c r="AI65" s="11" t="s">
        <v>1899</v>
      </c>
      <c r="AJ65" s="11" t="s">
        <v>74</v>
      </c>
      <c r="AK65" s="466">
        <v>1</v>
      </c>
      <c r="AL65" s="395">
        <v>36</v>
      </c>
      <c r="AM65" s="390" t="s">
        <v>333</v>
      </c>
      <c r="AN65" s="390" t="s">
        <v>2018</v>
      </c>
      <c r="AO65" s="390" t="s">
        <v>2080</v>
      </c>
      <c r="AP65" s="390">
        <v>6.55</v>
      </c>
      <c r="AQ65" s="390" t="s">
        <v>2071</v>
      </c>
      <c r="AR65" s="384" t="s">
        <v>334</v>
      </c>
      <c r="AS65" s="385">
        <v>19</v>
      </c>
      <c r="AT65" s="386">
        <v>21</v>
      </c>
      <c r="AU65" s="387"/>
      <c r="AV65" s="387"/>
      <c r="AW65" s="387">
        <v>1</v>
      </c>
      <c r="AX65" s="387"/>
      <c r="AY65" s="387"/>
      <c r="AZ65" s="387"/>
      <c r="BA65" s="387"/>
      <c r="BB65" s="386">
        <v>1</v>
      </c>
      <c r="BC65" s="383">
        <v>25</v>
      </c>
      <c r="BD65" s="388">
        <v>1</v>
      </c>
      <c r="BE65" s="387" t="s">
        <v>338</v>
      </c>
      <c r="BF65" s="387" t="s">
        <v>92</v>
      </c>
      <c r="BG65" s="387" t="s">
        <v>325</v>
      </c>
      <c r="BH65" s="387" t="s">
        <v>68</v>
      </c>
      <c r="BI65" s="387" t="s">
        <v>68</v>
      </c>
      <c r="BJ65" s="387" t="s">
        <v>68</v>
      </c>
      <c r="BK65" s="387" t="s">
        <v>68</v>
      </c>
      <c r="BL65" s="387" t="s">
        <v>68</v>
      </c>
      <c r="BM65" s="387" t="s">
        <v>69</v>
      </c>
      <c r="BN65" s="387" t="s">
        <v>336</v>
      </c>
      <c r="BO65" s="384" t="s">
        <v>71</v>
      </c>
      <c r="BP65" s="384" t="s">
        <v>72</v>
      </c>
      <c r="BQ65" s="384"/>
      <c r="BR65" s="384"/>
      <c r="BS65" s="384"/>
      <c r="BT65" s="384"/>
      <c r="BU65" s="387"/>
      <c r="BV65" s="387"/>
      <c r="BW65" s="387"/>
      <c r="BX65" s="387" t="s">
        <v>2096</v>
      </c>
      <c r="BY65" s="387"/>
      <c r="BZ65" s="387">
        <v>1</v>
      </c>
      <c r="CA65" s="387"/>
      <c r="CB65" s="387"/>
      <c r="CC65" s="387"/>
      <c r="CD65" s="387"/>
      <c r="CE65" s="387"/>
      <c r="CF65" s="387"/>
      <c r="CG65" s="387"/>
      <c r="CH65" s="387"/>
      <c r="CI65" s="387"/>
      <c r="CJ65" s="387"/>
      <c r="CK65" s="387"/>
      <c r="CL65" s="387"/>
      <c r="CM65" s="387"/>
      <c r="CN65" s="387"/>
      <c r="CO65" s="389">
        <v>1230</v>
      </c>
      <c r="CP65" s="389"/>
      <c r="CQ65" s="11" t="s">
        <v>1049</v>
      </c>
      <c r="CR65" s="11"/>
      <c r="CS65" s="11"/>
      <c r="CT65" s="11"/>
      <c r="CU65" s="11"/>
      <c r="CV65" s="11"/>
      <c r="CW65" s="11"/>
      <c r="CX65" s="10"/>
      <c r="CY65" s="10" t="s">
        <v>73</v>
      </c>
      <c r="CZ65" s="10">
        <v>59</v>
      </c>
      <c r="DA65" s="10" t="s">
        <v>74</v>
      </c>
      <c r="DB65" s="10" t="s">
        <v>339</v>
      </c>
      <c r="DC65" s="10">
        <v>1</v>
      </c>
      <c r="DD65" s="10" t="str">
        <f>CONCATENATE(C65,"_",E65)</f>
        <v>52_63</v>
      </c>
      <c r="DE65" s="282"/>
      <c r="DF65" s="10"/>
      <c r="DG65" s="413" t="s">
        <v>1777</v>
      </c>
      <c r="DH65" s="10"/>
      <c r="DI65" s="10"/>
      <c r="DJ65" s="10"/>
      <c r="DK65" s="232"/>
      <c r="DL65" s="232"/>
      <c r="DM65" s="232"/>
      <c r="DN65" s="232"/>
      <c r="DO65" s="477" t="s">
        <v>1959</v>
      </c>
      <c r="DP65" s="23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  <c r="IX65" s="50"/>
      <c r="IY65" s="50"/>
      <c r="IZ65" s="50"/>
      <c r="JA65" s="50"/>
      <c r="JB65" s="50"/>
      <c r="JC65" s="50"/>
      <c r="JD65" s="50"/>
      <c r="JE65" s="50"/>
      <c r="JF65" s="50"/>
      <c r="JG65" s="50"/>
      <c r="JH65" s="50"/>
      <c r="JI65" s="50"/>
      <c r="JJ65" s="50"/>
      <c r="JK65" s="50"/>
      <c r="JL65" s="50"/>
      <c r="JM65" s="50"/>
      <c r="JN65" s="50"/>
      <c r="JO65" s="50"/>
      <c r="JP65" s="50"/>
      <c r="JQ65" s="50"/>
      <c r="JR65" s="50"/>
      <c r="JS65" s="50"/>
      <c r="JT65" s="50"/>
      <c r="JU65" s="50"/>
      <c r="JV65" s="50"/>
      <c r="JW65" s="50"/>
      <c r="JX65" s="50"/>
      <c r="JY65" s="50"/>
      <c r="JZ65" s="50"/>
      <c r="KA65" s="50"/>
      <c r="KB65" s="50"/>
      <c r="KC65" s="50"/>
      <c r="KD65" s="50"/>
      <c r="KE65" s="50"/>
      <c r="KF65" s="50"/>
      <c r="KG65" s="50"/>
      <c r="KH65" s="50"/>
      <c r="KI65" s="50"/>
      <c r="KJ65" s="50"/>
      <c r="KK65" s="50"/>
      <c r="KL65" s="50"/>
      <c r="KM65" s="50"/>
      <c r="KN65" s="50"/>
      <c r="KO65" s="50"/>
      <c r="KP65" s="50"/>
      <c r="KQ65" s="50"/>
      <c r="KR65" s="50"/>
      <c r="KS65" s="50"/>
      <c r="KT65" s="50"/>
      <c r="KU65" s="50"/>
      <c r="KV65" s="50"/>
      <c r="KW65" s="50"/>
      <c r="KX65" s="50"/>
      <c r="KY65" s="50"/>
      <c r="KZ65" s="50"/>
      <c r="LA65" s="50"/>
      <c r="LB65" s="50"/>
      <c r="LC65" s="50"/>
      <c r="LD65" s="50"/>
      <c r="LE65" s="50"/>
      <c r="LF65" s="50"/>
      <c r="LG65" s="50"/>
      <c r="LH65" s="50"/>
      <c r="LI65" s="50"/>
      <c r="LJ65" s="50"/>
      <c r="LK65" s="50"/>
      <c r="LL65" s="50"/>
      <c r="LM65" s="50"/>
      <c r="LN65" s="50"/>
      <c r="LO65" s="50"/>
      <c r="LP65" s="50"/>
      <c r="LQ65" s="50"/>
      <c r="LR65" s="50"/>
      <c r="LS65" s="50"/>
      <c r="LT65" s="50"/>
      <c r="LU65" s="50"/>
      <c r="LV65" s="50"/>
      <c r="LW65" s="50"/>
      <c r="LX65" s="50"/>
      <c r="LY65" s="50"/>
      <c r="LZ65" s="50"/>
      <c r="MA65" s="50"/>
      <c r="MB65" s="50"/>
      <c r="MC65" s="50"/>
      <c r="MD65" s="50"/>
      <c r="ME65" s="50"/>
      <c r="MF65" s="50"/>
      <c r="MG65" s="50"/>
      <c r="MH65" s="50"/>
      <c r="MI65" s="50"/>
      <c r="MJ65" s="50"/>
      <c r="MK65" s="50"/>
      <c r="ML65" s="50"/>
      <c r="MM65" s="50"/>
      <c r="MN65" s="50"/>
      <c r="MO65" s="50"/>
      <c r="MP65" s="50"/>
      <c r="MQ65" s="50"/>
      <c r="MR65" s="50"/>
      <c r="MS65" s="50"/>
      <c r="MT65" s="50"/>
      <c r="MU65" s="50"/>
      <c r="MV65" s="50"/>
      <c r="MW65" s="50"/>
      <c r="MX65" s="50"/>
      <c r="MY65" s="50"/>
      <c r="MZ65" s="50"/>
      <c r="NA65" s="50"/>
      <c r="NB65" s="50"/>
      <c r="NC65" s="50"/>
      <c r="ND65" s="50"/>
      <c r="NE65" s="50"/>
      <c r="NF65" s="50"/>
      <c r="NG65" s="50"/>
      <c r="NH65" s="50"/>
      <c r="NI65" s="50"/>
      <c r="NJ65" s="50"/>
      <c r="NK65" s="50"/>
      <c r="NL65" s="50"/>
      <c r="NM65" s="50"/>
      <c r="NN65" s="50"/>
      <c r="NO65" s="50"/>
      <c r="NP65" s="50"/>
      <c r="NQ65" s="50"/>
      <c r="NR65" s="50"/>
      <c r="NS65" s="50"/>
      <c r="NT65" s="50"/>
      <c r="NU65" s="50"/>
      <c r="NV65" s="50"/>
      <c r="NW65" s="50"/>
      <c r="NX65" s="50"/>
      <c r="NY65" s="50"/>
      <c r="NZ65" s="50"/>
      <c r="OA65" s="50"/>
      <c r="OB65" s="50"/>
      <c r="OC65" s="50"/>
      <c r="OD65" s="50"/>
      <c r="OE65" s="50"/>
      <c r="OF65" s="50"/>
      <c r="OG65" s="50"/>
      <c r="OH65" s="50"/>
      <c r="OI65" s="50"/>
      <c r="OJ65" s="50"/>
      <c r="OK65" s="50"/>
      <c r="OL65" s="50"/>
      <c r="OM65" s="50"/>
      <c r="ON65" s="50"/>
      <c r="OO65" s="50"/>
      <c r="OP65" s="50"/>
      <c r="OQ65" s="50"/>
      <c r="OR65" s="50"/>
      <c r="OS65" s="50"/>
      <c r="OT65" s="50"/>
      <c r="OU65" s="50"/>
      <c r="OV65" s="50"/>
      <c r="OW65" s="50"/>
      <c r="OX65" s="50"/>
      <c r="OY65" s="50"/>
      <c r="OZ65" s="50"/>
      <c r="PA65" s="50"/>
      <c r="PB65" s="50"/>
      <c r="PC65" s="50"/>
      <c r="PD65" s="50"/>
      <c r="PE65" s="50"/>
      <c r="PF65" s="50"/>
      <c r="PG65" s="50"/>
      <c r="PH65" s="50"/>
      <c r="PI65" s="50"/>
      <c r="PJ65" s="50"/>
      <c r="PK65" s="50"/>
      <c r="PL65" s="50"/>
      <c r="PM65" s="50"/>
      <c r="PN65" s="50"/>
      <c r="PO65" s="50"/>
      <c r="PP65" s="50"/>
      <c r="PQ65" s="50"/>
      <c r="PR65" s="50"/>
      <c r="PS65" s="50"/>
      <c r="PT65" s="50"/>
      <c r="PU65" s="50"/>
      <c r="PV65" s="50"/>
      <c r="PW65" s="50"/>
      <c r="PX65" s="50"/>
      <c r="PY65" s="50"/>
      <c r="PZ65" s="50"/>
      <c r="QA65" s="50"/>
      <c r="QB65" s="50"/>
      <c r="QC65" s="50"/>
      <c r="QD65" s="50"/>
      <c r="QE65" s="50"/>
      <c r="QF65" s="50"/>
      <c r="QG65" s="50"/>
      <c r="QH65" s="50"/>
      <c r="QI65" s="50"/>
      <c r="QJ65" s="50"/>
      <c r="QK65" s="50"/>
      <c r="QL65" s="50"/>
      <c r="QM65" s="50"/>
      <c r="QN65" s="50"/>
      <c r="QO65" s="50"/>
      <c r="QP65" s="50"/>
      <c r="QQ65" s="50"/>
      <c r="QR65" s="50"/>
      <c r="QS65" s="50"/>
      <c r="QT65" s="50"/>
      <c r="QU65" s="50"/>
      <c r="QV65" s="50"/>
      <c r="QW65" s="50"/>
      <c r="QX65" s="50"/>
      <c r="QY65" s="50"/>
      <c r="QZ65" s="50"/>
      <c r="RA65" s="50"/>
      <c r="RB65" s="50"/>
      <c r="RC65" s="50"/>
      <c r="RD65" s="50"/>
      <c r="RE65" s="50"/>
      <c r="RF65" s="50"/>
      <c r="RG65" s="50"/>
      <c r="RH65" s="50"/>
      <c r="RI65" s="50"/>
      <c r="RJ65" s="50"/>
      <c r="RK65" s="50"/>
      <c r="RL65" s="50"/>
      <c r="RM65" s="50"/>
      <c r="RN65" s="50"/>
      <c r="RO65" s="50"/>
      <c r="RP65" s="50"/>
      <c r="RQ65" s="50"/>
      <c r="RR65" s="50"/>
      <c r="RS65" s="50"/>
      <c r="RT65" s="50"/>
      <c r="RU65" s="50"/>
      <c r="RV65" s="50"/>
      <c r="RW65" s="50"/>
      <c r="RX65" s="50"/>
      <c r="RY65" s="50"/>
      <c r="RZ65" s="50"/>
      <c r="SA65" s="50"/>
      <c r="SB65" s="50"/>
      <c r="SC65" s="50"/>
      <c r="SD65" s="50"/>
      <c r="SE65" s="50"/>
      <c r="SF65" s="50"/>
      <c r="SG65" s="50"/>
      <c r="SH65" s="50"/>
      <c r="SI65" s="50"/>
      <c r="SJ65" s="50"/>
      <c r="SK65" s="50"/>
      <c r="SL65" s="50"/>
      <c r="SM65" s="50"/>
      <c r="SN65" s="50"/>
      <c r="SO65" s="50"/>
      <c r="SP65" s="50"/>
      <c r="SQ65" s="50"/>
      <c r="SR65" s="50"/>
      <c r="SS65" s="50"/>
      <c r="ST65" s="50"/>
      <c r="SU65" s="50"/>
      <c r="SV65" s="50"/>
      <c r="SW65" s="50"/>
      <c r="SX65" s="50"/>
      <c r="SY65" s="50"/>
      <c r="SZ65" s="50"/>
      <c r="TA65" s="50"/>
      <c r="TB65" s="50"/>
      <c r="TC65" s="50"/>
      <c r="TD65" s="50"/>
      <c r="TE65" s="50"/>
      <c r="TF65" s="50"/>
      <c r="TG65" s="50"/>
      <c r="TH65" s="50"/>
      <c r="TI65" s="50"/>
      <c r="TJ65" s="50"/>
      <c r="TK65" s="50"/>
      <c r="TL65" s="50"/>
      <c r="TM65" s="50"/>
      <c r="TN65" s="50"/>
      <c r="TO65" s="50"/>
      <c r="TP65" s="50"/>
      <c r="TQ65" s="50"/>
      <c r="TR65" s="50"/>
      <c r="TS65" s="50"/>
      <c r="TT65" s="50"/>
      <c r="TU65" s="50"/>
      <c r="TV65" s="50"/>
      <c r="TW65" s="50"/>
      <c r="TX65" s="50"/>
      <c r="TY65" s="50"/>
      <c r="TZ65" s="50"/>
      <c r="UA65" s="50"/>
      <c r="UB65" s="50"/>
      <c r="UC65" s="50"/>
      <c r="UD65" s="50"/>
      <c r="UE65" s="50"/>
      <c r="UF65" s="50"/>
      <c r="UG65" s="50"/>
      <c r="UH65" s="50"/>
      <c r="UI65" s="50"/>
      <c r="UJ65" s="50"/>
      <c r="UK65" s="50"/>
      <c r="UL65" s="50"/>
      <c r="UM65" s="50"/>
      <c r="UN65" s="50"/>
      <c r="UO65" s="50"/>
      <c r="UP65" s="50"/>
      <c r="UQ65" s="50"/>
      <c r="UR65" s="50"/>
      <c r="US65" s="50"/>
      <c r="UT65" s="50"/>
      <c r="UU65" s="50"/>
      <c r="UV65" s="50"/>
      <c r="UW65" s="50"/>
      <c r="UX65" s="50"/>
      <c r="UY65" s="50"/>
      <c r="UZ65" s="50"/>
      <c r="VA65" s="50"/>
      <c r="VB65" s="50"/>
      <c r="VC65" s="50"/>
      <c r="VD65" s="50"/>
      <c r="VE65" s="50"/>
      <c r="VF65" s="50"/>
      <c r="VG65" s="50"/>
      <c r="VH65" s="50"/>
      <c r="VI65" s="50"/>
      <c r="VJ65" s="50"/>
      <c r="VK65" s="50"/>
      <c r="VL65" s="50"/>
      <c r="VM65" s="50"/>
      <c r="VN65" s="50"/>
      <c r="VO65" s="50"/>
      <c r="VP65" s="50"/>
      <c r="VQ65" s="50"/>
      <c r="VR65" s="50"/>
      <c r="VS65" s="50"/>
      <c r="VT65" s="50"/>
      <c r="VU65" s="50"/>
      <c r="VV65" s="50"/>
      <c r="VW65" s="50"/>
      <c r="VX65" s="50"/>
      <c r="VY65" s="50"/>
      <c r="VZ65" s="50"/>
      <c r="WA65" s="50"/>
      <c r="WB65" s="50"/>
      <c r="WC65" s="50"/>
      <c r="WD65" s="50"/>
      <c r="WE65" s="50"/>
      <c r="WF65" s="50"/>
      <c r="WG65" s="50"/>
      <c r="WH65" s="50"/>
      <c r="WI65" s="50"/>
      <c r="WJ65" s="50"/>
      <c r="WK65" s="50"/>
      <c r="WL65" s="50"/>
      <c r="WM65" s="50"/>
      <c r="WN65" s="50"/>
      <c r="WO65" s="50"/>
      <c r="WP65" s="50"/>
      <c r="WQ65" s="50"/>
      <c r="WR65" s="50"/>
      <c r="WS65" s="50"/>
      <c r="WT65" s="50"/>
      <c r="WU65" s="50"/>
      <c r="WV65" s="50"/>
      <c r="WW65" s="50"/>
      <c r="WX65" s="50"/>
      <c r="WY65" s="50"/>
      <c r="WZ65" s="50"/>
      <c r="XA65" s="50"/>
      <c r="XB65" s="50"/>
      <c r="XC65" s="50"/>
      <c r="XD65" s="50"/>
      <c r="XE65" s="50"/>
      <c r="XF65" s="50"/>
      <c r="XG65" s="50"/>
      <c r="XH65" s="50"/>
      <c r="XI65" s="50"/>
      <c r="XJ65" s="50"/>
      <c r="XK65" s="50"/>
      <c r="XL65" s="50"/>
      <c r="XM65" s="50"/>
      <c r="XN65" s="50"/>
      <c r="XO65" s="50"/>
      <c r="XP65" s="50"/>
      <c r="XQ65" s="50"/>
      <c r="XR65" s="50"/>
      <c r="XS65" s="50"/>
      <c r="XT65" s="50"/>
      <c r="XU65" s="50"/>
      <c r="XV65" s="50"/>
      <c r="XW65" s="50"/>
      <c r="XX65" s="50"/>
      <c r="XY65" s="50"/>
      <c r="XZ65" s="50"/>
      <c r="YA65" s="50"/>
      <c r="YB65" s="50"/>
      <c r="YC65" s="50"/>
      <c r="YD65" s="50"/>
      <c r="YE65" s="50"/>
      <c r="YF65" s="50"/>
      <c r="YG65" s="50"/>
      <c r="YH65" s="50"/>
      <c r="YI65" s="50"/>
      <c r="YJ65" s="50"/>
      <c r="YK65" s="50"/>
      <c r="YL65" s="50"/>
      <c r="YM65" s="50"/>
      <c r="YN65" s="50"/>
      <c r="YO65" s="50"/>
      <c r="YP65" s="50"/>
      <c r="YQ65" s="50"/>
      <c r="YR65" s="50"/>
      <c r="YS65" s="50"/>
      <c r="YT65" s="50"/>
      <c r="YU65" s="50"/>
      <c r="YV65" s="50"/>
      <c r="YW65" s="50"/>
      <c r="YX65" s="50"/>
      <c r="YY65" s="50"/>
      <c r="YZ65" s="50"/>
      <c r="ZA65" s="50"/>
      <c r="ZB65" s="50"/>
      <c r="ZC65" s="50"/>
      <c r="ZD65" s="50"/>
      <c r="ZE65" s="50"/>
      <c r="ZF65" s="50"/>
      <c r="ZG65" s="50"/>
      <c r="ZH65" s="50"/>
      <c r="ZI65" s="50"/>
      <c r="ZJ65" s="50"/>
      <c r="ZK65" s="50"/>
      <c r="ZL65" s="50"/>
      <c r="ZM65" s="50"/>
      <c r="ZN65" s="50"/>
      <c r="ZO65" s="50"/>
      <c r="ZP65" s="50"/>
      <c r="ZQ65" s="50"/>
      <c r="ZR65" s="50"/>
      <c r="ZS65" s="50"/>
      <c r="ZT65" s="50"/>
      <c r="ZU65" s="50"/>
      <c r="ZV65" s="50"/>
      <c r="ZW65" s="50"/>
      <c r="ZX65" s="50"/>
      <c r="ZY65" s="50"/>
      <c r="ZZ65" s="50"/>
      <c r="AAA65" s="50"/>
      <c r="AAB65" s="50"/>
      <c r="AAC65" s="50"/>
      <c r="AAD65" s="50"/>
      <c r="AAE65" s="50"/>
      <c r="AAF65" s="50"/>
      <c r="AAG65" s="50"/>
      <c r="AAH65" s="50"/>
      <c r="AAI65" s="50"/>
      <c r="AAJ65" s="50"/>
      <c r="AAK65" s="50"/>
      <c r="AAL65" s="50"/>
      <c r="AAM65" s="50"/>
      <c r="AAN65" s="50"/>
      <c r="AAO65" s="50"/>
      <c r="AAP65" s="50"/>
      <c r="AAQ65" s="50"/>
      <c r="AAR65" s="50"/>
      <c r="AAS65" s="50"/>
      <c r="AAT65" s="50"/>
      <c r="AAU65" s="50"/>
      <c r="AAV65" s="50"/>
      <c r="AAW65" s="50"/>
      <c r="AAX65" s="50"/>
      <c r="AAY65" s="50"/>
      <c r="AAZ65" s="50"/>
      <c r="ABA65" s="50"/>
      <c r="ABB65" s="50"/>
      <c r="ABC65" s="50"/>
      <c r="ABD65" s="50"/>
      <c r="ABE65" s="50"/>
      <c r="ABF65" s="50"/>
      <c r="ABG65" s="50"/>
      <c r="ABH65" s="50"/>
      <c r="ABI65" s="50"/>
      <c r="ABJ65" s="50"/>
      <c r="ABK65" s="50"/>
      <c r="ABL65" s="50"/>
      <c r="ABM65" s="50"/>
      <c r="ABN65" s="50"/>
      <c r="ABO65" s="50"/>
      <c r="ABP65" s="50"/>
      <c r="ABQ65" s="50"/>
      <c r="ABR65" s="50"/>
      <c r="ABS65" s="50"/>
      <c r="ABT65" s="50"/>
      <c r="ABU65" s="50"/>
      <c r="ABV65" s="50"/>
      <c r="ABW65" s="50"/>
      <c r="ABX65" s="50"/>
      <c r="ABY65" s="50"/>
      <c r="ABZ65" s="50"/>
      <c r="ACA65" s="50"/>
      <c r="ACB65" s="50"/>
      <c r="ACC65" s="50"/>
      <c r="ACD65" s="50"/>
      <c r="ACE65" s="50"/>
      <c r="ACF65" s="50"/>
      <c r="ACG65" s="50"/>
      <c r="ACH65" s="50"/>
      <c r="ACI65" s="50"/>
      <c r="ACJ65" s="50"/>
      <c r="ACK65" s="50"/>
      <c r="ACL65" s="50"/>
      <c r="ACM65" s="50"/>
      <c r="ACN65" s="50"/>
      <c r="ACO65" s="50"/>
      <c r="ACP65" s="50"/>
      <c r="ACQ65" s="50"/>
      <c r="ACR65" s="50"/>
      <c r="ACS65" s="50"/>
      <c r="ACT65" s="50"/>
      <c r="ACU65" s="50"/>
      <c r="ACV65" s="50"/>
      <c r="ACW65" s="50"/>
      <c r="ACX65" s="50"/>
      <c r="ACY65" s="50"/>
      <c r="ACZ65" s="50"/>
      <c r="ADA65" s="50"/>
      <c r="ADB65" s="50"/>
      <c r="ADC65" s="50"/>
      <c r="ADD65" s="50"/>
      <c r="ADE65" s="50"/>
      <c r="ADF65" s="50"/>
      <c r="ADG65" s="50"/>
      <c r="ADH65" s="50"/>
      <c r="ADI65" s="50"/>
      <c r="ADJ65" s="50"/>
      <c r="ADK65" s="50"/>
      <c r="ADL65" s="50"/>
      <c r="ADM65" s="50"/>
      <c r="ADN65" s="50"/>
      <c r="ADO65" s="50"/>
      <c r="ADP65" s="50"/>
      <c r="ADQ65" s="50"/>
      <c r="ADR65" s="50"/>
      <c r="ADS65" s="50"/>
      <c r="ADT65" s="50"/>
      <c r="ADU65" s="50"/>
      <c r="ADV65" s="50"/>
      <c r="ADW65" s="50"/>
      <c r="ADX65" s="50"/>
      <c r="ADY65" s="50"/>
      <c r="ADZ65" s="50"/>
      <c r="AEA65" s="50"/>
      <c r="AEB65" s="50"/>
      <c r="AEC65" s="50"/>
      <c r="AED65" s="50"/>
      <c r="AEE65" s="50"/>
      <c r="AEF65" s="50"/>
      <c r="AEG65" s="50"/>
      <c r="AEH65" s="50"/>
      <c r="AEI65" s="50"/>
      <c r="AEJ65" s="50"/>
      <c r="AEK65" s="50"/>
      <c r="AEL65" s="50"/>
      <c r="AEM65" s="50"/>
      <c r="AEN65" s="50"/>
      <c r="AEO65" s="50"/>
      <c r="AEP65" s="50"/>
      <c r="AEQ65" s="50"/>
      <c r="AER65" s="50"/>
      <c r="AES65" s="50"/>
      <c r="AET65" s="50"/>
      <c r="AEU65" s="50"/>
      <c r="AEV65" s="50"/>
      <c r="AEW65" s="50"/>
      <c r="AEX65" s="50"/>
      <c r="AEY65" s="50"/>
      <c r="AEZ65" s="50"/>
      <c r="AFA65" s="50"/>
      <c r="AFB65" s="50"/>
      <c r="AFC65" s="50"/>
      <c r="AFD65" s="50"/>
      <c r="AFE65" s="50"/>
      <c r="AFF65" s="50"/>
      <c r="AFG65" s="50"/>
      <c r="AFH65" s="50"/>
      <c r="AFI65" s="50"/>
      <c r="AFJ65" s="50"/>
      <c r="AFK65" s="50"/>
      <c r="AFL65" s="50"/>
      <c r="AFM65" s="50"/>
      <c r="AFN65" s="50"/>
      <c r="AFO65" s="50"/>
      <c r="AFP65" s="50"/>
      <c r="AFQ65" s="50"/>
      <c r="AFR65" s="50"/>
      <c r="AFS65" s="50"/>
      <c r="AFT65" s="50"/>
      <c r="AFU65" s="50"/>
      <c r="AFV65" s="50"/>
      <c r="AFW65" s="50"/>
      <c r="AFX65" s="50"/>
      <c r="AFY65" s="50"/>
      <c r="AFZ65" s="50"/>
      <c r="AGA65" s="50"/>
      <c r="AGB65" s="50"/>
      <c r="AGC65" s="50"/>
      <c r="AGD65" s="50"/>
      <c r="AGE65" s="50"/>
      <c r="AGF65" s="50"/>
      <c r="AGG65" s="50"/>
      <c r="AGH65" s="50"/>
      <c r="AGI65" s="50"/>
      <c r="AGJ65" s="50"/>
      <c r="AGK65" s="50"/>
      <c r="AGL65" s="50"/>
      <c r="AGM65" s="50"/>
      <c r="AGN65" s="50"/>
      <c r="AGO65" s="50"/>
      <c r="AGP65" s="50"/>
      <c r="AGQ65" s="50"/>
      <c r="AGR65" s="50"/>
      <c r="AGS65" s="50"/>
      <c r="AGT65" s="50"/>
      <c r="AGU65" s="50"/>
      <c r="AGV65" s="50"/>
      <c r="AGW65" s="50"/>
      <c r="AGX65" s="50"/>
      <c r="AGY65" s="50"/>
      <c r="AGZ65" s="50"/>
      <c r="AHA65" s="50"/>
      <c r="AHB65" s="50"/>
      <c r="AHC65" s="50"/>
      <c r="AHD65" s="50"/>
      <c r="AHE65" s="50"/>
      <c r="AHF65" s="50"/>
      <c r="AHG65" s="50"/>
      <c r="AHH65" s="50"/>
      <c r="AHI65" s="50"/>
      <c r="AHJ65" s="50"/>
      <c r="AHK65" s="50"/>
      <c r="AHL65" s="50"/>
      <c r="AHM65" s="50"/>
      <c r="AHN65" s="50"/>
      <c r="AHO65" s="50"/>
      <c r="AHP65" s="50"/>
      <c r="AHQ65" s="50"/>
      <c r="AHR65" s="50"/>
      <c r="AHS65" s="50"/>
      <c r="AHT65" s="50"/>
      <c r="AHU65" s="50"/>
      <c r="AHV65" s="50"/>
      <c r="AHW65" s="50"/>
      <c r="AHX65" s="50"/>
      <c r="AHY65" s="50"/>
      <c r="AHZ65" s="50"/>
      <c r="AIA65" s="50"/>
      <c r="AIB65" s="50"/>
      <c r="AIC65" s="50"/>
      <c r="AID65" s="50"/>
      <c r="AIE65" s="50"/>
      <c r="AIF65" s="50"/>
      <c r="AIG65" s="50"/>
      <c r="AIH65" s="50"/>
      <c r="AII65" s="50"/>
      <c r="AIJ65" s="50"/>
      <c r="AIK65" s="50"/>
      <c r="AIL65" s="50"/>
      <c r="AIM65" s="50"/>
      <c r="AIN65" s="50"/>
      <c r="AIO65" s="50"/>
      <c r="AIP65" s="50"/>
      <c r="AIQ65" s="50"/>
      <c r="AIR65" s="50"/>
      <c r="AIS65" s="50"/>
      <c r="AIT65" s="50"/>
      <c r="AIU65" s="50"/>
      <c r="AIV65" s="50"/>
      <c r="AIW65" s="50"/>
      <c r="AIX65" s="50"/>
      <c r="AIY65" s="50"/>
      <c r="AIZ65" s="50"/>
      <c r="AJA65" s="50"/>
      <c r="AJB65" s="50"/>
      <c r="AJC65" s="50"/>
      <c r="AJD65" s="50"/>
      <c r="AJE65" s="50"/>
      <c r="AJF65" s="50"/>
      <c r="AJG65" s="50"/>
      <c r="AJH65" s="50"/>
      <c r="AJI65" s="50"/>
      <c r="AJJ65" s="50"/>
      <c r="AJK65" s="50"/>
      <c r="AJL65" s="50"/>
      <c r="AJM65" s="50"/>
      <c r="AJN65" s="50"/>
      <c r="AJO65" s="50"/>
      <c r="AJP65" s="50"/>
      <c r="AJQ65" s="50"/>
      <c r="AJR65" s="50"/>
      <c r="AJS65" s="50"/>
      <c r="AJT65" s="50"/>
      <c r="AJU65" s="50"/>
      <c r="AJV65" s="50"/>
      <c r="AJW65" s="50"/>
      <c r="AJX65" s="50"/>
      <c r="AJY65" s="50"/>
      <c r="AJZ65" s="50"/>
      <c r="AKA65" s="50"/>
      <c r="AKB65" s="50"/>
      <c r="AKC65" s="50"/>
      <c r="AKD65" s="50"/>
      <c r="AKE65" s="50"/>
      <c r="AKF65" s="50"/>
      <c r="AKG65" s="50"/>
      <c r="AKH65" s="50"/>
      <c r="AKI65" s="50"/>
      <c r="AKJ65" s="50"/>
      <c r="AKK65" s="50"/>
      <c r="AKL65" s="50"/>
      <c r="AKM65" s="50"/>
      <c r="AKN65" s="50"/>
      <c r="AKO65" s="50"/>
      <c r="AKP65" s="50"/>
      <c r="AKQ65" s="50"/>
      <c r="AKR65" s="50"/>
      <c r="AKS65" s="50"/>
      <c r="AKT65" s="50"/>
      <c r="AKU65" s="50"/>
      <c r="AKV65" s="50"/>
      <c r="AKW65" s="50"/>
      <c r="AKX65" s="50"/>
      <c r="AKY65" s="50"/>
      <c r="AKZ65" s="50"/>
      <c r="ALA65" s="50"/>
      <c r="ALB65" s="50"/>
      <c r="ALC65" s="50"/>
      <c r="ALD65" s="50"/>
      <c r="ALE65" s="50"/>
      <c r="ALF65" s="50"/>
      <c r="ALG65" s="50"/>
      <c r="ALH65" s="50"/>
      <c r="ALI65" s="50"/>
      <c r="ALJ65" s="50"/>
      <c r="ALK65" s="50"/>
      <c r="ALL65" s="50"/>
      <c r="ALM65" s="50"/>
      <c r="ALN65" s="50"/>
      <c r="ALO65" s="50"/>
      <c r="ALP65" s="50"/>
      <c r="ALQ65" s="50"/>
      <c r="ALR65" s="50"/>
      <c r="ALS65" s="50"/>
      <c r="ALT65" s="50"/>
      <c r="ALU65" s="50"/>
      <c r="ALV65" s="50"/>
      <c r="ALW65" s="50"/>
      <c r="ALX65" s="50"/>
      <c r="ALY65" s="50"/>
      <c r="ALZ65" s="50"/>
      <c r="AMA65" s="50"/>
      <c r="AMB65" s="50"/>
      <c r="AMC65" s="50"/>
      <c r="AMD65" s="50"/>
      <c r="AME65" s="50"/>
      <c r="AMF65" s="50"/>
      <c r="AMG65" s="50"/>
      <c r="AMH65" s="50"/>
      <c r="AMI65" s="50"/>
      <c r="AMJ65" s="50"/>
      <c r="AMK65" s="50"/>
      <c r="AML65" s="50"/>
      <c r="AMM65" s="50"/>
      <c r="AMN65" s="50"/>
      <c r="AMO65" s="50"/>
      <c r="AMP65" s="50"/>
      <c r="AMQ65" s="50"/>
      <c r="AMR65" s="50"/>
      <c r="AMS65" s="50"/>
      <c r="AMT65" s="50"/>
      <c r="AMU65" s="50"/>
      <c r="AMV65" s="50"/>
      <c r="AMW65" s="50"/>
      <c r="AMX65" s="50"/>
      <c r="AMY65" s="50"/>
      <c r="AMZ65" s="50"/>
      <c r="ANA65" s="50"/>
      <c r="ANB65" s="50"/>
      <c r="ANC65" s="50"/>
      <c r="AND65" s="50"/>
      <c r="ANE65" s="50"/>
      <c r="ANF65" s="50"/>
      <c r="ANG65" s="50"/>
      <c r="ANH65" s="50"/>
      <c r="ANI65" s="50"/>
      <c r="ANJ65" s="50"/>
      <c r="ANK65" s="50"/>
      <c r="ANL65" s="50"/>
      <c r="ANM65" s="50"/>
      <c r="ANN65" s="50"/>
      <c r="ANO65" s="50"/>
      <c r="ANP65" s="50"/>
      <c r="ANQ65" s="50"/>
      <c r="ANR65" s="50"/>
      <c r="ANS65" s="50"/>
      <c r="ANT65" s="50"/>
      <c r="ANU65" s="50"/>
      <c r="ANV65" s="50"/>
      <c r="ANW65" s="50"/>
      <c r="ANX65" s="50"/>
      <c r="ANY65" s="50"/>
      <c r="ANZ65" s="50"/>
      <c r="AOA65" s="50"/>
    </row>
    <row r="66" spans="1:1067" ht="69" customHeight="1">
      <c r="A66" s="283"/>
      <c r="B66" s="10">
        <v>55</v>
      </c>
      <c r="C66" s="280">
        <v>53</v>
      </c>
      <c r="D66" s="280" t="s">
        <v>2432</v>
      </c>
      <c r="E66" s="281">
        <v>45</v>
      </c>
      <c r="F66" s="10" t="s">
        <v>340</v>
      </c>
      <c r="G66" s="10" t="s">
        <v>61</v>
      </c>
      <c r="H66" s="495">
        <v>65</v>
      </c>
      <c r="I66" s="499" t="str">
        <f t="shared" si="9"/>
        <v>53_45</v>
      </c>
      <c r="J66" s="473">
        <v>1</v>
      </c>
      <c r="K66" s="473">
        <v>1</v>
      </c>
      <c r="L66" s="473"/>
      <c r="M66" s="473"/>
      <c r="N66" s="491"/>
      <c r="O66" s="10"/>
      <c r="P66" s="10"/>
      <c r="Q66" s="10" t="s">
        <v>1652</v>
      </c>
      <c r="R66" s="10"/>
      <c r="S66" s="10" t="s">
        <v>341</v>
      </c>
      <c r="T66" s="10" t="s">
        <v>2310</v>
      </c>
      <c r="U66" s="10">
        <v>0.48859999999999998</v>
      </c>
      <c r="V66" s="503" t="s">
        <v>2308</v>
      </c>
      <c r="W66" s="9">
        <v>0.55000000000000004</v>
      </c>
      <c r="X66" s="9">
        <f t="shared" si="10"/>
        <v>0.72399999999999998</v>
      </c>
      <c r="Y66" s="9">
        <v>1.274</v>
      </c>
      <c r="Z66" s="9"/>
      <c r="AA66" s="9" t="s">
        <v>2061</v>
      </c>
      <c r="AB66" s="9" t="s">
        <v>622</v>
      </c>
      <c r="AC66" s="9" t="s">
        <v>341</v>
      </c>
      <c r="AD66" s="9" t="s">
        <v>2306</v>
      </c>
      <c r="AE66" s="9" t="s">
        <v>2334</v>
      </c>
      <c r="AF66" s="9" t="s">
        <v>2305</v>
      </c>
      <c r="AG66" s="9" t="s">
        <v>2299</v>
      </c>
      <c r="AH66" s="9"/>
      <c r="AI66" s="9" t="s">
        <v>1899</v>
      </c>
      <c r="AJ66" s="9" t="s">
        <v>74</v>
      </c>
      <c r="AK66" s="468">
        <v>1</v>
      </c>
      <c r="AL66" s="386">
        <v>37</v>
      </c>
      <c r="AM66" s="384" t="s">
        <v>341</v>
      </c>
      <c r="AN66" s="384" t="s">
        <v>2019</v>
      </c>
      <c r="AO66" s="384" t="s">
        <v>61</v>
      </c>
      <c r="AP66" s="384">
        <v>0.55000000000000004</v>
      </c>
      <c r="AQ66" s="384" t="s">
        <v>2071</v>
      </c>
      <c r="AR66" s="384" t="s">
        <v>64</v>
      </c>
      <c r="AS66" s="385">
        <v>19</v>
      </c>
      <c r="AT66" s="386">
        <v>21</v>
      </c>
      <c r="AU66" s="387"/>
      <c r="AV66" s="387"/>
      <c r="AW66" s="387">
        <v>1</v>
      </c>
      <c r="AX66" s="387"/>
      <c r="AY66" s="387"/>
      <c r="AZ66" s="387"/>
      <c r="BA66" s="387"/>
      <c r="BB66" s="386">
        <v>1</v>
      </c>
      <c r="BC66" s="383">
        <v>77</v>
      </c>
      <c r="BD66" s="388">
        <v>1</v>
      </c>
      <c r="BE66" s="387" t="s">
        <v>342</v>
      </c>
      <c r="BF66" s="387" t="s">
        <v>92</v>
      </c>
      <c r="BG66" s="387" t="s">
        <v>325</v>
      </c>
      <c r="BH66" s="387" t="s">
        <v>68</v>
      </c>
      <c r="BI66" s="387" t="s">
        <v>68</v>
      </c>
      <c r="BJ66" s="387" t="s">
        <v>68</v>
      </c>
      <c r="BK66" s="387" t="s">
        <v>68</v>
      </c>
      <c r="BL66" s="387" t="s">
        <v>68</v>
      </c>
      <c r="BM66" s="387" t="s">
        <v>343</v>
      </c>
      <c r="BN66" s="387" t="s">
        <v>344</v>
      </c>
      <c r="BO66" s="384" t="s">
        <v>71</v>
      </c>
      <c r="BP66" s="384" t="s">
        <v>72</v>
      </c>
      <c r="BQ66" s="384"/>
      <c r="BR66" s="384"/>
      <c r="BS66" s="384"/>
      <c r="BT66" s="384"/>
      <c r="BU66" s="387"/>
      <c r="BV66" s="387"/>
      <c r="BW66" s="387"/>
      <c r="BX66" s="387" t="s">
        <v>2096</v>
      </c>
      <c r="BY66" s="387"/>
      <c r="BZ66" s="387">
        <v>1</v>
      </c>
      <c r="CA66" s="387"/>
      <c r="CB66" s="387"/>
      <c r="CC66" s="387"/>
      <c r="CD66" s="387"/>
      <c r="CE66" s="387"/>
      <c r="CF66" s="387"/>
      <c r="CG66" s="387"/>
      <c r="CH66" s="387"/>
      <c r="CI66" s="387"/>
      <c r="CJ66" s="387"/>
      <c r="CK66" s="387"/>
      <c r="CL66" s="387"/>
      <c r="CM66" s="387"/>
      <c r="CN66" s="387"/>
      <c r="CO66" s="389">
        <v>1230</v>
      </c>
      <c r="CP66" s="389"/>
      <c r="CQ66" s="10"/>
      <c r="CR66" s="10"/>
      <c r="CS66" s="10"/>
      <c r="CT66" s="10"/>
      <c r="CU66" s="10"/>
      <c r="CV66" s="10"/>
      <c r="CW66" s="10"/>
      <c r="CX66" s="10"/>
      <c r="CY66" s="10"/>
      <c r="CZ66" s="10">
        <v>65</v>
      </c>
      <c r="DA66" s="10" t="s">
        <v>184</v>
      </c>
      <c r="DB66" s="10" t="s">
        <v>345</v>
      </c>
      <c r="DC66" s="10">
        <v>1</v>
      </c>
      <c r="DD66" s="10" t="str">
        <f>CONCATENATE(C66,"_",E66)</f>
        <v>53_45</v>
      </c>
      <c r="DE66" s="282"/>
      <c r="DF66" s="10"/>
      <c r="DG66" s="413" t="s">
        <v>1777</v>
      </c>
      <c r="DH66" s="10"/>
      <c r="DI66" s="10"/>
      <c r="DJ66" s="10"/>
      <c r="DK66" s="232"/>
      <c r="DL66" s="232"/>
      <c r="DM66" s="232"/>
      <c r="DN66" s="232"/>
      <c r="DO66" s="477" t="s">
        <v>1959</v>
      </c>
      <c r="DP66" s="23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  <c r="IX66" s="50"/>
      <c r="IY66" s="50"/>
      <c r="IZ66" s="50"/>
      <c r="JA66" s="50"/>
      <c r="JB66" s="50"/>
      <c r="JC66" s="50"/>
      <c r="JD66" s="50"/>
      <c r="JE66" s="50"/>
      <c r="JF66" s="50"/>
      <c r="JG66" s="50"/>
      <c r="JH66" s="50"/>
      <c r="JI66" s="50"/>
      <c r="JJ66" s="50"/>
      <c r="JK66" s="50"/>
      <c r="JL66" s="50"/>
      <c r="JM66" s="50"/>
      <c r="JN66" s="50"/>
      <c r="JO66" s="50"/>
      <c r="JP66" s="50"/>
      <c r="JQ66" s="50"/>
      <c r="JR66" s="50"/>
      <c r="JS66" s="50"/>
      <c r="JT66" s="50"/>
      <c r="JU66" s="50"/>
      <c r="JV66" s="50"/>
      <c r="JW66" s="50"/>
      <c r="JX66" s="50"/>
      <c r="JY66" s="50"/>
      <c r="JZ66" s="50"/>
      <c r="KA66" s="50"/>
      <c r="KB66" s="50"/>
      <c r="KC66" s="50"/>
      <c r="KD66" s="50"/>
      <c r="KE66" s="50"/>
      <c r="KF66" s="50"/>
      <c r="KG66" s="50"/>
      <c r="KH66" s="50"/>
      <c r="KI66" s="50"/>
      <c r="KJ66" s="50"/>
      <c r="KK66" s="50"/>
      <c r="KL66" s="50"/>
      <c r="KM66" s="50"/>
      <c r="KN66" s="50"/>
      <c r="KO66" s="50"/>
      <c r="KP66" s="50"/>
      <c r="KQ66" s="50"/>
      <c r="KR66" s="50"/>
      <c r="KS66" s="50"/>
      <c r="KT66" s="50"/>
      <c r="KU66" s="50"/>
      <c r="KV66" s="50"/>
      <c r="KW66" s="50"/>
      <c r="KX66" s="50"/>
      <c r="KY66" s="50"/>
      <c r="KZ66" s="50"/>
      <c r="LA66" s="50"/>
      <c r="LB66" s="50"/>
      <c r="LC66" s="50"/>
      <c r="LD66" s="50"/>
      <c r="LE66" s="50"/>
      <c r="LF66" s="50"/>
      <c r="LG66" s="50"/>
      <c r="LH66" s="50"/>
      <c r="LI66" s="50"/>
      <c r="LJ66" s="50"/>
      <c r="LK66" s="50"/>
      <c r="LL66" s="50"/>
      <c r="LM66" s="50"/>
      <c r="LN66" s="50"/>
      <c r="LO66" s="50"/>
      <c r="LP66" s="50"/>
      <c r="LQ66" s="50"/>
      <c r="LR66" s="50"/>
      <c r="LS66" s="50"/>
      <c r="LT66" s="50"/>
      <c r="LU66" s="50"/>
      <c r="LV66" s="50"/>
      <c r="LW66" s="50"/>
      <c r="LX66" s="50"/>
      <c r="LY66" s="50"/>
      <c r="LZ66" s="50"/>
      <c r="MA66" s="50"/>
      <c r="MB66" s="50"/>
      <c r="MC66" s="50"/>
      <c r="MD66" s="50"/>
      <c r="ME66" s="50"/>
      <c r="MF66" s="50"/>
      <c r="MG66" s="50"/>
      <c r="MH66" s="50"/>
      <c r="MI66" s="50"/>
      <c r="MJ66" s="50"/>
      <c r="MK66" s="50"/>
      <c r="ML66" s="50"/>
      <c r="MM66" s="50"/>
      <c r="MN66" s="50"/>
      <c r="MO66" s="50"/>
      <c r="MP66" s="50"/>
      <c r="MQ66" s="50"/>
      <c r="MR66" s="50"/>
      <c r="MS66" s="50"/>
      <c r="MT66" s="50"/>
      <c r="MU66" s="50"/>
      <c r="MV66" s="50"/>
      <c r="MW66" s="50"/>
      <c r="MX66" s="50"/>
      <c r="MY66" s="50"/>
      <c r="MZ66" s="50"/>
      <c r="NA66" s="50"/>
      <c r="NB66" s="50"/>
      <c r="NC66" s="50"/>
      <c r="ND66" s="50"/>
      <c r="NE66" s="50"/>
      <c r="NF66" s="50"/>
      <c r="NG66" s="50"/>
      <c r="NH66" s="50"/>
      <c r="NI66" s="50"/>
      <c r="NJ66" s="50"/>
      <c r="NK66" s="50"/>
      <c r="NL66" s="50"/>
      <c r="NM66" s="50"/>
      <c r="NN66" s="50"/>
      <c r="NO66" s="50"/>
      <c r="NP66" s="50"/>
      <c r="NQ66" s="50"/>
      <c r="NR66" s="50"/>
      <c r="NS66" s="50"/>
      <c r="NT66" s="50"/>
      <c r="NU66" s="50"/>
      <c r="NV66" s="50"/>
      <c r="NW66" s="50"/>
      <c r="NX66" s="50"/>
      <c r="NY66" s="50"/>
      <c r="NZ66" s="50"/>
      <c r="OA66" s="50"/>
      <c r="OB66" s="50"/>
      <c r="OC66" s="50"/>
      <c r="OD66" s="50"/>
      <c r="OE66" s="50"/>
      <c r="OF66" s="50"/>
      <c r="OG66" s="50"/>
      <c r="OH66" s="50"/>
      <c r="OI66" s="50"/>
      <c r="OJ66" s="50"/>
      <c r="OK66" s="50"/>
      <c r="OL66" s="50"/>
      <c r="OM66" s="50"/>
      <c r="ON66" s="50"/>
      <c r="OO66" s="50"/>
      <c r="OP66" s="50"/>
      <c r="OQ66" s="50"/>
      <c r="OR66" s="50"/>
      <c r="OS66" s="50"/>
      <c r="OT66" s="50"/>
      <c r="OU66" s="50"/>
      <c r="OV66" s="50"/>
      <c r="OW66" s="50"/>
      <c r="OX66" s="50"/>
      <c r="OY66" s="50"/>
      <c r="OZ66" s="50"/>
      <c r="PA66" s="50"/>
      <c r="PB66" s="50"/>
      <c r="PC66" s="50"/>
      <c r="PD66" s="50"/>
      <c r="PE66" s="50"/>
      <c r="PF66" s="50"/>
      <c r="PG66" s="50"/>
      <c r="PH66" s="50"/>
      <c r="PI66" s="50"/>
      <c r="PJ66" s="50"/>
      <c r="PK66" s="50"/>
      <c r="PL66" s="50"/>
      <c r="PM66" s="50"/>
      <c r="PN66" s="50"/>
      <c r="PO66" s="50"/>
      <c r="PP66" s="50"/>
      <c r="PQ66" s="50"/>
      <c r="PR66" s="50"/>
      <c r="PS66" s="50"/>
      <c r="PT66" s="50"/>
      <c r="PU66" s="50"/>
      <c r="PV66" s="50"/>
      <c r="PW66" s="50"/>
      <c r="PX66" s="50"/>
      <c r="PY66" s="50"/>
      <c r="PZ66" s="50"/>
      <c r="QA66" s="50"/>
      <c r="QB66" s="50"/>
      <c r="QC66" s="50"/>
      <c r="QD66" s="50"/>
      <c r="QE66" s="50"/>
      <c r="QF66" s="50"/>
      <c r="QG66" s="50"/>
      <c r="QH66" s="50"/>
      <c r="QI66" s="50"/>
      <c r="QJ66" s="50"/>
      <c r="QK66" s="50"/>
      <c r="QL66" s="50"/>
      <c r="QM66" s="50"/>
      <c r="QN66" s="50"/>
      <c r="QO66" s="50"/>
      <c r="QP66" s="50"/>
      <c r="QQ66" s="50"/>
      <c r="QR66" s="50"/>
      <c r="QS66" s="50"/>
      <c r="QT66" s="50"/>
      <c r="QU66" s="50"/>
      <c r="QV66" s="50"/>
      <c r="QW66" s="50"/>
      <c r="QX66" s="50"/>
      <c r="QY66" s="50"/>
      <c r="QZ66" s="50"/>
      <c r="RA66" s="50"/>
      <c r="RB66" s="50"/>
      <c r="RC66" s="50"/>
      <c r="RD66" s="50"/>
      <c r="RE66" s="50"/>
      <c r="RF66" s="50"/>
      <c r="RG66" s="50"/>
      <c r="RH66" s="50"/>
      <c r="RI66" s="50"/>
      <c r="RJ66" s="50"/>
      <c r="RK66" s="50"/>
      <c r="RL66" s="50"/>
      <c r="RM66" s="50"/>
      <c r="RN66" s="50"/>
      <c r="RO66" s="50"/>
      <c r="RP66" s="50"/>
      <c r="RQ66" s="50"/>
      <c r="RR66" s="50"/>
      <c r="RS66" s="50"/>
      <c r="RT66" s="50"/>
      <c r="RU66" s="50"/>
      <c r="RV66" s="50"/>
      <c r="RW66" s="50"/>
      <c r="RX66" s="50"/>
      <c r="RY66" s="50"/>
      <c r="RZ66" s="50"/>
      <c r="SA66" s="50"/>
      <c r="SB66" s="50"/>
      <c r="SC66" s="50"/>
      <c r="SD66" s="50"/>
      <c r="SE66" s="50"/>
      <c r="SF66" s="50"/>
      <c r="SG66" s="50"/>
      <c r="SH66" s="50"/>
      <c r="SI66" s="50"/>
      <c r="SJ66" s="50"/>
      <c r="SK66" s="50"/>
      <c r="SL66" s="50"/>
      <c r="SM66" s="50"/>
      <c r="SN66" s="50"/>
      <c r="SO66" s="50"/>
      <c r="SP66" s="50"/>
      <c r="SQ66" s="50"/>
      <c r="SR66" s="50"/>
      <c r="SS66" s="50"/>
      <c r="ST66" s="50"/>
      <c r="SU66" s="50"/>
      <c r="SV66" s="50"/>
      <c r="SW66" s="50"/>
      <c r="SX66" s="50"/>
      <c r="SY66" s="50"/>
      <c r="SZ66" s="50"/>
      <c r="TA66" s="50"/>
      <c r="TB66" s="50"/>
      <c r="TC66" s="50"/>
      <c r="TD66" s="50"/>
      <c r="TE66" s="50"/>
      <c r="TF66" s="50"/>
      <c r="TG66" s="50"/>
      <c r="TH66" s="50"/>
      <c r="TI66" s="50"/>
      <c r="TJ66" s="50"/>
      <c r="TK66" s="50"/>
      <c r="TL66" s="50"/>
      <c r="TM66" s="50"/>
      <c r="TN66" s="50"/>
      <c r="TO66" s="50"/>
      <c r="TP66" s="50"/>
      <c r="TQ66" s="50"/>
      <c r="TR66" s="50"/>
      <c r="TS66" s="50"/>
      <c r="TT66" s="50"/>
      <c r="TU66" s="50"/>
      <c r="TV66" s="50"/>
      <c r="TW66" s="50"/>
      <c r="TX66" s="50"/>
      <c r="TY66" s="50"/>
      <c r="TZ66" s="50"/>
      <c r="UA66" s="50"/>
      <c r="UB66" s="50"/>
      <c r="UC66" s="50"/>
      <c r="UD66" s="50"/>
      <c r="UE66" s="50"/>
      <c r="UF66" s="50"/>
      <c r="UG66" s="50"/>
      <c r="UH66" s="50"/>
      <c r="UI66" s="50"/>
      <c r="UJ66" s="50"/>
      <c r="UK66" s="50"/>
      <c r="UL66" s="50"/>
      <c r="UM66" s="50"/>
      <c r="UN66" s="50"/>
      <c r="UO66" s="50"/>
      <c r="UP66" s="50"/>
      <c r="UQ66" s="50"/>
      <c r="UR66" s="50"/>
      <c r="US66" s="50"/>
      <c r="UT66" s="50"/>
      <c r="UU66" s="50"/>
      <c r="UV66" s="50"/>
      <c r="UW66" s="50"/>
      <c r="UX66" s="50"/>
      <c r="UY66" s="50"/>
      <c r="UZ66" s="50"/>
      <c r="VA66" s="50"/>
      <c r="VB66" s="50"/>
      <c r="VC66" s="50"/>
      <c r="VD66" s="50"/>
      <c r="VE66" s="50"/>
      <c r="VF66" s="50"/>
      <c r="VG66" s="50"/>
      <c r="VH66" s="50"/>
      <c r="VI66" s="50"/>
      <c r="VJ66" s="50"/>
      <c r="VK66" s="50"/>
      <c r="VL66" s="50"/>
      <c r="VM66" s="50"/>
      <c r="VN66" s="50"/>
      <c r="VO66" s="50"/>
      <c r="VP66" s="50"/>
      <c r="VQ66" s="50"/>
      <c r="VR66" s="50"/>
      <c r="VS66" s="50"/>
      <c r="VT66" s="50"/>
      <c r="VU66" s="50"/>
      <c r="VV66" s="50"/>
      <c r="VW66" s="50"/>
      <c r="VX66" s="50"/>
      <c r="VY66" s="50"/>
      <c r="VZ66" s="50"/>
      <c r="WA66" s="50"/>
      <c r="WB66" s="50"/>
      <c r="WC66" s="50"/>
      <c r="WD66" s="50"/>
      <c r="WE66" s="50"/>
      <c r="WF66" s="50"/>
      <c r="WG66" s="50"/>
      <c r="WH66" s="50"/>
      <c r="WI66" s="50"/>
      <c r="WJ66" s="50"/>
      <c r="WK66" s="50"/>
      <c r="WL66" s="50"/>
      <c r="WM66" s="50"/>
      <c r="WN66" s="50"/>
      <c r="WO66" s="50"/>
      <c r="WP66" s="50"/>
      <c r="WQ66" s="50"/>
      <c r="WR66" s="50"/>
      <c r="WS66" s="50"/>
      <c r="WT66" s="50"/>
      <c r="WU66" s="50"/>
      <c r="WV66" s="50"/>
      <c r="WW66" s="50"/>
      <c r="WX66" s="50"/>
      <c r="WY66" s="50"/>
      <c r="WZ66" s="50"/>
      <c r="XA66" s="50"/>
      <c r="XB66" s="50"/>
      <c r="XC66" s="50"/>
      <c r="XD66" s="50"/>
      <c r="XE66" s="50"/>
      <c r="XF66" s="50"/>
      <c r="XG66" s="50"/>
      <c r="XH66" s="50"/>
      <c r="XI66" s="50"/>
      <c r="XJ66" s="50"/>
      <c r="XK66" s="50"/>
      <c r="XL66" s="50"/>
      <c r="XM66" s="50"/>
      <c r="XN66" s="50"/>
      <c r="XO66" s="50"/>
      <c r="XP66" s="50"/>
      <c r="XQ66" s="50"/>
      <c r="XR66" s="50"/>
      <c r="XS66" s="50"/>
      <c r="XT66" s="50"/>
      <c r="XU66" s="50"/>
      <c r="XV66" s="50"/>
      <c r="XW66" s="50"/>
      <c r="XX66" s="50"/>
      <c r="XY66" s="50"/>
      <c r="XZ66" s="50"/>
      <c r="YA66" s="50"/>
      <c r="YB66" s="50"/>
      <c r="YC66" s="50"/>
      <c r="YD66" s="50"/>
      <c r="YE66" s="50"/>
      <c r="YF66" s="50"/>
      <c r="YG66" s="50"/>
      <c r="YH66" s="50"/>
      <c r="YI66" s="50"/>
      <c r="YJ66" s="50"/>
      <c r="YK66" s="50"/>
      <c r="YL66" s="50"/>
      <c r="YM66" s="50"/>
      <c r="YN66" s="50"/>
      <c r="YO66" s="50"/>
      <c r="YP66" s="50"/>
      <c r="YQ66" s="50"/>
      <c r="YR66" s="50"/>
      <c r="YS66" s="50"/>
      <c r="YT66" s="50"/>
      <c r="YU66" s="50"/>
      <c r="YV66" s="50"/>
      <c r="YW66" s="50"/>
      <c r="YX66" s="50"/>
      <c r="YY66" s="50"/>
      <c r="YZ66" s="50"/>
      <c r="ZA66" s="50"/>
      <c r="ZB66" s="50"/>
      <c r="ZC66" s="50"/>
      <c r="ZD66" s="50"/>
      <c r="ZE66" s="50"/>
      <c r="ZF66" s="50"/>
      <c r="ZG66" s="50"/>
      <c r="ZH66" s="50"/>
      <c r="ZI66" s="50"/>
      <c r="ZJ66" s="50"/>
      <c r="ZK66" s="50"/>
      <c r="ZL66" s="50"/>
      <c r="ZM66" s="50"/>
      <c r="ZN66" s="50"/>
      <c r="ZO66" s="50"/>
      <c r="ZP66" s="50"/>
      <c r="ZQ66" s="50"/>
      <c r="ZR66" s="50"/>
      <c r="ZS66" s="50"/>
      <c r="ZT66" s="50"/>
      <c r="ZU66" s="50"/>
      <c r="ZV66" s="50"/>
      <c r="ZW66" s="50"/>
      <c r="ZX66" s="50"/>
      <c r="ZY66" s="50"/>
      <c r="ZZ66" s="50"/>
      <c r="AAA66" s="50"/>
      <c r="AAB66" s="50"/>
      <c r="AAC66" s="50"/>
      <c r="AAD66" s="50"/>
      <c r="AAE66" s="50"/>
      <c r="AAF66" s="50"/>
      <c r="AAG66" s="50"/>
      <c r="AAH66" s="50"/>
      <c r="AAI66" s="50"/>
      <c r="AAJ66" s="50"/>
      <c r="AAK66" s="50"/>
      <c r="AAL66" s="50"/>
      <c r="AAM66" s="50"/>
      <c r="AAN66" s="50"/>
      <c r="AAO66" s="50"/>
      <c r="AAP66" s="50"/>
      <c r="AAQ66" s="50"/>
      <c r="AAR66" s="50"/>
      <c r="AAS66" s="50"/>
      <c r="AAT66" s="50"/>
      <c r="AAU66" s="50"/>
      <c r="AAV66" s="50"/>
      <c r="AAW66" s="50"/>
      <c r="AAX66" s="50"/>
      <c r="AAY66" s="50"/>
      <c r="AAZ66" s="50"/>
      <c r="ABA66" s="50"/>
      <c r="ABB66" s="50"/>
      <c r="ABC66" s="50"/>
      <c r="ABD66" s="50"/>
      <c r="ABE66" s="50"/>
      <c r="ABF66" s="50"/>
      <c r="ABG66" s="50"/>
      <c r="ABH66" s="50"/>
      <c r="ABI66" s="50"/>
      <c r="ABJ66" s="50"/>
      <c r="ABK66" s="50"/>
      <c r="ABL66" s="50"/>
      <c r="ABM66" s="50"/>
      <c r="ABN66" s="50"/>
      <c r="ABO66" s="50"/>
      <c r="ABP66" s="50"/>
      <c r="ABQ66" s="50"/>
      <c r="ABR66" s="50"/>
      <c r="ABS66" s="50"/>
      <c r="ABT66" s="50"/>
      <c r="ABU66" s="50"/>
      <c r="ABV66" s="50"/>
      <c r="ABW66" s="50"/>
      <c r="ABX66" s="50"/>
      <c r="ABY66" s="50"/>
      <c r="ABZ66" s="50"/>
      <c r="ACA66" s="50"/>
      <c r="ACB66" s="50"/>
      <c r="ACC66" s="50"/>
      <c r="ACD66" s="50"/>
      <c r="ACE66" s="50"/>
      <c r="ACF66" s="50"/>
      <c r="ACG66" s="50"/>
      <c r="ACH66" s="50"/>
      <c r="ACI66" s="50"/>
      <c r="ACJ66" s="50"/>
      <c r="ACK66" s="50"/>
      <c r="ACL66" s="50"/>
      <c r="ACM66" s="50"/>
      <c r="ACN66" s="50"/>
      <c r="ACO66" s="50"/>
      <c r="ACP66" s="50"/>
      <c r="ACQ66" s="50"/>
      <c r="ACR66" s="50"/>
      <c r="ACS66" s="50"/>
      <c r="ACT66" s="50"/>
      <c r="ACU66" s="50"/>
      <c r="ACV66" s="50"/>
      <c r="ACW66" s="50"/>
      <c r="ACX66" s="50"/>
      <c r="ACY66" s="50"/>
      <c r="ACZ66" s="50"/>
      <c r="ADA66" s="50"/>
      <c r="ADB66" s="50"/>
      <c r="ADC66" s="50"/>
      <c r="ADD66" s="50"/>
      <c r="ADE66" s="50"/>
      <c r="ADF66" s="50"/>
      <c r="ADG66" s="50"/>
      <c r="ADH66" s="50"/>
      <c r="ADI66" s="50"/>
      <c r="ADJ66" s="50"/>
      <c r="ADK66" s="50"/>
      <c r="ADL66" s="50"/>
      <c r="ADM66" s="50"/>
      <c r="ADN66" s="50"/>
      <c r="ADO66" s="50"/>
      <c r="ADP66" s="50"/>
      <c r="ADQ66" s="50"/>
      <c r="ADR66" s="50"/>
      <c r="ADS66" s="50"/>
      <c r="ADT66" s="50"/>
      <c r="ADU66" s="50"/>
      <c r="ADV66" s="50"/>
      <c r="ADW66" s="50"/>
      <c r="ADX66" s="50"/>
      <c r="ADY66" s="50"/>
      <c r="ADZ66" s="50"/>
      <c r="AEA66" s="50"/>
      <c r="AEB66" s="50"/>
      <c r="AEC66" s="50"/>
      <c r="AED66" s="50"/>
      <c r="AEE66" s="50"/>
      <c r="AEF66" s="50"/>
      <c r="AEG66" s="50"/>
      <c r="AEH66" s="50"/>
      <c r="AEI66" s="50"/>
      <c r="AEJ66" s="50"/>
      <c r="AEK66" s="50"/>
      <c r="AEL66" s="50"/>
      <c r="AEM66" s="50"/>
      <c r="AEN66" s="50"/>
      <c r="AEO66" s="50"/>
      <c r="AEP66" s="50"/>
      <c r="AEQ66" s="50"/>
      <c r="AER66" s="50"/>
      <c r="AES66" s="50"/>
      <c r="AET66" s="50"/>
      <c r="AEU66" s="50"/>
      <c r="AEV66" s="50"/>
      <c r="AEW66" s="50"/>
      <c r="AEX66" s="50"/>
      <c r="AEY66" s="50"/>
      <c r="AEZ66" s="50"/>
      <c r="AFA66" s="50"/>
      <c r="AFB66" s="50"/>
      <c r="AFC66" s="50"/>
      <c r="AFD66" s="50"/>
      <c r="AFE66" s="50"/>
      <c r="AFF66" s="50"/>
      <c r="AFG66" s="50"/>
      <c r="AFH66" s="50"/>
      <c r="AFI66" s="50"/>
      <c r="AFJ66" s="50"/>
      <c r="AFK66" s="50"/>
      <c r="AFL66" s="50"/>
      <c r="AFM66" s="50"/>
      <c r="AFN66" s="50"/>
      <c r="AFO66" s="50"/>
      <c r="AFP66" s="50"/>
      <c r="AFQ66" s="50"/>
      <c r="AFR66" s="50"/>
      <c r="AFS66" s="50"/>
      <c r="AFT66" s="50"/>
      <c r="AFU66" s="50"/>
      <c r="AFV66" s="50"/>
      <c r="AFW66" s="50"/>
      <c r="AFX66" s="50"/>
      <c r="AFY66" s="50"/>
      <c r="AFZ66" s="50"/>
      <c r="AGA66" s="50"/>
      <c r="AGB66" s="50"/>
      <c r="AGC66" s="50"/>
      <c r="AGD66" s="50"/>
      <c r="AGE66" s="50"/>
      <c r="AGF66" s="50"/>
      <c r="AGG66" s="50"/>
      <c r="AGH66" s="50"/>
      <c r="AGI66" s="50"/>
      <c r="AGJ66" s="50"/>
      <c r="AGK66" s="50"/>
      <c r="AGL66" s="50"/>
      <c r="AGM66" s="50"/>
      <c r="AGN66" s="50"/>
      <c r="AGO66" s="50"/>
      <c r="AGP66" s="50"/>
      <c r="AGQ66" s="50"/>
      <c r="AGR66" s="50"/>
      <c r="AGS66" s="50"/>
      <c r="AGT66" s="50"/>
      <c r="AGU66" s="50"/>
      <c r="AGV66" s="50"/>
      <c r="AGW66" s="50"/>
      <c r="AGX66" s="50"/>
      <c r="AGY66" s="50"/>
      <c r="AGZ66" s="50"/>
      <c r="AHA66" s="50"/>
      <c r="AHB66" s="50"/>
      <c r="AHC66" s="50"/>
      <c r="AHD66" s="50"/>
      <c r="AHE66" s="50"/>
      <c r="AHF66" s="50"/>
      <c r="AHG66" s="50"/>
      <c r="AHH66" s="50"/>
      <c r="AHI66" s="50"/>
      <c r="AHJ66" s="50"/>
      <c r="AHK66" s="50"/>
      <c r="AHL66" s="50"/>
      <c r="AHM66" s="50"/>
      <c r="AHN66" s="50"/>
      <c r="AHO66" s="50"/>
      <c r="AHP66" s="50"/>
      <c r="AHQ66" s="50"/>
      <c r="AHR66" s="50"/>
      <c r="AHS66" s="50"/>
      <c r="AHT66" s="50"/>
      <c r="AHU66" s="50"/>
      <c r="AHV66" s="50"/>
      <c r="AHW66" s="50"/>
      <c r="AHX66" s="50"/>
      <c r="AHY66" s="50"/>
      <c r="AHZ66" s="50"/>
      <c r="AIA66" s="50"/>
      <c r="AIB66" s="50"/>
      <c r="AIC66" s="50"/>
      <c r="AID66" s="50"/>
      <c r="AIE66" s="50"/>
      <c r="AIF66" s="50"/>
      <c r="AIG66" s="50"/>
      <c r="AIH66" s="50"/>
      <c r="AII66" s="50"/>
      <c r="AIJ66" s="50"/>
      <c r="AIK66" s="50"/>
      <c r="AIL66" s="50"/>
      <c r="AIM66" s="50"/>
      <c r="AIN66" s="50"/>
      <c r="AIO66" s="50"/>
      <c r="AIP66" s="50"/>
      <c r="AIQ66" s="50"/>
      <c r="AIR66" s="50"/>
      <c r="AIS66" s="50"/>
      <c r="AIT66" s="50"/>
      <c r="AIU66" s="50"/>
      <c r="AIV66" s="50"/>
      <c r="AIW66" s="50"/>
      <c r="AIX66" s="50"/>
      <c r="AIY66" s="50"/>
      <c r="AIZ66" s="50"/>
      <c r="AJA66" s="50"/>
      <c r="AJB66" s="50"/>
      <c r="AJC66" s="50"/>
      <c r="AJD66" s="50"/>
      <c r="AJE66" s="50"/>
      <c r="AJF66" s="50"/>
      <c r="AJG66" s="50"/>
      <c r="AJH66" s="50"/>
      <c r="AJI66" s="50"/>
      <c r="AJJ66" s="50"/>
      <c r="AJK66" s="50"/>
      <c r="AJL66" s="50"/>
      <c r="AJM66" s="50"/>
      <c r="AJN66" s="50"/>
      <c r="AJO66" s="50"/>
      <c r="AJP66" s="50"/>
      <c r="AJQ66" s="50"/>
      <c r="AJR66" s="50"/>
      <c r="AJS66" s="50"/>
      <c r="AJT66" s="50"/>
      <c r="AJU66" s="50"/>
      <c r="AJV66" s="50"/>
      <c r="AJW66" s="50"/>
      <c r="AJX66" s="50"/>
      <c r="AJY66" s="50"/>
      <c r="AJZ66" s="50"/>
      <c r="AKA66" s="50"/>
      <c r="AKB66" s="50"/>
      <c r="AKC66" s="50"/>
      <c r="AKD66" s="50"/>
      <c r="AKE66" s="50"/>
      <c r="AKF66" s="50"/>
      <c r="AKG66" s="50"/>
      <c r="AKH66" s="50"/>
      <c r="AKI66" s="50"/>
      <c r="AKJ66" s="50"/>
      <c r="AKK66" s="50"/>
      <c r="AKL66" s="50"/>
      <c r="AKM66" s="50"/>
      <c r="AKN66" s="50"/>
      <c r="AKO66" s="50"/>
      <c r="AKP66" s="50"/>
      <c r="AKQ66" s="50"/>
      <c r="AKR66" s="50"/>
      <c r="AKS66" s="50"/>
      <c r="AKT66" s="50"/>
      <c r="AKU66" s="50"/>
      <c r="AKV66" s="50"/>
      <c r="AKW66" s="50"/>
      <c r="AKX66" s="50"/>
      <c r="AKY66" s="50"/>
      <c r="AKZ66" s="50"/>
      <c r="ALA66" s="50"/>
      <c r="ALB66" s="50"/>
      <c r="ALC66" s="50"/>
      <c r="ALD66" s="50"/>
      <c r="ALE66" s="50"/>
      <c r="ALF66" s="50"/>
      <c r="ALG66" s="50"/>
      <c r="ALH66" s="50"/>
      <c r="ALI66" s="50"/>
      <c r="ALJ66" s="50"/>
      <c r="ALK66" s="50"/>
      <c r="ALL66" s="50"/>
      <c r="ALM66" s="50"/>
      <c r="ALN66" s="50"/>
      <c r="ALO66" s="50"/>
      <c r="ALP66" s="50"/>
      <c r="ALQ66" s="50"/>
      <c r="ALR66" s="50"/>
      <c r="ALS66" s="50"/>
      <c r="ALT66" s="50"/>
      <c r="ALU66" s="50"/>
      <c r="ALV66" s="50"/>
      <c r="ALW66" s="50"/>
      <c r="ALX66" s="50"/>
      <c r="ALY66" s="50"/>
      <c r="ALZ66" s="50"/>
      <c r="AMA66" s="50"/>
      <c r="AMB66" s="50"/>
      <c r="AMC66" s="50"/>
      <c r="AMD66" s="50"/>
      <c r="AME66" s="50"/>
      <c r="AMF66" s="50"/>
      <c r="AMG66" s="50"/>
      <c r="AMH66" s="50"/>
      <c r="AMI66" s="50"/>
      <c r="AMJ66" s="50"/>
      <c r="AMK66" s="50"/>
      <c r="AML66" s="50"/>
      <c r="AMM66" s="50"/>
      <c r="AMN66" s="50"/>
      <c r="AMO66" s="50"/>
      <c r="AMP66" s="50"/>
      <c r="AMQ66" s="50"/>
      <c r="AMR66" s="50"/>
      <c r="AMS66" s="50"/>
      <c r="AMT66" s="50"/>
      <c r="AMU66" s="50"/>
      <c r="AMV66" s="50"/>
      <c r="AMW66" s="50"/>
      <c r="AMX66" s="50"/>
      <c r="AMY66" s="50"/>
      <c r="AMZ66" s="50"/>
      <c r="ANA66" s="50"/>
      <c r="ANB66" s="50"/>
      <c r="ANC66" s="50"/>
      <c r="AND66" s="50"/>
      <c r="ANE66" s="50"/>
      <c r="ANF66" s="50"/>
      <c r="ANG66" s="50"/>
      <c r="ANH66" s="50"/>
      <c r="ANI66" s="50"/>
      <c r="ANJ66" s="50"/>
      <c r="ANK66" s="50"/>
      <c r="ANL66" s="50"/>
      <c r="ANM66" s="50"/>
      <c r="ANN66" s="50"/>
      <c r="ANO66" s="50"/>
      <c r="ANP66" s="50"/>
      <c r="ANQ66" s="50"/>
      <c r="ANR66" s="50"/>
      <c r="ANS66" s="50"/>
      <c r="ANT66" s="50"/>
      <c r="ANU66" s="50"/>
      <c r="ANV66" s="50"/>
      <c r="ANW66" s="50"/>
      <c r="ANX66" s="50"/>
      <c r="ANY66" s="50"/>
      <c r="ANZ66" s="50"/>
      <c r="AOA66" s="50"/>
    </row>
    <row r="67" spans="1:1067" ht="69" hidden="1" customHeight="1">
      <c r="A67" s="283"/>
      <c r="B67" s="10"/>
      <c r="C67" s="280"/>
      <c r="D67" s="280"/>
      <c r="E67" s="281"/>
      <c r="F67" s="10" t="s">
        <v>1708</v>
      </c>
      <c r="G67" s="10" t="s">
        <v>123</v>
      </c>
      <c r="H67" s="10" t="s">
        <v>1707</v>
      </c>
      <c r="I67" s="10"/>
      <c r="J67" s="473"/>
      <c r="K67" s="473"/>
      <c r="L67" s="473"/>
      <c r="M67" s="473"/>
      <c r="N67" s="10"/>
      <c r="O67" s="10"/>
      <c r="P67" s="10"/>
      <c r="Q67" s="10"/>
      <c r="R67" s="10"/>
      <c r="S67" s="10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468"/>
      <c r="AL67" s="386"/>
      <c r="AM67" s="384"/>
      <c r="AN67" s="384"/>
      <c r="AO67" s="384"/>
      <c r="AP67" s="384"/>
      <c r="AQ67" s="384"/>
      <c r="AR67" s="384" t="s">
        <v>64</v>
      </c>
      <c r="AS67" s="385"/>
      <c r="AT67" s="386"/>
      <c r="AU67" s="387"/>
      <c r="AV67" s="387"/>
      <c r="AW67" s="387"/>
      <c r="AX67" s="387"/>
      <c r="AY67" s="387"/>
      <c r="AZ67" s="387"/>
      <c r="BA67" s="387"/>
      <c r="BB67" s="386"/>
      <c r="BC67" s="383"/>
      <c r="BD67" s="388"/>
      <c r="BE67" s="387"/>
      <c r="BF67" s="387"/>
      <c r="BG67" s="387"/>
      <c r="BH67" s="387"/>
      <c r="BI67" s="387"/>
      <c r="BJ67" s="387"/>
      <c r="BK67" s="387"/>
      <c r="BL67" s="387"/>
      <c r="BM67" s="387"/>
      <c r="BN67" s="387"/>
      <c r="BO67" s="384"/>
      <c r="BP67" s="384" t="s">
        <v>72</v>
      </c>
      <c r="BQ67" s="384"/>
      <c r="BR67" s="384"/>
      <c r="BS67" s="384"/>
      <c r="BT67" s="384"/>
      <c r="BU67" s="387"/>
      <c r="BV67" s="387"/>
      <c r="BW67" s="387"/>
      <c r="BX67" s="387"/>
      <c r="BY67" s="387"/>
      <c r="BZ67" s="387"/>
      <c r="CA67" s="387"/>
      <c r="CB67" s="387"/>
      <c r="CC67" s="387"/>
      <c r="CD67" s="387"/>
      <c r="CE67" s="387"/>
      <c r="CF67" s="387"/>
      <c r="CG67" s="387"/>
      <c r="CH67" s="387"/>
      <c r="CI67" s="387"/>
      <c r="CJ67" s="387"/>
      <c r="CK67" s="387"/>
      <c r="CL67" s="387"/>
      <c r="CM67" s="387"/>
      <c r="CN67" s="387"/>
      <c r="CO67" s="389"/>
      <c r="CP67" s="389"/>
      <c r="CQ67" s="10"/>
      <c r="CR67" s="10"/>
      <c r="CS67" s="10"/>
      <c r="CT67" s="10"/>
      <c r="CU67" s="10"/>
      <c r="CV67" s="10"/>
      <c r="CW67" s="10"/>
      <c r="CX67" s="10"/>
      <c r="CY67" s="10"/>
      <c r="CZ67" s="10" t="s">
        <v>1707</v>
      </c>
      <c r="DA67" s="10"/>
      <c r="DB67" s="10" t="s">
        <v>345</v>
      </c>
      <c r="DC67" s="10"/>
      <c r="DD67" s="10">
        <v>107</v>
      </c>
      <c r="DE67" s="282"/>
      <c r="DF67" s="10"/>
      <c r="DG67" s="10"/>
      <c r="DH67" s="10"/>
      <c r="DI67" s="10" t="s">
        <v>1725</v>
      </c>
      <c r="DJ67" s="10"/>
      <c r="DK67" s="232"/>
      <c r="DL67" s="232"/>
      <c r="DM67" s="232"/>
      <c r="DN67" s="232"/>
      <c r="DO67" s="477"/>
      <c r="DP67" s="232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  <c r="IX67" s="50"/>
      <c r="IY67" s="50"/>
      <c r="IZ67" s="50"/>
      <c r="JA67" s="50"/>
      <c r="JB67" s="50"/>
      <c r="JC67" s="50"/>
      <c r="JD67" s="50"/>
      <c r="JE67" s="50"/>
      <c r="JF67" s="50"/>
      <c r="JG67" s="50"/>
      <c r="JH67" s="50"/>
      <c r="JI67" s="50"/>
      <c r="JJ67" s="50"/>
      <c r="JK67" s="50"/>
      <c r="JL67" s="50"/>
      <c r="JM67" s="50"/>
      <c r="JN67" s="50"/>
      <c r="JO67" s="50"/>
      <c r="JP67" s="50"/>
      <c r="JQ67" s="50"/>
      <c r="JR67" s="50"/>
      <c r="JS67" s="50"/>
      <c r="JT67" s="50"/>
      <c r="JU67" s="50"/>
      <c r="JV67" s="50"/>
      <c r="JW67" s="50"/>
      <c r="JX67" s="50"/>
      <c r="JY67" s="50"/>
      <c r="JZ67" s="50"/>
      <c r="KA67" s="50"/>
      <c r="KB67" s="50"/>
      <c r="KC67" s="50"/>
      <c r="KD67" s="50"/>
      <c r="KE67" s="50"/>
      <c r="KF67" s="50"/>
      <c r="KG67" s="50"/>
      <c r="KH67" s="50"/>
      <c r="KI67" s="50"/>
      <c r="KJ67" s="50"/>
      <c r="KK67" s="50"/>
      <c r="KL67" s="50"/>
      <c r="KM67" s="50"/>
      <c r="KN67" s="50"/>
      <c r="KO67" s="50"/>
      <c r="KP67" s="50"/>
      <c r="KQ67" s="50"/>
      <c r="KR67" s="50"/>
      <c r="KS67" s="50"/>
      <c r="KT67" s="50"/>
      <c r="KU67" s="50"/>
      <c r="KV67" s="50"/>
      <c r="KW67" s="50"/>
      <c r="KX67" s="50"/>
      <c r="KY67" s="50"/>
      <c r="KZ67" s="50"/>
      <c r="LA67" s="50"/>
      <c r="LB67" s="50"/>
      <c r="LC67" s="50"/>
      <c r="LD67" s="50"/>
      <c r="LE67" s="50"/>
      <c r="LF67" s="50"/>
      <c r="LG67" s="50"/>
      <c r="LH67" s="50"/>
      <c r="LI67" s="50"/>
      <c r="LJ67" s="50"/>
      <c r="LK67" s="50"/>
      <c r="LL67" s="50"/>
      <c r="LM67" s="50"/>
      <c r="LN67" s="50"/>
      <c r="LO67" s="50"/>
      <c r="LP67" s="50"/>
      <c r="LQ67" s="50"/>
      <c r="LR67" s="50"/>
      <c r="LS67" s="50"/>
      <c r="LT67" s="50"/>
      <c r="LU67" s="50"/>
      <c r="LV67" s="50"/>
      <c r="LW67" s="50"/>
      <c r="LX67" s="50"/>
      <c r="LY67" s="50"/>
      <c r="LZ67" s="50"/>
      <c r="MA67" s="50"/>
      <c r="MB67" s="50"/>
      <c r="MC67" s="50"/>
      <c r="MD67" s="50"/>
      <c r="ME67" s="50"/>
      <c r="MF67" s="50"/>
      <c r="MG67" s="50"/>
      <c r="MH67" s="50"/>
      <c r="MI67" s="50"/>
      <c r="MJ67" s="50"/>
      <c r="MK67" s="50"/>
      <c r="ML67" s="50"/>
      <c r="MM67" s="50"/>
      <c r="MN67" s="50"/>
      <c r="MO67" s="50"/>
      <c r="MP67" s="50"/>
      <c r="MQ67" s="50"/>
      <c r="MR67" s="50"/>
      <c r="MS67" s="50"/>
      <c r="MT67" s="50"/>
      <c r="MU67" s="50"/>
      <c r="MV67" s="50"/>
      <c r="MW67" s="50"/>
      <c r="MX67" s="50"/>
      <c r="MY67" s="50"/>
      <c r="MZ67" s="50"/>
      <c r="NA67" s="50"/>
      <c r="NB67" s="50"/>
      <c r="NC67" s="50"/>
      <c r="ND67" s="50"/>
      <c r="NE67" s="50"/>
      <c r="NF67" s="50"/>
      <c r="NG67" s="50"/>
      <c r="NH67" s="50"/>
      <c r="NI67" s="50"/>
      <c r="NJ67" s="50"/>
      <c r="NK67" s="50"/>
      <c r="NL67" s="50"/>
      <c r="NM67" s="50"/>
      <c r="NN67" s="50"/>
      <c r="NO67" s="50"/>
      <c r="NP67" s="50"/>
      <c r="NQ67" s="50"/>
      <c r="NR67" s="50"/>
      <c r="NS67" s="50"/>
      <c r="NT67" s="50"/>
      <c r="NU67" s="50"/>
      <c r="NV67" s="50"/>
      <c r="NW67" s="50"/>
      <c r="NX67" s="50"/>
      <c r="NY67" s="50"/>
      <c r="NZ67" s="50"/>
      <c r="OA67" s="50"/>
      <c r="OB67" s="50"/>
      <c r="OC67" s="50"/>
      <c r="OD67" s="50"/>
      <c r="OE67" s="50"/>
      <c r="OF67" s="50"/>
      <c r="OG67" s="50"/>
      <c r="OH67" s="50"/>
      <c r="OI67" s="50"/>
      <c r="OJ67" s="50"/>
      <c r="OK67" s="50"/>
      <c r="OL67" s="50"/>
      <c r="OM67" s="50"/>
      <c r="ON67" s="50"/>
      <c r="OO67" s="50"/>
      <c r="OP67" s="50"/>
      <c r="OQ67" s="50"/>
      <c r="OR67" s="50"/>
      <c r="OS67" s="50"/>
      <c r="OT67" s="50"/>
      <c r="OU67" s="50"/>
      <c r="OV67" s="50"/>
      <c r="OW67" s="50"/>
      <c r="OX67" s="50"/>
      <c r="OY67" s="50"/>
      <c r="OZ67" s="50"/>
      <c r="PA67" s="50"/>
      <c r="PB67" s="50"/>
      <c r="PC67" s="50"/>
      <c r="PD67" s="50"/>
      <c r="PE67" s="50"/>
      <c r="PF67" s="50"/>
      <c r="PG67" s="50"/>
      <c r="PH67" s="50"/>
      <c r="PI67" s="50"/>
      <c r="PJ67" s="50"/>
      <c r="PK67" s="50"/>
      <c r="PL67" s="50"/>
      <c r="PM67" s="50"/>
      <c r="PN67" s="50"/>
      <c r="PO67" s="50"/>
      <c r="PP67" s="50"/>
      <c r="PQ67" s="50"/>
      <c r="PR67" s="50"/>
      <c r="PS67" s="50"/>
      <c r="PT67" s="50"/>
      <c r="PU67" s="50"/>
      <c r="PV67" s="50"/>
      <c r="PW67" s="50"/>
      <c r="PX67" s="50"/>
      <c r="PY67" s="50"/>
      <c r="PZ67" s="50"/>
      <c r="QA67" s="50"/>
      <c r="QB67" s="50"/>
      <c r="QC67" s="50"/>
      <c r="QD67" s="50"/>
      <c r="QE67" s="50"/>
      <c r="QF67" s="50"/>
      <c r="QG67" s="50"/>
      <c r="QH67" s="50"/>
      <c r="QI67" s="50"/>
      <c r="QJ67" s="50"/>
      <c r="QK67" s="50"/>
      <c r="QL67" s="50"/>
      <c r="QM67" s="50"/>
      <c r="QN67" s="50"/>
      <c r="QO67" s="50"/>
      <c r="QP67" s="50"/>
      <c r="QQ67" s="50"/>
      <c r="QR67" s="50"/>
      <c r="QS67" s="50"/>
      <c r="QT67" s="50"/>
      <c r="QU67" s="50"/>
      <c r="QV67" s="50"/>
      <c r="QW67" s="50"/>
      <c r="QX67" s="50"/>
      <c r="QY67" s="50"/>
      <c r="QZ67" s="50"/>
      <c r="RA67" s="50"/>
      <c r="RB67" s="50"/>
      <c r="RC67" s="50"/>
      <c r="RD67" s="50"/>
      <c r="RE67" s="50"/>
      <c r="RF67" s="50"/>
      <c r="RG67" s="50"/>
      <c r="RH67" s="50"/>
      <c r="RI67" s="50"/>
      <c r="RJ67" s="50"/>
      <c r="RK67" s="50"/>
      <c r="RL67" s="50"/>
      <c r="RM67" s="50"/>
      <c r="RN67" s="50"/>
      <c r="RO67" s="50"/>
      <c r="RP67" s="50"/>
      <c r="RQ67" s="50"/>
      <c r="RR67" s="50"/>
      <c r="RS67" s="50"/>
      <c r="RT67" s="50"/>
      <c r="RU67" s="50"/>
      <c r="RV67" s="50"/>
      <c r="RW67" s="50"/>
      <c r="RX67" s="50"/>
      <c r="RY67" s="50"/>
      <c r="RZ67" s="50"/>
      <c r="SA67" s="50"/>
      <c r="SB67" s="50"/>
      <c r="SC67" s="50"/>
      <c r="SD67" s="50"/>
      <c r="SE67" s="50"/>
      <c r="SF67" s="50"/>
      <c r="SG67" s="50"/>
      <c r="SH67" s="50"/>
      <c r="SI67" s="50"/>
      <c r="SJ67" s="50"/>
      <c r="SK67" s="50"/>
      <c r="SL67" s="50"/>
      <c r="SM67" s="50"/>
      <c r="SN67" s="50"/>
      <c r="SO67" s="50"/>
      <c r="SP67" s="50"/>
      <c r="SQ67" s="50"/>
      <c r="SR67" s="50"/>
      <c r="SS67" s="50"/>
      <c r="ST67" s="50"/>
      <c r="SU67" s="50"/>
      <c r="SV67" s="50"/>
      <c r="SW67" s="50"/>
      <c r="SX67" s="50"/>
      <c r="SY67" s="50"/>
      <c r="SZ67" s="50"/>
      <c r="TA67" s="50"/>
      <c r="TB67" s="50"/>
      <c r="TC67" s="50"/>
      <c r="TD67" s="50"/>
      <c r="TE67" s="50"/>
      <c r="TF67" s="50"/>
      <c r="TG67" s="50"/>
      <c r="TH67" s="50"/>
      <c r="TI67" s="50"/>
      <c r="TJ67" s="50"/>
      <c r="TK67" s="50"/>
      <c r="TL67" s="50"/>
      <c r="TM67" s="50"/>
      <c r="TN67" s="50"/>
      <c r="TO67" s="50"/>
      <c r="TP67" s="50"/>
      <c r="TQ67" s="50"/>
      <c r="TR67" s="50"/>
      <c r="TS67" s="50"/>
      <c r="TT67" s="50"/>
      <c r="TU67" s="50"/>
      <c r="TV67" s="50"/>
      <c r="TW67" s="50"/>
      <c r="TX67" s="50"/>
      <c r="TY67" s="50"/>
      <c r="TZ67" s="50"/>
      <c r="UA67" s="50"/>
      <c r="UB67" s="50"/>
      <c r="UC67" s="50"/>
      <c r="UD67" s="50"/>
      <c r="UE67" s="50"/>
      <c r="UF67" s="50"/>
      <c r="UG67" s="50"/>
      <c r="UH67" s="50"/>
      <c r="UI67" s="50"/>
      <c r="UJ67" s="50"/>
      <c r="UK67" s="50"/>
      <c r="UL67" s="50"/>
      <c r="UM67" s="50"/>
      <c r="UN67" s="50"/>
      <c r="UO67" s="50"/>
      <c r="UP67" s="50"/>
      <c r="UQ67" s="50"/>
      <c r="UR67" s="50"/>
      <c r="US67" s="50"/>
      <c r="UT67" s="50"/>
      <c r="UU67" s="50"/>
      <c r="UV67" s="50"/>
      <c r="UW67" s="50"/>
      <c r="UX67" s="50"/>
      <c r="UY67" s="50"/>
      <c r="UZ67" s="50"/>
      <c r="VA67" s="50"/>
      <c r="VB67" s="50"/>
      <c r="VC67" s="50"/>
      <c r="VD67" s="50"/>
      <c r="VE67" s="50"/>
      <c r="VF67" s="50"/>
      <c r="VG67" s="50"/>
      <c r="VH67" s="50"/>
      <c r="VI67" s="50"/>
      <c r="VJ67" s="50"/>
      <c r="VK67" s="50"/>
      <c r="VL67" s="50"/>
      <c r="VM67" s="50"/>
      <c r="VN67" s="50"/>
      <c r="VO67" s="50"/>
      <c r="VP67" s="50"/>
      <c r="VQ67" s="50"/>
      <c r="VR67" s="50"/>
      <c r="VS67" s="50"/>
      <c r="VT67" s="50"/>
      <c r="VU67" s="50"/>
      <c r="VV67" s="50"/>
      <c r="VW67" s="50"/>
      <c r="VX67" s="50"/>
      <c r="VY67" s="50"/>
      <c r="VZ67" s="50"/>
      <c r="WA67" s="50"/>
      <c r="WB67" s="50"/>
      <c r="WC67" s="50"/>
      <c r="WD67" s="50"/>
      <c r="WE67" s="50"/>
      <c r="WF67" s="50"/>
      <c r="WG67" s="50"/>
      <c r="WH67" s="50"/>
      <c r="WI67" s="50"/>
      <c r="WJ67" s="50"/>
      <c r="WK67" s="50"/>
      <c r="WL67" s="50"/>
      <c r="WM67" s="50"/>
      <c r="WN67" s="50"/>
      <c r="WO67" s="50"/>
      <c r="WP67" s="50"/>
      <c r="WQ67" s="50"/>
      <c r="WR67" s="50"/>
      <c r="WS67" s="50"/>
      <c r="WT67" s="50"/>
      <c r="WU67" s="50"/>
      <c r="WV67" s="50"/>
      <c r="WW67" s="50"/>
      <c r="WX67" s="50"/>
      <c r="WY67" s="50"/>
      <c r="WZ67" s="50"/>
      <c r="XA67" s="50"/>
      <c r="XB67" s="50"/>
      <c r="XC67" s="50"/>
      <c r="XD67" s="50"/>
      <c r="XE67" s="50"/>
      <c r="XF67" s="50"/>
      <c r="XG67" s="50"/>
      <c r="XH67" s="50"/>
      <c r="XI67" s="50"/>
      <c r="XJ67" s="50"/>
      <c r="XK67" s="50"/>
      <c r="XL67" s="50"/>
      <c r="XM67" s="50"/>
      <c r="XN67" s="50"/>
      <c r="XO67" s="50"/>
      <c r="XP67" s="50"/>
      <c r="XQ67" s="50"/>
      <c r="XR67" s="50"/>
      <c r="XS67" s="50"/>
      <c r="XT67" s="50"/>
      <c r="XU67" s="50"/>
      <c r="XV67" s="50"/>
      <c r="XW67" s="50"/>
      <c r="XX67" s="50"/>
      <c r="XY67" s="50"/>
      <c r="XZ67" s="50"/>
      <c r="YA67" s="50"/>
      <c r="YB67" s="50"/>
      <c r="YC67" s="50"/>
      <c r="YD67" s="50"/>
      <c r="YE67" s="50"/>
      <c r="YF67" s="50"/>
      <c r="YG67" s="50"/>
      <c r="YH67" s="50"/>
      <c r="YI67" s="50"/>
      <c r="YJ67" s="50"/>
      <c r="YK67" s="50"/>
      <c r="YL67" s="50"/>
      <c r="YM67" s="50"/>
      <c r="YN67" s="50"/>
      <c r="YO67" s="50"/>
      <c r="YP67" s="50"/>
      <c r="YQ67" s="50"/>
      <c r="YR67" s="50"/>
      <c r="YS67" s="50"/>
      <c r="YT67" s="50"/>
      <c r="YU67" s="50"/>
      <c r="YV67" s="50"/>
      <c r="YW67" s="50"/>
      <c r="YX67" s="50"/>
      <c r="YY67" s="50"/>
      <c r="YZ67" s="50"/>
      <c r="ZA67" s="50"/>
      <c r="ZB67" s="50"/>
      <c r="ZC67" s="50"/>
      <c r="ZD67" s="50"/>
      <c r="ZE67" s="50"/>
      <c r="ZF67" s="50"/>
      <c r="ZG67" s="50"/>
      <c r="ZH67" s="50"/>
      <c r="ZI67" s="50"/>
      <c r="ZJ67" s="50"/>
      <c r="ZK67" s="50"/>
      <c r="ZL67" s="50"/>
      <c r="ZM67" s="50"/>
      <c r="ZN67" s="50"/>
      <c r="ZO67" s="50"/>
      <c r="ZP67" s="50"/>
      <c r="ZQ67" s="50"/>
      <c r="ZR67" s="50"/>
      <c r="ZS67" s="50"/>
      <c r="ZT67" s="50"/>
      <c r="ZU67" s="50"/>
      <c r="ZV67" s="50"/>
      <c r="ZW67" s="50"/>
      <c r="ZX67" s="50"/>
      <c r="ZY67" s="50"/>
      <c r="ZZ67" s="50"/>
      <c r="AAA67" s="50"/>
      <c r="AAB67" s="50"/>
      <c r="AAC67" s="50"/>
      <c r="AAD67" s="50"/>
      <c r="AAE67" s="50"/>
      <c r="AAF67" s="50"/>
      <c r="AAG67" s="50"/>
      <c r="AAH67" s="50"/>
      <c r="AAI67" s="50"/>
      <c r="AAJ67" s="50"/>
      <c r="AAK67" s="50"/>
      <c r="AAL67" s="50"/>
      <c r="AAM67" s="50"/>
      <c r="AAN67" s="50"/>
      <c r="AAO67" s="50"/>
      <c r="AAP67" s="50"/>
      <c r="AAQ67" s="50"/>
      <c r="AAR67" s="50"/>
      <c r="AAS67" s="50"/>
      <c r="AAT67" s="50"/>
      <c r="AAU67" s="50"/>
      <c r="AAV67" s="50"/>
      <c r="AAW67" s="50"/>
      <c r="AAX67" s="50"/>
      <c r="AAY67" s="50"/>
      <c r="AAZ67" s="50"/>
      <c r="ABA67" s="50"/>
      <c r="ABB67" s="50"/>
      <c r="ABC67" s="50"/>
      <c r="ABD67" s="50"/>
      <c r="ABE67" s="50"/>
      <c r="ABF67" s="50"/>
      <c r="ABG67" s="50"/>
      <c r="ABH67" s="50"/>
      <c r="ABI67" s="50"/>
      <c r="ABJ67" s="50"/>
      <c r="ABK67" s="50"/>
      <c r="ABL67" s="50"/>
      <c r="ABM67" s="50"/>
      <c r="ABN67" s="50"/>
      <c r="ABO67" s="50"/>
      <c r="ABP67" s="50"/>
      <c r="ABQ67" s="50"/>
      <c r="ABR67" s="50"/>
      <c r="ABS67" s="50"/>
      <c r="ABT67" s="50"/>
      <c r="ABU67" s="50"/>
      <c r="ABV67" s="50"/>
      <c r="ABW67" s="50"/>
      <c r="ABX67" s="50"/>
      <c r="ABY67" s="50"/>
      <c r="ABZ67" s="50"/>
      <c r="ACA67" s="50"/>
      <c r="ACB67" s="50"/>
      <c r="ACC67" s="50"/>
      <c r="ACD67" s="50"/>
      <c r="ACE67" s="50"/>
      <c r="ACF67" s="50"/>
      <c r="ACG67" s="50"/>
      <c r="ACH67" s="50"/>
      <c r="ACI67" s="50"/>
      <c r="ACJ67" s="50"/>
      <c r="ACK67" s="50"/>
      <c r="ACL67" s="50"/>
      <c r="ACM67" s="50"/>
      <c r="ACN67" s="50"/>
      <c r="ACO67" s="50"/>
      <c r="ACP67" s="50"/>
      <c r="ACQ67" s="50"/>
      <c r="ACR67" s="50"/>
      <c r="ACS67" s="50"/>
      <c r="ACT67" s="50"/>
      <c r="ACU67" s="50"/>
      <c r="ACV67" s="50"/>
      <c r="ACW67" s="50"/>
      <c r="ACX67" s="50"/>
      <c r="ACY67" s="50"/>
      <c r="ACZ67" s="50"/>
      <c r="ADA67" s="50"/>
      <c r="ADB67" s="50"/>
      <c r="ADC67" s="50"/>
      <c r="ADD67" s="50"/>
      <c r="ADE67" s="50"/>
      <c r="ADF67" s="50"/>
      <c r="ADG67" s="50"/>
      <c r="ADH67" s="50"/>
      <c r="ADI67" s="50"/>
      <c r="ADJ67" s="50"/>
      <c r="ADK67" s="50"/>
      <c r="ADL67" s="50"/>
      <c r="ADM67" s="50"/>
      <c r="ADN67" s="50"/>
      <c r="ADO67" s="50"/>
      <c r="ADP67" s="50"/>
      <c r="ADQ67" s="50"/>
      <c r="ADR67" s="50"/>
      <c r="ADS67" s="50"/>
      <c r="ADT67" s="50"/>
      <c r="ADU67" s="50"/>
      <c r="ADV67" s="50"/>
      <c r="ADW67" s="50"/>
      <c r="ADX67" s="50"/>
      <c r="ADY67" s="50"/>
      <c r="ADZ67" s="50"/>
      <c r="AEA67" s="50"/>
      <c r="AEB67" s="50"/>
      <c r="AEC67" s="50"/>
      <c r="AED67" s="50"/>
      <c r="AEE67" s="50"/>
      <c r="AEF67" s="50"/>
      <c r="AEG67" s="50"/>
      <c r="AEH67" s="50"/>
      <c r="AEI67" s="50"/>
      <c r="AEJ67" s="50"/>
      <c r="AEK67" s="50"/>
      <c r="AEL67" s="50"/>
      <c r="AEM67" s="50"/>
      <c r="AEN67" s="50"/>
      <c r="AEO67" s="50"/>
      <c r="AEP67" s="50"/>
      <c r="AEQ67" s="50"/>
      <c r="AER67" s="50"/>
      <c r="AES67" s="50"/>
      <c r="AET67" s="50"/>
      <c r="AEU67" s="50"/>
      <c r="AEV67" s="50"/>
      <c r="AEW67" s="50"/>
      <c r="AEX67" s="50"/>
      <c r="AEY67" s="50"/>
      <c r="AEZ67" s="50"/>
      <c r="AFA67" s="50"/>
      <c r="AFB67" s="50"/>
      <c r="AFC67" s="50"/>
      <c r="AFD67" s="50"/>
      <c r="AFE67" s="50"/>
      <c r="AFF67" s="50"/>
      <c r="AFG67" s="50"/>
      <c r="AFH67" s="50"/>
      <c r="AFI67" s="50"/>
      <c r="AFJ67" s="50"/>
      <c r="AFK67" s="50"/>
      <c r="AFL67" s="50"/>
      <c r="AFM67" s="50"/>
      <c r="AFN67" s="50"/>
      <c r="AFO67" s="50"/>
      <c r="AFP67" s="50"/>
      <c r="AFQ67" s="50"/>
      <c r="AFR67" s="50"/>
      <c r="AFS67" s="50"/>
      <c r="AFT67" s="50"/>
      <c r="AFU67" s="50"/>
      <c r="AFV67" s="50"/>
      <c r="AFW67" s="50"/>
      <c r="AFX67" s="50"/>
      <c r="AFY67" s="50"/>
      <c r="AFZ67" s="50"/>
      <c r="AGA67" s="50"/>
      <c r="AGB67" s="50"/>
      <c r="AGC67" s="50"/>
      <c r="AGD67" s="50"/>
      <c r="AGE67" s="50"/>
      <c r="AGF67" s="50"/>
      <c r="AGG67" s="50"/>
      <c r="AGH67" s="50"/>
      <c r="AGI67" s="50"/>
      <c r="AGJ67" s="50"/>
      <c r="AGK67" s="50"/>
      <c r="AGL67" s="50"/>
      <c r="AGM67" s="50"/>
      <c r="AGN67" s="50"/>
      <c r="AGO67" s="50"/>
      <c r="AGP67" s="50"/>
      <c r="AGQ67" s="50"/>
      <c r="AGR67" s="50"/>
      <c r="AGS67" s="50"/>
      <c r="AGT67" s="50"/>
      <c r="AGU67" s="50"/>
      <c r="AGV67" s="50"/>
      <c r="AGW67" s="50"/>
      <c r="AGX67" s="50"/>
      <c r="AGY67" s="50"/>
      <c r="AGZ67" s="50"/>
      <c r="AHA67" s="50"/>
      <c r="AHB67" s="50"/>
      <c r="AHC67" s="50"/>
      <c r="AHD67" s="50"/>
      <c r="AHE67" s="50"/>
      <c r="AHF67" s="50"/>
      <c r="AHG67" s="50"/>
      <c r="AHH67" s="50"/>
      <c r="AHI67" s="50"/>
      <c r="AHJ67" s="50"/>
      <c r="AHK67" s="50"/>
      <c r="AHL67" s="50"/>
      <c r="AHM67" s="50"/>
      <c r="AHN67" s="50"/>
      <c r="AHO67" s="50"/>
      <c r="AHP67" s="50"/>
      <c r="AHQ67" s="50"/>
      <c r="AHR67" s="50"/>
      <c r="AHS67" s="50"/>
      <c r="AHT67" s="50"/>
      <c r="AHU67" s="50"/>
      <c r="AHV67" s="50"/>
      <c r="AHW67" s="50"/>
      <c r="AHX67" s="50"/>
      <c r="AHY67" s="50"/>
      <c r="AHZ67" s="50"/>
      <c r="AIA67" s="50"/>
      <c r="AIB67" s="50"/>
      <c r="AIC67" s="50"/>
      <c r="AID67" s="50"/>
      <c r="AIE67" s="50"/>
      <c r="AIF67" s="50"/>
      <c r="AIG67" s="50"/>
      <c r="AIH67" s="50"/>
      <c r="AII67" s="50"/>
      <c r="AIJ67" s="50"/>
      <c r="AIK67" s="50"/>
      <c r="AIL67" s="50"/>
      <c r="AIM67" s="50"/>
      <c r="AIN67" s="50"/>
      <c r="AIO67" s="50"/>
      <c r="AIP67" s="50"/>
      <c r="AIQ67" s="50"/>
      <c r="AIR67" s="50"/>
      <c r="AIS67" s="50"/>
      <c r="AIT67" s="50"/>
      <c r="AIU67" s="50"/>
      <c r="AIV67" s="50"/>
      <c r="AIW67" s="50"/>
      <c r="AIX67" s="50"/>
      <c r="AIY67" s="50"/>
      <c r="AIZ67" s="50"/>
      <c r="AJA67" s="50"/>
      <c r="AJB67" s="50"/>
      <c r="AJC67" s="50"/>
      <c r="AJD67" s="50"/>
      <c r="AJE67" s="50"/>
      <c r="AJF67" s="50"/>
      <c r="AJG67" s="50"/>
      <c r="AJH67" s="50"/>
      <c r="AJI67" s="50"/>
      <c r="AJJ67" s="50"/>
      <c r="AJK67" s="50"/>
      <c r="AJL67" s="50"/>
      <c r="AJM67" s="50"/>
      <c r="AJN67" s="50"/>
      <c r="AJO67" s="50"/>
      <c r="AJP67" s="50"/>
      <c r="AJQ67" s="50"/>
      <c r="AJR67" s="50"/>
      <c r="AJS67" s="50"/>
      <c r="AJT67" s="50"/>
      <c r="AJU67" s="50"/>
      <c r="AJV67" s="50"/>
      <c r="AJW67" s="50"/>
      <c r="AJX67" s="50"/>
      <c r="AJY67" s="50"/>
      <c r="AJZ67" s="50"/>
      <c r="AKA67" s="50"/>
      <c r="AKB67" s="50"/>
      <c r="AKC67" s="50"/>
      <c r="AKD67" s="50"/>
      <c r="AKE67" s="50"/>
      <c r="AKF67" s="50"/>
      <c r="AKG67" s="50"/>
      <c r="AKH67" s="50"/>
      <c r="AKI67" s="50"/>
      <c r="AKJ67" s="50"/>
      <c r="AKK67" s="50"/>
      <c r="AKL67" s="50"/>
      <c r="AKM67" s="50"/>
      <c r="AKN67" s="50"/>
      <c r="AKO67" s="50"/>
      <c r="AKP67" s="50"/>
      <c r="AKQ67" s="50"/>
      <c r="AKR67" s="50"/>
      <c r="AKS67" s="50"/>
      <c r="AKT67" s="50"/>
      <c r="AKU67" s="50"/>
      <c r="AKV67" s="50"/>
      <c r="AKW67" s="50"/>
      <c r="AKX67" s="50"/>
      <c r="AKY67" s="50"/>
      <c r="AKZ67" s="50"/>
      <c r="ALA67" s="50"/>
      <c r="ALB67" s="50"/>
      <c r="ALC67" s="50"/>
      <c r="ALD67" s="50"/>
      <c r="ALE67" s="50"/>
      <c r="ALF67" s="50"/>
      <c r="ALG67" s="50"/>
      <c r="ALH67" s="50"/>
      <c r="ALI67" s="50"/>
      <c r="ALJ67" s="50"/>
      <c r="ALK67" s="50"/>
      <c r="ALL67" s="50"/>
      <c r="ALM67" s="50"/>
      <c r="ALN67" s="50"/>
      <c r="ALO67" s="50"/>
      <c r="ALP67" s="50"/>
      <c r="ALQ67" s="50"/>
      <c r="ALR67" s="50"/>
      <c r="ALS67" s="50"/>
      <c r="ALT67" s="50"/>
      <c r="ALU67" s="50"/>
      <c r="ALV67" s="50"/>
      <c r="ALW67" s="50"/>
      <c r="ALX67" s="50"/>
      <c r="ALY67" s="50"/>
      <c r="ALZ67" s="50"/>
      <c r="AMA67" s="50"/>
      <c r="AMB67" s="50"/>
      <c r="AMC67" s="50"/>
      <c r="AMD67" s="50"/>
      <c r="AME67" s="50"/>
      <c r="AMF67" s="50"/>
      <c r="AMG67" s="50"/>
      <c r="AMH67" s="50"/>
      <c r="AMI67" s="50"/>
      <c r="AMJ67" s="50"/>
      <c r="AMK67" s="50"/>
      <c r="AML67" s="50"/>
      <c r="AMM67" s="50"/>
      <c r="AMN67" s="50"/>
      <c r="AMO67" s="50"/>
      <c r="AMP67" s="50"/>
      <c r="AMQ67" s="50"/>
      <c r="AMR67" s="50"/>
      <c r="AMS67" s="50"/>
      <c r="AMT67" s="50"/>
      <c r="AMU67" s="50"/>
      <c r="AMV67" s="50"/>
      <c r="AMW67" s="50"/>
      <c r="AMX67" s="50"/>
      <c r="AMY67" s="50"/>
      <c r="AMZ67" s="50"/>
      <c r="ANA67" s="50"/>
      <c r="ANB67" s="50"/>
      <c r="ANC67" s="50"/>
      <c r="AND67" s="50"/>
      <c r="ANE67" s="50"/>
      <c r="ANF67" s="50"/>
      <c r="ANG67" s="50"/>
      <c r="ANH67" s="50"/>
      <c r="ANI67" s="50"/>
      <c r="ANJ67" s="50"/>
      <c r="ANK67" s="50"/>
      <c r="ANL67" s="50"/>
      <c r="ANM67" s="50"/>
      <c r="ANN67" s="50"/>
      <c r="ANO67" s="50"/>
      <c r="ANP67" s="50"/>
      <c r="ANQ67" s="50"/>
      <c r="ANR67" s="50"/>
      <c r="ANS67" s="50"/>
      <c r="ANT67" s="50"/>
      <c r="ANU67" s="50"/>
      <c r="ANV67" s="50"/>
      <c r="ANW67" s="50"/>
      <c r="ANX67" s="50"/>
      <c r="ANY67" s="50"/>
      <c r="ANZ67" s="50"/>
      <c r="AOA67" s="50"/>
    </row>
    <row r="68" spans="1:1067" ht="69" customHeight="1">
      <c r="A68" s="283"/>
      <c r="B68" s="10">
        <v>56</v>
      </c>
      <c r="C68" s="280">
        <v>54</v>
      </c>
      <c r="D68" s="280" t="s">
        <v>2432</v>
      </c>
      <c r="E68" s="281" t="s">
        <v>346</v>
      </c>
      <c r="F68" s="10" t="s">
        <v>347</v>
      </c>
      <c r="G68" s="10" t="s">
        <v>61</v>
      </c>
      <c r="H68" s="495" t="s">
        <v>1714</v>
      </c>
      <c r="I68" s="499" t="str">
        <f t="shared" ref="I68:I71" si="11">DD68</f>
        <v>54_64.1</v>
      </c>
      <c r="J68" s="473">
        <v>1</v>
      </c>
      <c r="K68" s="473">
        <v>1</v>
      </c>
      <c r="L68" s="473"/>
      <c r="M68" s="473"/>
      <c r="N68" s="491"/>
      <c r="O68" s="10"/>
      <c r="P68" s="10">
        <v>1</v>
      </c>
      <c r="Q68" s="10"/>
      <c r="R68" s="10"/>
      <c r="S68" s="10" t="s">
        <v>348</v>
      </c>
      <c r="T68" s="50" t="s">
        <v>1215</v>
      </c>
      <c r="U68" s="50">
        <v>3.3170000000000002</v>
      </c>
      <c r="V68" s="503" t="s">
        <v>2337</v>
      </c>
      <c r="W68" s="9">
        <v>0.55000000000000004</v>
      </c>
      <c r="X68" s="9">
        <f t="shared" ref="X68:X71" si="12">Y68-W68</f>
        <v>0.72399999999999998</v>
      </c>
      <c r="Y68" s="9">
        <v>1.274</v>
      </c>
      <c r="Z68" s="9"/>
      <c r="AA68" s="9" t="s">
        <v>2091</v>
      </c>
      <c r="AB68" s="9" t="s">
        <v>622</v>
      </c>
      <c r="AC68" s="9" t="s">
        <v>348</v>
      </c>
      <c r="AD68" s="9" t="s">
        <v>2311</v>
      </c>
      <c r="AE68" s="9" t="s">
        <v>2334</v>
      </c>
      <c r="AF68" s="9" t="s">
        <v>2298</v>
      </c>
      <c r="AG68" s="9" t="s">
        <v>2299</v>
      </c>
      <c r="AH68" s="9" t="s">
        <v>2300</v>
      </c>
      <c r="AI68" s="9" t="s">
        <v>1899</v>
      </c>
      <c r="AJ68" s="9" t="s">
        <v>74</v>
      </c>
      <c r="AK68" s="468">
        <v>1</v>
      </c>
      <c r="AL68" s="386">
        <v>38</v>
      </c>
      <c r="AM68" s="384" t="s">
        <v>348</v>
      </c>
      <c r="AN68" s="384" t="s">
        <v>210</v>
      </c>
      <c r="AO68" s="384" t="s">
        <v>2078</v>
      </c>
      <c r="AP68" s="384">
        <f>W68+W69+W70+W71</f>
        <v>8.43</v>
      </c>
      <c r="AQ68" s="384" t="s">
        <v>2071</v>
      </c>
      <c r="AR68" s="384" t="s">
        <v>334</v>
      </c>
      <c r="AS68" s="385">
        <v>20</v>
      </c>
      <c r="AT68" s="386">
        <v>29</v>
      </c>
      <c r="AU68" s="387"/>
      <c r="AV68" s="387"/>
      <c r="AW68" s="387">
        <v>1</v>
      </c>
      <c r="AX68" s="387"/>
      <c r="AY68" s="387"/>
      <c r="AZ68" s="387"/>
      <c r="BA68" s="387"/>
      <c r="BB68" s="386">
        <v>1</v>
      </c>
      <c r="BC68" s="383">
        <v>20</v>
      </c>
      <c r="BD68" s="388">
        <v>1</v>
      </c>
      <c r="BE68" s="387" t="s">
        <v>349</v>
      </c>
      <c r="BF68" s="387" t="s">
        <v>197</v>
      </c>
      <c r="BG68" s="387" t="s">
        <v>350</v>
      </c>
      <c r="BH68" s="387" t="s">
        <v>68</v>
      </c>
      <c r="BI68" s="387" t="s">
        <v>68</v>
      </c>
      <c r="BJ68" s="387" t="s">
        <v>68</v>
      </c>
      <c r="BK68" s="387" t="s">
        <v>68</v>
      </c>
      <c r="BL68" s="387" t="s">
        <v>68</v>
      </c>
      <c r="BM68" s="387" t="s">
        <v>351</v>
      </c>
      <c r="BN68" s="387" t="s">
        <v>352</v>
      </c>
      <c r="BO68" s="384" t="s">
        <v>71</v>
      </c>
      <c r="BP68" s="384" t="s">
        <v>72</v>
      </c>
      <c r="BQ68" s="384"/>
      <c r="BR68" s="384"/>
      <c r="BS68" s="384"/>
      <c r="BT68" s="384"/>
      <c r="BU68" s="387"/>
      <c r="BV68" s="387"/>
      <c r="BW68" s="387"/>
      <c r="BX68" s="387" t="s">
        <v>2096</v>
      </c>
      <c r="BY68" s="387"/>
      <c r="BZ68" s="387">
        <v>1</v>
      </c>
      <c r="CA68" s="387"/>
      <c r="CB68" s="387"/>
      <c r="CC68" s="387"/>
      <c r="CD68" s="387"/>
      <c r="CE68" s="387"/>
      <c r="CF68" s="387"/>
      <c r="CG68" s="387"/>
      <c r="CH68" s="387"/>
      <c r="CI68" s="387"/>
      <c r="CJ68" s="387"/>
      <c r="CK68" s="387"/>
      <c r="CL68" s="387"/>
      <c r="CM68" s="387"/>
      <c r="CN68" s="387"/>
      <c r="CO68" s="389">
        <v>1230</v>
      </c>
      <c r="CP68" s="389"/>
      <c r="CQ68" s="10" t="s">
        <v>1641</v>
      </c>
      <c r="CR68" s="10"/>
      <c r="CS68" s="10"/>
      <c r="CT68" s="10"/>
      <c r="CU68" s="10"/>
      <c r="CV68" s="10"/>
      <c r="CW68" s="10"/>
      <c r="CX68" s="10"/>
      <c r="CY68" s="10"/>
      <c r="CZ68" s="10" t="s">
        <v>1714</v>
      </c>
      <c r="DA68" s="10"/>
      <c r="DB68" s="10" t="s">
        <v>214</v>
      </c>
      <c r="DC68" s="10"/>
      <c r="DD68" s="10" t="str">
        <f t="shared" ref="DD68:DD73" si="13">CONCATENATE(C68,"_",E68)</f>
        <v>54_64.1</v>
      </c>
      <c r="DE68" s="282"/>
      <c r="DF68" s="10"/>
      <c r="DG68" s="10" t="s">
        <v>1725</v>
      </c>
      <c r="DH68" s="10"/>
      <c r="DI68" s="10"/>
      <c r="DJ68" s="10"/>
      <c r="DK68" s="232"/>
      <c r="DL68" s="232"/>
      <c r="DM68" s="232"/>
      <c r="DN68" s="232"/>
      <c r="DO68" s="477" t="s">
        <v>1959</v>
      </c>
      <c r="DP68" s="23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  <c r="ADK68" s="50"/>
      <c r="ADL68" s="50"/>
      <c r="ADM68" s="50"/>
      <c r="ADN68" s="50"/>
      <c r="ADO68" s="50"/>
      <c r="ADP68" s="50"/>
      <c r="ADQ68" s="50"/>
      <c r="ADR68" s="50"/>
      <c r="ADS68" s="50"/>
      <c r="ADT68" s="50"/>
      <c r="ADU68" s="50"/>
      <c r="ADV68" s="50"/>
      <c r="ADW68" s="50"/>
      <c r="ADX68" s="50"/>
      <c r="ADY68" s="50"/>
      <c r="ADZ68" s="50"/>
      <c r="AEA68" s="50"/>
      <c r="AEB68" s="50"/>
      <c r="AEC68" s="50"/>
      <c r="AED68" s="50"/>
      <c r="AEE68" s="50"/>
      <c r="AEF68" s="50"/>
      <c r="AEG68" s="50"/>
      <c r="AEH68" s="50"/>
      <c r="AEI68" s="50"/>
      <c r="AEJ68" s="50"/>
      <c r="AEK68" s="50"/>
      <c r="AEL68" s="50"/>
      <c r="AEM68" s="50"/>
      <c r="AEN68" s="50"/>
      <c r="AEO68" s="50"/>
      <c r="AEP68" s="50"/>
      <c r="AEQ68" s="50"/>
      <c r="AER68" s="50"/>
      <c r="AES68" s="50"/>
      <c r="AET68" s="50"/>
      <c r="AEU68" s="50"/>
      <c r="AEV68" s="50"/>
      <c r="AEW68" s="50"/>
      <c r="AEX68" s="50"/>
      <c r="AEY68" s="50"/>
      <c r="AEZ68" s="50"/>
      <c r="AFA68" s="50"/>
      <c r="AFB68" s="50"/>
      <c r="AFC68" s="50"/>
      <c r="AFD68" s="50"/>
      <c r="AFE68" s="50"/>
      <c r="AFF68" s="50"/>
      <c r="AFG68" s="50"/>
      <c r="AFH68" s="50"/>
      <c r="AFI68" s="50"/>
      <c r="AFJ68" s="50"/>
      <c r="AFK68" s="50"/>
      <c r="AFL68" s="50"/>
      <c r="AFM68" s="50"/>
      <c r="AFN68" s="50"/>
      <c r="AFO68" s="50"/>
      <c r="AFP68" s="50"/>
      <c r="AFQ68" s="50"/>
      <c r="AFR68" s="50"/>
      <c r="AFS68" s="50"/>
      <c r="AFT68" s="50"/>
      <c r="AFU68" s="50"/>
      <c r="AFV68" s="50"/>
      <c r="AFW68" s="50"/>
      <c r="AFX68" s="50"/>
      <c r="AFY68" s="50"/>
      <c r="AFZ68" s="50"/>
      <c r="AGA68" s="50"/>
      <c r="AGB68" s="50"/>
      <c r="AGC68" s="50"/>
      <c r="AGD68" s="50"/>
      <c r="AGE68" s="50"/>
      <c r="AGF68" s="50"/>
      <c r="AGG68" s="50"/>
      <c r="AGH68" s="50"/>
      <c r="AGI68" s="50"/>
      <c r="AGJ68" s="50"/>
      <c r="AGK68" s="50"/>
      <c r="AGL68" s="50"/>
      <c r="AGM68" s="50"/>
      <c r="AGN68" s="50"/>
      <c r="AGO68" s="50"/>
      <c r="AGP68" s="50"/>
      <c r="AGQ68" s="50"/>
      <c r="AGR68" s="50"/>
      <c r="AGS68" s="50"/>
      <c r="AGT68" s="50"/>
      <c r="AGU68" s="50"/>
      <c r="AGV68" s="50"/>
      <c r="AGW68" s="50"/>
      <c r="AGX68" s="50"/>
      <c r="AGY68" s="50"/>
      <c r="AGZ68" s="50"/>
      <c r="AHA68" s="50"/>
      <c r="AHB68" s="50"/>
      <c r="AHC68" s="50"/>
      <c r="AHD68" s="50"/>
      <c r="AHE68" s="50"/>
      <c r="AHF68" s="50"/>
      <c r="AHG68" s="50"/>
      <c r="AHH68" s="50"/>
      <c r="AHI68" s="50"/>
      <c r="AHJ68" s="50"/>
      <c r="AHK68" s="50"/>
      <c r="AHL68" s="50"/>
      <c r="AHM68" s="50"/>
      <c r="AHN68" s="50"/>
      <c r="AHO68" s="50"/>
      <c r="AHP68" s="50"/>
      <c r="AHQ68" s="50"/>
      <c r="AHR68" s="50"/>
      <c r="AHS68" s="50"/>
      <c r="AHT68" s="50"/>
      <c r="AHU68" s="50"/>
      <c r="AHV68" s="50"/>
      <c r="AHW68" s="50"/>
      <c r="AHX68" s="50"/>
      <c r="AHY68" s="50"/>
      <c r="AHZ68" s="50"/>
      <c r="AIA68" s="50"/>
      <c r="AIB68" s="50"/>
      <c r="AIC68" s="50"/>
      <c r="AID68" s="50"/>
      <c r="AIE68" s="50"/>
      <c r="AIF68" s="50"/>
      <c r="AIG68" s="50"/>
      <c r="AIH68" s="50"/>
      <c r="AII68" s="50"/>
      <c r="AIJ68" s="50"/>
      <c r="AIK68" s="50"/>
      <c r="AIL68" s="50"/>
      <c r="AIM68" s="50"/>
      <c r="AIN68" s="50"/>
      <c r="AIO68" s="50"/>
      <c r="AIP68" s="50"/>
      <c r="AIQ68" s="50"/>
      <c r="AIR68" s="50"/>
      <c r="AIS68" s="50"/>
      <c r="AIT68" s="50"/>
      <c r="AIU68" s="50"/>
      <c r="AIV68" s="50"/>
      <c r="AIW68" s="50"/>
      <c r="AIX68" s="50"/>
      <c r="AIY68" s="50"/>
      <c r="AIZ68" s="50"/>
      <c r="AJA68" s="50"/>
      <c r="AJB68" s="50"/>
      <c r="AJC68" s="50"/>
      <c r="AJD68" s="50"/>
      <c r="AJE68" s="50"/>
      <c r="AJF68" s="50"/>
      <c r="AJG68" s="50"/>
      <c r="AJH68" s="50"/>
      <c r="AJI68" s="50"/>
      <c r="AJJ68" s="50"/>
      <c r="AJK68" s="50"/>
      <c r="AJL68" s="50"/>
      <c r="AJM68" s="50"/>
      <c r="AJN68" s="50"/>
      <c r="AJO68" s="50"/>
      <c r="AJP68" s="50"/>
      <c r="AJQ68" s="50"/>
      <c r="AJR68" s="50"/>
      <c r="AJS68" s="50"/>
      <c r="AJT68" s="50"/>
      <c r="AJU68" s="50"/>
      <c r="AJV68" s="50"/>
      <c r="AJW68" s="50"/>
      <c r="AJX68" s="50"/>
      <c r="AJY68" s="50"/>
      <c r="AJZ68" s="50"/>
      <c r="AKA68" s="50"/>
      <c r="AKB68" s="50"/>
      <c r="AKC68" s="50"/>
      <c r="AKD68" s="50"/>
      <c r="AKE68" s="50"/>
      <c r="AKF68" s="50"/>
      <c r="AKG68" s="50"/>
      <c r="AKH68" s="50"/>
      <c r="AKI68" s="50"/>
      <c r="AKJ68" s="50"/>
      <c r="AKK68" s="50"/>
      <c r="AKL68" s="50"/>
      <c r="AKM68" s="50"/>
      <c r="AKN68" s="50"/>
      <c r="AKO68" s="50"/>
      <c r="AKP68" s="50"/>
      <c r="AKQ68" s="50"/>
      <c r="AKR68" s="50"/>
      <c r="AKS68" s="50"/>
      <c r="AKT68" s="50"/>
      <c r="AKU68" s="50"/>
      <c r="AKV68" s="50"/>
      <c r="AKW68" s="50"/>
      <c r="AKX68" s="50"/>
      <c r="AKY68" s="50"/>
      <c r="AKZ68" s="50"/>
      <c r="ALA68" s="50"/>
      <c r="ALB68" s="50"/>
      <c r="ALC68" s="50"/>
      <c r="ALD68" s="50"/>
      <c r="ALE68" s="50"/>
      <c r="ALF68" s="50"/>
      <c r="ALG68" s="50"/>
      <c r="ALH68" s="50"/>
      <c r="ALI68" s="50"/>
      <c r="ALJ68" s="50"/>
      <c r="ALK68" s="50"/>
      <c r="ALL68" s="50"/>
      <c r="ALM68" s="50"/>
      <c r="ALN68" s="50"/>
      <c r="ALO68" s="50"/>
      <c r="ALP68" s="50"/>
      <c r="ALQ68" s="50"/>
      <c r="ALR68" s="50"/>
      <c r="ALS68" s="50"/>
      <c r="ALT68" s="50"/>
      <c r="ALU68" s="50"/>
      <c r="ALV68" s="50"/>
      <c r="ALW68" s="50"/>
      <c r="ALX68" s="50"/>
      <c r="ALY68" s="50"/>
      <c r="ALZ68" s="50"/>
      <c r="AMA68" s="50"/>
      <c r="AMB68" s="50"/>
      <c r="AMC68" s="50"/>
      <c r="AMD68" s="50"/>
      <c r="AME68" s="50"/>
      <c r="AMF68" s="50"/>
      <c r="AMG68" s="50"/>
      <c r="AMH68" s="50"/>
      <c r="AMI68" s="50"/>
      <c r="AMJ68" s="50"/>
      <c r="AMK68" s="50"/>
      <c r="AML68" s="50"/>
      <c r="AMM68" s="50"/>
      <c r="AMN68" s="50"/>
      <c r="AMO68" s="50"/>
      <c r="AMP68" s="50"/>
      <c r="AMQ68" s="50"/>
      <c r="AMR68" s="50"/>
      <c r="AMS68" s="50"/>
      <c r="AMT68" s="50"/>
      <c r="AMU68" s="50"/>
      <c r="AMV68" s="50"/>
      <c r="AMW68" s="50"/>
      <c r="AMX68" s="50"/>
      <c r="AMY68" s="50"/>
      <c r="AMZ68" s="50"/>
      <c r="ANA68" s="50"/>
      <c r="ANB68" s="50"/>
      <c r="ANC68" s="50"/>
      <c r="AND68" s="50"/>
      <c r="ANE68" s="50"/>
      <c r="ANF68" s="50"/>
      <c r="ANG68" s="50"/>
      <c r="ANH68" s="50"/>
      <c r="ANI68" s="50"/>
      <c r="ANJ68" s="50"/>
      <c r="ANK68" s="50"/>
      <c r="ANL68" s="50"/>
      <c r="ANM68" s="50"/>
      <c r="ANN68" s="50"/>
      <c r="ANO68" s="50"/>
      <c r="ANP68" s="50"/>
      <c r="ANQ68" s="50"/>
      <c r="ANR68" s="50"/>
      <c r="ANS68" s="50"/>
      <c r="ANT68" s="50"/>
      <c r="ANU68" s="50"/>
      <c r="ANV68" s="50"/>
      <c r="ANW68" s="50"/>
      <c r="ANX68" s="50"/>
      <c r="ANY68" s="50"/>
      <c r="ANZ68" s="50"/>
      <c r="AOA68" s="50"/>
    </row>
    <row r="69" spans="1:1067" ht="69" customHeight="1">
      <c r="A69" s="283"/>
      <c r="B69" s="10">
        <v>57</v>
      </c>
      <c r="C69" s="280">
        <v>55</v>
      </c>
      <c r="D69" s="280" t="s">
        <v>2432</v>
      </c>
      <c r="E69" s="281">
        <v>66</v>
      </c>
      <c r="F69" s="10" t="s">
        <v>353</v>
      </c>
      <c r="G69" s="10" t="s">
        <v>77</v>
      </c>
      <c r="H69" s="495">
        <v>77</v>
      </c>
      <c r="I69" s="499" t="str">
        <f t="shared" si="11"/>
        <v>55_66</v>
      </c>
      <c r="J69" s="473">
        <v>1</v>
      </c>
      <c r="K69" s="473"/>
      <c r="L69" s="473"/>
      <c r="M69" s="473"/>
      <c r="N69" s="491"/>
      <c r="O69" s="10"/>
      <c r="P69" s="10"/>
      <c r="Q69" s="10"/>
      <c r="R69" s="10"/>
      <c r="S69" s="10" t="s">
        <v>348</v>
      </c>
      <c r="T69" s="50" t="s">
        <v>1215</v>
      </c>
      <c r="U69" s="50">
        <v>3.3170000000000002</v>
      </c>
      <c r="V69" s="505" t="s">
        <v>2338</v>
      </c>
      <c r="W69" s="11">
        <v>6</v>
      </c>
      <c r="X69" s="9">
        <f t="shared" si="12"/>
        <v>5.25</v>
      </c>
      <c r="Y69" s="11">
        <v>11.25</v>
      </c>
      <c r="Z69" s="11"/>
      <c r="AA69" s="11" t="s">
        <v>2091</v>
      </c>
      <c r="AB69" s="11" t="s">
        <v>622</v>
      </c>
      <c r="AC69" s="11" t="s">
        <v>348</v>
      </c>
      <c r="AD69" s="11" t="s">
        <v>2311</v>
      </c>
      <c r="AE69" s="11" t="s">
        <v>2334</v>
      </c>
      <c r="AF69" s="11" t="s">
        <v>2298</v>
      </c>
      <c r="AG69" s="11" t="s">
        <v>2299</v>
      </c>
      <c r="AH69" s="11" t="s">
        <v>2300</v>
      </c>
      <c r="AI69" s="11" t="s">
        <v>1899</v>
      </c>
      <c r="AJ69" s="11" t="s">
        <v>74</v>
      </c>
      <c r="AK69" s="468">
        <v>1</v>
      </c>
      <c r="AL69" s="387"/>
      <c r="AM69" s="384" t="s">
        <v>348</v>
      </c>
      <c r="AN69" s="384" t="s">
        <v>210</v>
      </c>
      <c r="AO69" s="384" t="s">
        <v>2078</v>
      </c>
      <c r="AP69" s="384">
        <v>8.43</v>
      </c>
      <c r="AQ69" s="384" t="s">
        <v>2071</v>
      </c>
      <c r="AR69" s="384" t="s">
        <v>334</v>
      </c>
      <c r="AS69" s="391">
        <v>21</v>
      </c>
      <c r="AT69" s="387">
        <v>31</v>
      </c>
      <c r="AU69" s="387">
        <v>1</v>
      </c>
      <c r="AV69" s="387"/>
      <c r="AW69" s="387">
        <v>1</v>
      </c>
      <c r="AX69" s="387"/>
      <c r="AY69" s="387">
        <v>1</v>
      </c>
      <c r="AZ69" s="387"/>
      <c r="BA69" s="387"/>
      <c r="BB69" s="387">
        <v>1</v>
      </c>
      <c r="BC69" s="384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 t="s">
        <v>354</v>
      </c>
      <c r="BN69" s="387" t="s">
        <v>355</v>
      </c>
      <c r="BO69" s="384" t="s">
        <v>71</v>
      </c>
      <c r="BP69" s="384" t="s">
        <v>72</v>
      </c>
      <c r="BQ69" s="384">
        <v>1</v>
      </c>
      <c r="BR69" s="384"/>
      <c r="BS69" s="384"/>
      <c r="BT69" s="384"/>
      <c r="BU69" s="387">
        <v>1</v>
      </c>
      <c r="BV69" s="387"/>
      <c r="BW69" s="387"/>
      <c r="BX69" s="387" t="s">
        <v>2097</v>
      </c>
      <c r="BY69" s="387"/>
      <c r="BZ69" s="387"/>
      <c r="CA69" s="387"/>
      <c r="CB69" s="387">
        <v>1</v>
      </c>
      <c r="CC69" s="387"/>
      <c r="CD69" s="387"/>
      <c r="CE69" s="387"/>
      <c r="CF69" s="387"/>
      <c r="CG69" s="387"/>
      <c r="CH69" s="387"/>
      <c r="CI69" s="387"/>
      <c r="CJ69" s="387"/>
      <c r="CK69" s="387"/>
      <c r="CL69" s="387"/>
      <c r="CM69" s="387"/>
      <c r="CN69" s="387"/>
      <c r="CO69" s="389">
        <v>3321</v>
      </c>
      <c r="CP69" s="389"/>
      <c r="CQ69" s="10"/>
      <c r="CR69" s="10"/>
      <c r="CS69" s="10"/>
      <c r="CT69" s="10"/>
      <c r="CU69" s="10"/>
      <c r="CV69" s="10"/>
      <c r="CW69" s="10"/>
      <c r="CX69" s="10"/>
      <c r="CY69" s="10"/>
      <c r="CZ69" s="10">
        <v>77</v>
      </c>
      <c r="DA69" s="10" t="s">
        <v>74</v>
      </c>
      <c r="DB69" s="10" t="s">
        <v>74</v>
      </c>
      <c r="DC69" s="10">
        <v>1</v>
      </c>
      <c r="DD69" s="10" t="str">
        <f t="shared" si="13"/>
        <v>55_66</v>
      </c>
      <c r="DE69" s="282"/>
      <c r="DF69" s="10"/>
      <c r="DG69" s="10"/>
      <c r="DH69" s="10"/>
      <c r="DI69" s="10"/>
      <c r="DJ69" s="10" t="s">
        <v>1777</v>
      </c>
      <c r="DK69" s="232"/>
      <c r="DL69" s="232"/>
      <c r="DM69" s="232"/>
      <c r="DN69" s="232"/>
      <c r="DO69" s="477" t="s">
        <v>1959</v>
      </c>
      <c r="DP69" s="476">
        <f>1.23*1750</f>
        <v>2152.5</v>
      </c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  <c r="FS69" s="50"/>
      <c r="FT69" s="50"/>
      <c r="FU69" s="50"/>
      <c r="FV69" s="50"/>
      <c r="FW69" s="50"/>
      <c r="FX69" s="50"/>
      <c r="FY69" s="50"/>
      <c r="FZ69" s="50"/>
      <c r="GA69" s="50"/>
      <c r="GB69" s="50"/>
      <c r="GC69" s="50"/>
      <c r="GD69" s="50"/>
      <c r="GE69" s="50"/>
      <c r="GF69" s="50"/>
      <c r="GG69" s="50"/>
      <c r="GH69" s="50"/>
      <c r="GI69" s="50"/>
      <c r="GJ69" s="50"/>
      <c r="GK69" s="50"/>
      <c r="GL69" s="50"/>
      <c r="GM69" s="50"/>
      <c r="GN69" s="50"/>
      <c r="GO69" s="50"/>
      <c r="GP69" s="50"/>
      <c r="GQ69" s="50"/>
      <c r="GR69" s="50"/>
      <c r="GS69" s="50"/>
      <c r="GT69" s="50"/>
      <c r="GU69" s="50"/>
      <c r="GV69" s="50"/>
      <c r="GW69" s="50"/>
      <c r="GX69" s="50"/>
      <c r="GY69" s="50"/>
      <c r="GZ69" s="50"/>
      <c r="HA69" s="50"/>
      <c r="HB69" s="50"/>
      <c r="HC69" s="50"/>
      <c r="HD69" s="50"/>
      <c r="HE69" s="50"/>
      <c r="HF69" s="50"/>
      <c r="HG69" s="50"/>
      <c r="HH69" s="50"/>
      <c r="HI69" s="50"/>
      <c r="HJ69" s="50"/>
      <c r="HK69" s="50"/>
      <c r="HL69" s="50"/>
      <c r="HM69" s="50"/>
      <c r="HN69" s="50"/>
      <c r="HO69" s="50"/>
      <c r="HP69" s="50"/>
      <c r="HQ69" s="50"/>
      <c r="HR69" s="50"/>
      <c r="HS69" s="50"/>
      <c r="HT69" s="50"/>
      <c r="HU69" s="50"/>
      <c r="HV69" s="50"/>
      <c r="HW69" s="50"/>
      <c r="HX69" s="50"/>
      <c r="HY69" s="50"/>
      <c r="HZ69" s="50"/>
      <c r="IA69" s="50"/>
      <c r="IB69" s="50"/>
      <c r="IC69" s="50"/>
      <c r="ID69" s="50"/>
      <c r="IE69" s="50"/>
      <c r="IF69" s="50"/>
      <c r="IG69" s="50"/>
      <c r="IH69" s="50"/>
      <c r="II69" s="50"/>
      <c r="IJ69" s="50"/>
      <c r="IK69" s="50"/>
      <c r="IL69" s="50"/>
      <c r="IM69" s="50"/>
      <c r="IN69" s="50"/>
      <c r="IO69" s="50"/>
      <c r="IP69" s="50"/>
      <c r="IQ69" s="50"/>
      <c r="IR69" s="50"/>
      <c r="IS69" s="50"/>
      <c r="IT69" s="50"/>
      <c r="IU69" s="50"/>
      <c r="IV69" s="50"/>
      <c r="IW69" s="50"/>
      <c r="IX69" s="50"/>
      <c r="IY69" s="50"/>
      <c r="IZ69" s="50"/>
      <c r="JA69" s="50"/>
      <c r="JB69" s="50"/>
      <c r="JC69" s="50"/>
      <c r="JD69" s="50"/>
      <c r="JE69" s="50"/>
      <c r="JF69" s="50"/>
      <c r="JG69" s="50"/>
      <c r="JH69" s="50"/>
      <c r="JI69" s="50"/>
      <c r="JJ69" s="50"/>
      <c r="JK69" s="50"/>
      <c r="JL69" s="50"/>
      <c r="JM69" s="50"/>
      <c r="JN69" s="50"/>
      <c r="JO69" s="50"/>
      <c r="JP69" s="50"/>
      <c r="JQ69" s="50"/>
      <c r="JR69" s="50"/>
      <c r="JS69" s="50"/>
      <c r="JT69" s="50"/>
      <c r="JU69" s="50"/>
      <c r="JV69" s="50"/>
      <c r="JW69" s="50"/>
      <c r="JX69" s="50"/>
      <c r="JY69" s="50"/>
      <c r="JZ69" s="50"/>
      <c r="KA69" s="50"/>
      <c r="KB69" s="50"/>
      <c r="KC69" s="50"/>
      <c r="KD69" s="50"/>
      <c r="KE69" s="50"/>
      <c r="KF69" s="50"/>
      <c r="KG69" s="50"/>
      <c r="KH69" s="50"/>
      <c r="KI69" s="50"/>
      <c r="KJ69" s="50"/>
      <c r="KK69" s="50"/>
      <c r="KL69" s="50"/>
      <c r="KM69" s="50"/>
      <c r="KN69" s="50"/>
      <c r="KO69" s="50"/>
      <c r="KP69" s="50"/>
      <c r="KQ69" s="50"/>
      <c r="KR69" s="50"/>
      <c r="KS69" s="50"/>
      <c r="KT69" s="50"/>
      <c r="KU69" s="50"/>
      <c r="KV69" s="50"/>
      <c r="KW69" s="50"/>
      <c r="KX69" s="50"/>
      <c r="KY69" s="50"/>
      <c r="KZ69" s="50"/>
      <c r="LA69" s="50"/>
      <c r="LB69" s="50"/>
      <c r="LC69" s="50"/>
      <c r="LD69" s="50"/>
      <c r="LE69" s="50"/>
      <c r="LF69" s="50"/>
      <c r="LG69" s="50"/>
      <c r="LH69" s="50"/>
      <c r="LI69" s="50"/>
      <c r="LJ69" s="50"/>
      <c r="LK69" s="50"/>
      <c r="LL69" s="50"/>
      <c r="LM69" s="50"/>
      <c r="LN69" s="50"/>
      <c r="LO69" s="50"/>
      <c r="LP69" s="50"/>
      <c r="LQ69" s="50"/>
      <c r="LR69" s="50"/>
      <c r="LS69" s="50"/>
      <c r="LT69" s="50"/>
      <c r="LU69" s="50"/>
      <c r="LV69" s="50"/>
      <c r="LW69" s="50"/>
      <c r="LX69" s="50"/>
      <c r="LY69" s="50"/>
      <c r="LZ69" s="50"/>
      <c r="MA69" s="50"/>
      <c r="MB69" s="50"/>
      <c r="MC69" s="50"/>
      <c r="MD69" s="50"/>
      <c r="ME69" s="50"/>
      <c r="MF69" s="50"/>
      <c r="MG69" s="50"/>
      <c r="MH69" s="50"/>
      <c r="MI69" s="50"/>
      <c r="MJ69" s="50"/>
      <c r="MK69" s="50"/>
      <c r="ML69" s="50"/>
      <c r="MM69" s="50"/>
      <c r="MN69" s="50"/>
      <c r="MO69" s="50"/>
      <c r="MP69" s="50"/>
      <c r="MQ69" s="50"/>
      <c r="MR69" s="50"/>
      <c r="MS69" s="50"/>
      <c r="MT69" s="50"/>
      <c r="MU69" s="50"/>
      <c r="MV69" s="50"/>
      <c r="MW69" s="50"/>
      <c r="MX69" s="50"/>
      <c r="MY69" s="50"/>
      <c r="MZ69" s="50"/>
      <c r="NA69" s="50"/>
      <c r="NB69" s="50"/>
      <c r="NC69" s="50"/>
      <c r="ND69" s="50"/>
      <c r="NE69" s="50"/>
      <c r="NF69" s="50"/>
      <c r="NG69" s="50"/>
      <c r="NH69" s="50"/>
      <c r="NI69" s="50"/>
      <c r="NJ69" s="50"/>
      <c r="NK69" s="50"/>
      <c r="NL69" s="50"/>
      <c r="NM69" s="50"/>
      <c r="NN69" s="50"/>
      <c r="NO69" s="50"/>
      <c r="NP69" s="50"/>
      <c r="NQ69" s="50"/>
      <c r="NR69" s="50"/>
      <c r="NS69" s="50"/>
      <c r="NT69" s="50"/>
      <c r="NU69" s="50"/>
      <c r="NV69" s="50"/>
      <c r="NW69" s="50"/>
      <c r="NX69" s="50"/>
      <c r="NY69" s="50"/>
      <c r="NZ69" s="50"/>
      <c r="OA69" s="50"/>
      <c r="OB69" s="50"/>
      <c r="OC69" s="50"/>
      <c r="OD69" s="50"/>
      <c r="OE69" s="50"/>
      <c r="OF69" s="50"/>
      <c r="OG69" s="50"/>
      <c r="OH69" s="50"/>
      <c r="OI69" s="50"/>
      <c r="OJ69" s="50"/>
      <c r="OK69" s="50"/>
      <c r="OL69" s="50"/>
      <c r="OM69" s="50"/>
      <c r="ON69" s="50"/>
      <c r="OO69" s="50"/>
      <c r="OP69" s="50"/>
      <c r="OQ69" s="50"/>
      <c r="OR69" s="50"/>
      <c r="OS69" s="50"/>
      <c r="OT69" s="50"/>
      <c r="OU69" s="50"/>
      <c r="OV69" s="50"/>
      <c r="OW69" s="50"/>
      <c r="OX69" s="50"/>
      <c r="OY69" s="50"/>
      <c r="OZ69" s="50"/>
      <c r="PA69" s="50"/>
      <c r="PB69" s="50"/>
      <c r="PC69" s="50"/>
      <c r="PD69" s="50"/>
      <c r="PE69" s="50"/>
      <c r="PF69" s="50"/>
      <c r="PG69" s="50"/>
      <c r="PH69" s="50"/>
      <c r="PI69" s="50"/>
      <c r="PJ69" s="50"/>
      <c r="PK69" s="50"/>
      <c r="PL69" s="50"/>
      <c r="PM69" s="50"/>
      <c r="PN69" s="50"/>
      <c r="PO69" s="50"/>
      <c r="PP69" s="50"/>
      <c r="PQ69" s="50"/>
      <c r="PR69" s="50"/>
      <c r="PS69" s="50"/>
      <c r="PT69" s="50"/>
      <c r="PU69" s="50"/>
      <c r="PV69" s="50"/>
      <c r="PW69" s="50"/>
      <c r="PX69" s="50"/>
      <c r="PY69" s="50"/>
      <c r="PZ69" s="50"/>
      <c r="QA69" s="50"/>
      <c r="QB69" s="50"/>
      <c r="QC69" s="50"/>
      <c r="QD69" s="50"/>
      <c r="QE69" s="50"/>
      <c r="QF69" s="50"/>
      <c r="QG69" s="50"/>
      <c r="QH69" s="50"/>
      <c r="QI69" s="50"/>
      <c r="QJ69" s="50"/>
      <c r="QK69" s="50"/>
      <c r="QL69" s="50"/>
      <c r="QM69" s="50"/>
      <c r="QN69" s="50"/>
      <c r="QO69" s="50"/>
      <c r="QP69" s="50"/>
      <c r="QQ69" s="50"/>
      <c r="QR69" s="50"/>
      <c r="QS69" s="50"/>
      <c r="QT69" s="50"/>
      <c r="QU69" s="50"/>
      <c r="QV69" s="50"/>
      <c r="QW69" s="50"/>
      <c r="QX69" s="50"/>
      <c r="QY69" s="50"/>
      <c r="QZ69" s="50"/>
      <c r="RA69" s="50"/>
      <c r="RB69" s="50"/>
      <c r="RC69" s="50"/>
      <c r="RD69" s="50"/>
      <c r="RE69" s="50"/>
      <c r="RF69" s="50"/>
      <c r="RG69" s="50"/>
      <c r="RH69" s="50"/>
      <c r="RI69" s="50"/>
      <c r="RJ69" s="50"/>
      <c r="RK69" s="50"/>
      <c r="RL69" s="50"/>
      <c r="RM69" s="50"/>
      <c r="RN69" s="50"/>
      <c r="RO69" s="50"/>
      <c r="RP69" s="50"/>
      <c r="RQ69" s="50"/>
      <c r="RR69" s="50"/>
      <c r="RS69" s="50"/>
      <c r="RT69" s="50"/>
      <c r="RU69" s="50"/>
      <c r="RV69" s="50"/>
      <c r="RW69" s="50"/>
      <c r="RX69" s="50"/>
      <c r="RY69" s="50"/>
      <c r="RZ69" s="50"/>
      <c r="SA69" s="50"/>
      <c r="SB69" s="50"/>
      <c r="SC69" s="50"/>
      <c r="SD69" s="50"/>
      <c r="SE69" s="50"/>
      <c r="SF69" s="50"/>
      <c r="SG69" s="50"/>
      <c r="SH69" s="50"/>
      <c r="SI69" s="50"/>
      <c r="SJ69" s="50"/>
      <c r="SK69" s="50"/>
      <c r="SL69" s="50"/>
      <c r="SM69" s="50"/>
      <c r="SN69" s="50"/>
      <c r="SO69" s="50"/>
      <c r="SP69" s="50"/>
      <c r="SQ69" s="50"/>
      <c r="SR69" s="50"/>
      <c r="SS69" s="50"/>
      <c r="ST69" s="50"/>
      <c r="SU69" s="50"/>
      <c r="SV69" s="50"/>
      <c r="SW69" s="50"/>
      <c r="SX69" s="50"/>
      <c r="SY69" s="50"/>
      <c r="SZ69" s="50"/>
      <c r="TA69" s="50"/>
      <c r="TB69" s="50"/>
      <c r="TC69" s="50"/>
      <c r="TD69" s="50"/>
      <c r="TE69" s="50"/>
      <c r="TF69" s="50"/>
      <c r="TG69" s="50"/>
      <c r="TH69" s="50"/>
      <c r="TI69" s="50"/>
      <c r="TJ69" s="50"/>
      <c r="TK69" s="50"/>
      <c r="TL69" s="50"/>
      <c r="TM69" s="50"/>
      <c r="TN69" s="50"/>
      <c r="TO69" s="50"/>
      <c r="TP69" s="50"/>
      <c r="TQ69" s="50"/>
      <c r="TR69" s="50"/>
      <c r="TS69" s="50"/>
      <c r="TT69" s="50"/>
      <c r="TU69" s="50"/>
      <c r="TV69" s="50"/>
      <c r="TW69" s="50"/>
      <c r="TX69" s="50"/>
      <c r="TY69" s="50"/>
      <c r="TZ69" s="50"/>
      <c r="UA69" s="50"/>
      <c r="UB69" s="50"/>
      <c r="UC69" s="50"/>
      <c r="UD69" s="50"/>
      <c r="UE69" s="50"/>
      <c r="UF69" s="50"/>
      <c r="UG69" s="50"/>
      <c r="UH69" s="50"/>
      <c r="UI69" s="50"/>
      <c r="UJ69" s="50"/>
      <c r="UK69" s="50"/>
      <c r="UL69" s="50"/>
      <c r="UM69" s="50"/>
      <c r="UN69" s="50"/>
      <c r="UO69" s="50"/>
      <c r="UP69" s="50"/>
      <c r="UQ69" s="50"/>
      <c r="UR69" s="50"/>
      <c r="US69" s="50"/>
      <c r="UT69" s="50"/>
      <c r="UU69" s="50"/>
      <c r="UV69" s="50"/>
      <c r="UW69" s="50"/>
      <c r="UX69" s="50"/>
      <c r="UY69" s="50"/>
      <c r="UZ69" s="50"/>
      <c r="VA69" s="50"/>
      <c r="VB69" s="50"/>
      <c r="VC69" s="50"/>
      <c r="VD69" s="50"/>
      <c r="VE69" s="50"/>
      <c r="VF69" s="50"/>
      <c r="VG69" s="50"/>
      <c r="VH69" s="50"/>
      <c r="VI69" s="50"/>
      <c r="VJ69" s="50"/>
      <c r="VK69" s="50"/>
      <c r="VL69" s="50"/>
      <c r="VM69" s="50"/>
      <c r="VN69" s="50"/>
      <c r="VO69" s="50"/>
      <c r="VP69" s="50"/>
      <c r="VQ69" s="50"/>
      <c r="VR69" s="50"/>
      <c r="VS69" s="50"/>
      <c r="VT69" s="50"/>
      <c r="VU69" s="50"/>
      <c r="VV69" s="50"/>
      <c r="VW69" s="50"/>
      <c r="VX69" s="50"/>
      <c r="VY69" s="50"/>
      <c r="VZ69" s="50"/>
      <c r="WA69" s="50"/>
      <c r="WB69" s="50"/>
      <c r="WC69" s="50"/>
      <c r="WD69" s="50"/>
      <c r="WE69" s="50"/>
      <c r="WF69" s="50"/>
      <c r="WG69" s="50"/>
      <c r="WH69" s="50"/>
      <c r="WI69" s="50"/>
      <c r="WJ69" s="50"/>
      <c r="WK69" s="50"/>
      <c r="WL69" s="50"/>
      <c r="WM69" s="50"/>
      <c r="WN69" s="50"/>
      <c r="WO69" s="50"/>
      <c r="WP69" s="50"/>
      <c r="WQ69" s="50"/>
      <c r="WR69" s="50"/>
      <c r="WS69" s="50"/>
      <c r="WT69" s="50"/>
      <c r="WU69" s="50"/>
      <c r="WV69" s="50"/>
      <c r="WW69" s="50"/>
      <c r="WX69" s="50"/>
      <c r="WY69" s="50"/>
      <c r="WZ69" s="50"/>
      <c r="XA69" s="50"/>
      <c r="XB69" s="50"/>
      <c r="XC69" s="50"/>
      <c r="XD69" s="50"/>
      <c r="XE69" s="50"/>
      <c r="XF69" s="50"/>
      <c r="XG69" s="50"/>
      <c r="XH69" s="50"/>
      <c r="XI69" s="50"/>
      <c r="XJ69" s="50"/>
      <c r="XK69" s="50"/>
      <c r="XL69" s="50"/>
      <c r="XM69" s="50"/>
      <c r="XN69" s="50"/>
      <c r="XO69" s="50"/>
      <c r="XP69" s="50"/>
      <c r="XQ69" s="50"/>
      <c r="XR69" s="50"/>
      <c r="XS69" s="50"/>
      <c r="XT69" s="50"/>
      <c r="XU69" s="50"/>
      <c r="XV69" s="50"/>
      <c r="XW69" s="50"/>
      <c r="XX69" s="50"/>
      <c r="XY69" s="50"/>
      <c r="XZ69" s="50"/>
      <c r="YA69" s="50"/>
      <c r="YB69" s="50"/>
      <c r="YC69" s="50"/>
      <c r="YD69" s="50"/>
      <c r="YE69" s="50"/>
      <c r="YF69" s="50"/>
      <c r="YG69" s="50"/>
      <c r="YH69" s="50"/>
      <c r="YI69" s="50"/>
      <c r="YJ69" s="50"/>
      <c r="YK69" s="50"/>
      <c r="YL69" s="50"/>
      <c r="YM69" s="50"/>
      <c r="YN69" s="50"/>
      <c r="YO69" s="50"/>
      <c r="YP69" s="50"/>
      <c r="YQ69" s="50"/>
      <c r="YR69" s="50"/>
      <c r="YS69" s="50"/>
      <c r="YT69" s="50"/>
      <c r="YU69" s="50"/>
      <c r="YV69" s="50"/>
      <c r="YW69" s="50"/>
      <c r="YX69" s="50"/>
      <c r="YY69" s="50"/>
      <c r="YZ69" s="50"/>
      <c r="ZA69" s="50"/>
      <c r="ZB69" s="50"/>
      <c r="ZC69" s="50"/>
      <c r="ZD69" s="50"/>
      <c r="ZE69" s="50"/>
      <c r="ZF69" s="50"/>
      <c r="ZG69" s="50"/>
      <c r="ZH69" s="50"/>
      <c r="ZI69" s="50"/>
      <c r="ZJ69" s="50"/>
      <c r="ZK69" s="50"/>
      <c r="ZL69" s="50"/>
      <c r="ZM69" s="50"/>
      <c r="ZN69" s="50"/>
      <c r="ZO69" s="50"/>
      <c r="ZP69" s="50"/>
      <c r="ZQ69" s="50"/>
      <c r="ZR69" s="50"/>
      <c r="ZS69" s="50"/>
      <c r="ZT69" s="50"/>
      <c r="ZU69" s="50"/>
      <c r="ZV69" s="50"/>
      <c r="ZW69" s="50"/>
      <c r="ZX69" s="50"/>
      <c r="ZY69" s="50"/>
      <c r="ZZ69" s="50"/>
      <c r="AAA69" s="50"/>
      <c r="AAB69" s="50"/>
      <c r="AAC69" s="50"/>
      <c r="AAD69" s="50"/>
      <c r="AAE69" s="50"/>
      <c r="AAF69" s="50"/>
      <c r="AAG69" s="50"/>
      <c r="AAH69" s="50"/>
      <c r="AAI69" s="50"/>
      <c r="AAJ69" s="50"/>
      <c r="AAK69" s="50"/>
      <c r="AAL69" s="50"/>
      <c r="AAM69" s="50"/>
      <c r="AAN69" s="50"/>
      <c r="AAO69" s="50"/>
      <c r="AAP69" s="50"/>
      <c r="AAQ69" s="50"/>
      <c r="AAR69" s="50"/>
      <c r="AAS69" s="50"/>
      <c r="AAT69" s="50"/>
      <c r="AAU69" s="50"/>
      <c r="AAV69" s="50"/>
      <c r="AAW69" s="50"/>
      <c r="AAX69" s="50"/>
      <c r="AAY69" s="50"/>
      <c r="AAZ69" s="50"/>
      <c r="ABA69" s="50"/>
      <c r="ABB69" s="50"/>
      <c r="ABC69" s="50"/>
      <c r="ABD69" s="50"/>
      <c r="ABE69" s="50"/>
      <c r="ABF69" s="50"/>
      <c r="ABG69" s="50"/>
      <c r="ABH69" s="50"/>
      <c r="ABI69" s="50"/>
      <c r="ABJ69" s="50"/>
      <c r="ABK69" s="50"/>
      <c r="ABL69" s="50"/>
      <c r="ABM69" s="50"/>
      <c r="ABN69" s="50"/>
      <c r="ABO69" s="50"/>
      <c r="ABP69" s="50"/>
      <c r="ABQ69" s="50"/>
      <c r="ABR69" s="50"/>
      <c r="ABS69" s="50"/>
      <c r="ABT69" s="50"/>
      <c r="ABU69" s="50"/>
      <c r="ABV69" s="50"/>
      <c r="ABW69" s="50"/>
      <c r="ABX69" s="50"/>
      <c r="ABY69" s="50"/>
      <c r="ABZ69" s="50"/>
      <c r="ACA69" s="50"/>
      <c r="ACB69" s="50"/>
      <c r="ACC69" s="50"/>
      <c r="ACD69" s="50"/>
      <c r="ACE69" s="50"/>
      <c r="ACF69" s="50"/>
      <c r="ACG69" s="50"/>
      <c r="ACH69" s="50"/>
      <c r="ACI69" s="50"/>
      <c r="ACJ69" s="50"/>
      <c r="ACK69" s="50"/>
      <c r="ACL69" s="50"/>
      <c r="ACM69" s="50"/>
      <c r="ACN69" s="50"/>
      <c r="ACO69" s="50"/>
      <c r="ACP69" s="50"/>
      <c r="ACQ69" s="50"/>
      <c r="ACR69" s="50"/>
      <c r="ACS69" s="50"/>
      <c r="ACT69" s="50"/>
      <c r="ACU69" s="50"/>
      <c r="ACV69" s="50"/>
      <c r="ACW69" s="50"/>
      <c r="ACX69" s="50"/>
      <c r="ACY69" s="50"/>
      <c r="ACZ69" s="50"/>
      <c r="ADA69" s="50"/>
      <c r="ADB69" s="50"/>
      <c r="ADC69" s="50"/>
      <c r="ADD69" s="50"/>
      <c r="ADE69" s="50"/>
      <c r="ADF69" s="50"/>
      <c r="ADG69" s="50"/>
      <c r="ADH69" s="50"/>
      <c r="ADI69" s="50"/>
      <c r="ADJ69" s="50"/>
      <c r="ADK69" s="50"/>
      <c r="ADL69" s="50"/>
      <c r="ADM69" s="50"/>
      <c r="ADN69" s="50"/>
      <c r="ADO69" s="50"/>
      <c r="ADP69" s="50"/>
      <c r="ADQ69" s="50"/>
      <c r="ADR69" s="50"/>
      <c r="ADS69" s="50"/>
      <c r="ADT69" s="50"/>
      <c r="ADU69" s="50"/>
      <c r="ADV69" s="50"/>
      <c r="ADW69" s="50"/>
      <c r="ADX69" s="50"/>
      <c r="ADY69" s="50"/>
      <c r="ADZ69" s="50"/>
      <c r="AEA69" s="50"/>
      <c r="AEB69" s="50"/>
      <c r="AEC69" s="50"/>
      <c r="AED69" s="50"/>
      <c r="AEE69" s="50"/>
      <c r="AEF69" s="50"/>
      <c r="AEG69" s="50"/>
      <c r="AEH69" s="50"/>
      <c r="AEI69" s="50"/>
      <c r="AEJ69" s="50"/>
      <c r="AEK69" s="50"/>
      <c r="AEL69" s="50"/>
      <c r="AEM69" s="50"/>
      <c r="AEN69" s="50"/>
      <c r="AEO69" s="50"/>
      <c r="AEP69" s="50"/>
      <c r="AEQ69" s="50"/>
      <c r="AER69" s="50"/>
      <c r="AES69" s="50"/>
      <c r="AET69" s="50"/>
      <c r="AEU69" s="50"/>
      <c r="AEV69" s="50"/>
      <c r="AEW69" s="50"/>
      <c r="AEX69" s="50"/>
      <c r="AEY69" s="50"/>
      <c r="AEZ69" s="50"/>
      <c r="AFA69" s="50"/>
      <c r="AFB69" s="50"/>
      <c r="AFC69" s="50"/>
      <c r="AFD69" s="50"/>
      <c r="AFE69" s="50"/>
      <c r="AFF69" s="50"/>
      <c r="AFG69" s="50"/>
      <c r="AFH69" s="50"/>
      <c r="AFI69" s="50"/>
      <c r="AFJ69" s="50"/>
      <c r="AFK69" s="50"/>
      <c r="AFL69" s="50"/>
      <c r="AFM69" s="50"/>
      <c r="AFN69" s="50"/>
      <c r="AFO69" s="50"/>
      <c r="AFP69" s="50"/>
      <c r="AFQ69" s="50"/>
      <c r="AFR69" s="50"/>
      <c r="AFS69" s="50"/>
      <c r="AFT69" s="50"/>
      <c r="AFU69" s="50"/>
      <c r="AFV69" s="50"/>
      <c r="AFW69" s="50"/>
      <c r="AFX69" s="50"/>
      <c r="AFY69" s="50"/>
      <c r="AFZ69" s="50"/>
      <c r="AGA69" s="50"/>
      <c r="AGB69" s="50"/>
      <c r="AGC69" s="50"/>
      <c r="AGD69" s="50"/>
      <c r="AGE69" s="50"/>
      <c r="AGF69" s="50"/>
      <c r="AGG69" s="50"/>
      <c r="AGH69" s="50"/>
      <c r="AGI69" s="50"/>
      <c r="AGJ69" s="50"/>
      <c r="AGK69" s="50"/>
      <c r="AGL69" s="50"/>
      <c r="AGM69" s="50"/>
      <c r="AGN69" s="50"/>
      <c r="AGO69" s="50"/>
      <c r="AGP69" s="50"/>
      <c r="AGQ69" s="50"/>
      <c r="AGR69" s="50"/>
      <c r="AGS69" s="50"/>
      <c r="AGT69" s="50"/>
      <c r="AGU69" s="50"/>
      <c r="AGV69" s="50"/>
      <c r="AGW69" s="50"/>
      <c r="AGX69" s="50"/>
      <c r="AGY69" s="50"/>
      <c r="AGZ69" s="50"/>
      <c r="AHA69" s="50"/>
      <c r="AHB69" s="50"/>
      <c r="AHC69" s="50"/>
      <c r="AHD69" s="50"/>
      <c r="AHE69" s="50"/>
      <c r="AHF69" s="50"/>
      <c r="AHG69" s="50"/>
      <c r="AHH69" s="50"/>
      <c r="AHI69" s="50"/>
      <c r="AHJ69" s="50"/>
      <c r="AHK69" s="50"/>
      <c r="AHL69" s="50"/>
      <c r="AHM69" s="50"/>
      <c r="AHN69" s="50"/>
      <c r="AHO69" s="50"/>
      <c r="AHP69" s="50"/>
      <c r="AHQ69" s="50"/>
      <c r="AHR69" s="50"/>
      <c r="AHS69" s="50"/>
      <c r="AHT69" s="50"/>
      <c r="AHU69" s="50"/>
      <c r="AHV69" s="50"/>
      <c r="AHW69" s="50"/>
      <c r="AHX69" s="50"/>
      <c r="AHY69" s="50"/>
      <c r="AHZ69" s="50"/>
      <c r="AIA69" s="50"/>
      <c r="AIB69" s="50"/>
      <c r="AIC69" s="50"/>
      <c r="AID69" s="50"/>
      <c r="AIE69" s="50"/>
      <c r="AIF69" s="50"/>
      <c r="AIG69" s="50"/>
      <c r="AIH69" s="50"/>
      <c r="AII69" s="50"/>
      <c r="AIJ69" s="50"/>
      <c r="AIK69" s="50"/>
      <c r="AIL69" s="50"/>
      <c r="AIM69" s="50"/>
      <c r="AIN69" s="50"/>
      <c r="AIO69" s="50"/>
      <c r="AIP69" s="50"/>
      <c r="AIQ69" s="50"/>
      <c r="AIR69" s="50"/>
      <c r="AIS69" s="50"/>
      <c r="AIT69" s="50"/>
      <c r="AIU69" s="50"/>
      <c r="AIV69" s="50"/>
      <c r="AIW69" s="50"/>
      <c r="AIX69" s="50"/>
      <c r="AIY69" s="50"/>
      <c r="AIZ69" s="50"/>
      <c r="AJA69" s="50"/>
      <c r="AJB69" s="50"/>
      <c r="AJC69" s="50"/>
      <c r="AJD69" s="50"/>
      <c r="AJE69" s="50"/>
      <c r="AJF69" s="50"/>
      <c r="AJG69" s="50"/>
      <c r="AJH69" s="50"/>
      <c r="AJI69" s="50"/>
      <c r="AJJ69" s="50"/>
      <c r="AJK69" s="50"/>
      <c r="AJL69" s="50"/>
      <c r="AJM69" s="50"/>
      <c r="AJN69" s="50"/>
      <c r="AJO69" s="50"/>
      <c r="AJP69" s="50"/>
      <c r="AJQ69" s="50"/>
      <c r="AJR69" s="50"/>
      <c r="AJS69" s="50"/>
      <c r="AJT69" s="50"/>
      <c r="AJU69" s="50"/>
      <c r="AJV69" s="50"/>
      <c r="AJW69" s="50"/>
      <c r="AJX69" s="50"/>
      <c r="AJY69" s="50"/>
      <c r="AJZ69" s="50"/>
      <c r="AKA69" s="50"/>
      <c r="AKB69" s="50"/>
      <c r="AKC69" s="50"/>
      <c r="AKD69" s="50"/>
      <c r="AKE69" s="50"/>
      <c r="AKF69" s="50"/>
      <c r="AKG69" s="50"/>
      <c r="AKH69" s="50"/>
      <c r="AKI69" s="50"/>
      <c r="AKJ69" s="50"/>
      <c r="AKK69" s="50"/>
      <c r="AKL69" s="50"/>
      <c r="AKM69" s="50"/>
      <c r="AKN69" s="50"/>
      <c r="AKO69" s="50"/>
      <c r="AKP69" s="50"/>
      <c r="AKQ69" s="50"/>
      <c r="AKR69" s="50"/>
      <c r="AKS69" s="50"/>
      <c r="AKT69" s="50"/>
      <c r="AKU69" s="50"/>
      <c r="AKV69" s="50"/>
      <c r="AKW69" s="50"/>
      <c r="AKX69" s="50"/>
      <c r="AKY69" s="50"/>
      <c r="AKZ69" s="50"/>
      <c r="ALA69" s="50"/>
      <c r="ALB69" s="50"/>
      <c r="ALC69" s="50"/>
      <c r="ALD69" s="50"/>
      <c r="ALE69" s="50"/>
      <c r="ALF69" s="50"/>
      <c r="ALG69" s="50"/>
      <c r="ALH69" s="50"/>
      <c r="ALI69" s="50"/>
      <c r="ALJ69" s="50"/>
      <c r="ALK69" s="50"/>
      <c r="ALL69" s="50"/>
      <c r="ALM69" s="50"/>
      <c r="ALN69" s="50"/>
      <c r="ALO69" s="50"/>
      <c r="ALP69" s="50"/>
      <c r="ALQ69" s="50"/>
      <c r="ALR69" s="50"/>
      <c r="ALS69" s="50"/>
      <c r="ALT69" s="50"/>
      <c r="ALU69" s="50"/>
      <c r="ALV69" s="50"/>
      <c r="ALW69" s="50"/>
      <c r="ALX69" s="50"/>
      <c r="ALY69" s="50"/>
      <c r="ALZ69" s="50"/>
      <c r="AMA69" s="50"/>
      <c r="AMB69" s="50"/>
      <c r="AMC69" s="50"/>
      <c r="AMD69" s="50"/>
      <c r="AME69" s="50"/>
      <c r="AMF69" s="50"/>
      <c r="AMG69" s="50"/>
      <c r="AMH69" s="50"/>
      <c r="AMI69" s="50"/>
      <c r="AMJ69" s="50"/>
      <c r="AMK69" s="50"/>
      <c r="AML69" s="50"/>
      <c r="AMM69" s="50"/>
      <c r="AMN69" s="50"/>
      <c r="AMO69" s="50"/>
      <c r="AMP69" s="50"/>
      <c r="AMQ69" s="50"/>
      <c r="AMR69" s="50"/>
      <c r="AMS69" s="50"/>
      <c r="AMT69" s="50"/>
      <c r="AMU69" s="50"/>
      <c r="AMV69" s="50"/>
      <c r="AMW69" s="50"/>
      <c r="AMX69" s="50"/>
      <c r="AMY69" s="50"/>
      <c r="AMZ69" s="50"/>
      <c r="ANA69" s="50"/>
      <c r="ANB69" s="50"/>
      <c r="ANC69" s="50"/>
      <c r="AND69" s="50"/>
      <c r="ANE69" s="50"/>
      <c r="ANF69" s="50"/>
      <c r="ANG69" s="50"/>
      <c r="ANH69" s="50"/>
      <c r="ANI69" s="50"/>
      <c r="ANJ69" s="50"/>
      <c r="ANK69" s="50"/>
      <c r="ANL69" s="50"/>
      <c r="ANM69" s="50"/>
      <c r="ANN69" s="50"/>
      <c r="ANO69" s="50"/>
      <c r="ANP69" s="50"/>
      <c r="ANQ69" s="50"/>
      <c r="ANR69" s="50"/>
      <c r="ANS69" s="50"/>
      <c r="ANT69" s="50"/>
      <c r="ANU69" s="50"/>
      <c r="ANV69" s="50"/>
      <c r="ANW69" s="50"/>
      <c r="ANX69" s="50"/>
      <c r="ANY69" s="50"/>
      <c r="ANZ69" s="50"/>
      <c r="AOA69" s="50"/>
    </row>
    <row r="70" spans="1:1067" ht="69" customHeight="1">
      <c r="A70" s="283"/>
      <c r="B70" s="10">
        <v>58</v>
      </c>
      <c r="C70" s="280">
        <v>56</v>
      </c>
      <c r="D70" s="280" t="s">
        <v>2432</v>
      </c>
      <c r="E70" s="281">
        <v>66</v>
      </c>
      <c r="F70" s="10" t="s">
        <v>356</v>
      </c>
      <c r="G70" s="10" t="s">
        <v>61</v>
      </c>
      <c r="H70" s="495">
        <v>78</v>
      </c>
      <c r="I70" s="499" t="str">
        <f t="shared" si="11"/>
        <v>56_66</v>
      </c>
      <c r="J70" s="473">
        <v>1</v>
      </c>
      <c r="K70" s="473">
        <v>1</v>
      </c>
      <c r="L70" s="473"/>
      <c r="M70" s="473"/>
      <c r="N70" s="491"/>
      <c r="O70" s="10"/>
      <c r="P70" s="10"/>
      <c r="Q70" s="10"/>
      <c r="R70" s="10"/>
      <c r="S70" s="10" t="s">
        <v>348</v>
      </c>
      <c r="T70" s="50" t="s">
        <v>1215</v>
      </c>
      <c r="U70" s="50">
        <v>3.3170000000000002</v>
      </c>
      <c r="V70" s="10" t="s">
        <v>2338</v>
      </c>
      <c r="W70" s="9">
        <v>0.55000000000000004</v>
      </c>
      <c r="X70" s="9">
        <f t="shared" si="12"/>
        <v>0.72399999999999998</v>
      </c>
      <c r="Y70" s="9">
        <v>1.274</v>
      </c>
      <c r="Z70" s="9"/>
      <c r="AA70" s="9" t="s">
        <v>2091</v>
      </c>
      <c r="AB70" s="9" t="s">
        <v>622</v>
      </c>
      <c r="AC70" s="9" t="s">
        <v>348</v>
      </c>
      <c r="AD70" s="9" t="s">
        <v>2311</v>
      </c>
      <c r="AE70" s="9" t="s">
        <v>2334</v>
      </c>
      <c r="AF70" s="9" t="s">
        <v>2298</v>
      </c>
      <c r="AG70" s="9" t="s">
        <v>2299</v>
      </c>
      <c r="AH70" s="9" t="s">
        <v>2300</v>
      </c>
      <c r="AI70" s="9" t="s">
        <v>1899</v>
      </c>
      <c r="AJ70" s="9" t="s">
        <v>74</v>
      </c>
      <c r="AK70" s="468">
        <v>1</v>
      </c>
      <c r="AL70" s="386">
        <v>39</v>
      </c>
      <c r="AM70" s="384" t="s">
        <v>348</v>
      </c>
      <c r="AN70" s="384" t="s">
        <v>210</v>
      </c>
      <c r="AO70" s="384" t="s">
        <v>2078</v>
      </c>
      <c r="AP70" s="384">
        <v>8.43</v>
      </c>
      <c r="AQ70" s="384" t="s">
        <v>2071</v>
      </c>
      <c r="AR70" s="384" t="s">
        <v>334</v>
      </c>
      <c r="AS70" s="385">
        <v>21</v>
      </c>
      <c r="AT70" s="386">
        <v>31</v>
      </c>
      <c r="AU70" s="387"/>
      <c r="AV70" s="387"/>
      <c r="AW70" s="387">
        <v>1</v>
      </c>
      <c r="AX70" s="387"/>
      <c r="AY70" s="387"/>
      <c r="AZ70" s="387"/>
      <c r="BA70" s="387"/>
      <c r="BB70" s="386">
        <v>1</v>
      </c>
      <c r="BC70" s="383">
        <v>19</v>
      </c>
      <c r="BD70" s="388">
        <v>1</v>
      </c>
      <c r="BE70" s="387" t="s">
        <v>357</v>
      </c>
      <c r="BF70" s="387" t="s">
        <v>92</v>
      </c>
      <c r="BG70" s="387" t="s">
        <v>358</v>
      </c>
      <c r="BH70" s="387" t="s">
        <v>68</v>
      </c>
      <c r="BI70" s="387" t="s">
        <v>68</v>
      </c>
      <c r="BJ70" s="387" t="s">
        <v>68</v>
      </c>
      <c r="BK70" s="387" t="s">
        <v>68</v>
      </c>
      <c r="BL70" s="387" t="s">
        <v>68</v>
      </c>
      <c r="BM70" s="387" t="s">
        <v>343</v>
      </c>
      <c r="BN70" s="387" t="s">
        <v>359</v>
      </c>
      <c r="BO70" s="384" t="s">
        <v>71</v>
      </c>
      <c r="BP70" s="384" t="s">
        <v>72</v>
      </c>
      <c r="BQ70" s="384"/>
      <c r="BR70" s="384"/>
      <c r="BS70" s="384"/>
      <c r="BT70" s="384"/>
      <c r="BU70" s="387"/>
      <c r="BV70" s="387"/>
      <c r="BW70" s="387"/>
      <c r="BX70" s="387" t="s">
        <v>2096</v>
      </c>
      <c r="BY70" s="387"/>
      <c r="BZ70" s="387">
        <v>1</v>
      </c>
      <c r="CA70" s="387"/>
      <c r="CB70" s="387"/>
      <c r="CC70" s="387"/>
      <c r="CD70" s="387"/>
      <c r="CE70" s="387"/>
      <c r="CF70" s="387"/>
      <c r="CG70" s="387"/>
      <c r="CH70" s="387"/>
      <c r="CI70" s="387"/>
      <c r="CJ70" s="387"/>
      <c r="CK70" s="387"/>
      <c r="CL70" s="387"/>
      <c r="CM70" s="387"/>
      <c r="CN70" s="387"/>
      <c r="CO70" s="389">
        <v>1230</v>
      </c>
      <c r="CP70" s="389"/>
      <c r="CQ70" s="10"/>
      <c r="CR70" s="10"/>
      <c r="CS70" s="10"/>
      <c r="CT70" s="10"/>
      <c r="CU70" s="10"/>
      <c r="CV70" s="10"/>
      <c r="CW70" s="10"/>
      <c r="CX70" s="10"/>
      <c r="CY70" s="10"/>
      <c r="CZ70" s="10">
        <v>78</v>
      </c>
      <c r="DA70" s="10" t="s">
        <v>74</v>
      </c>
      <c r="DB70" s="10" t="s">
        <v>74</v>
      </c>
      <c r="DC70" s="10">
        <v>1</v>
      </c>
      <c r="DD70" s="10" t="str">
        <f t="shared" si="13"/>
        <v>56_66</v>
      </c>
      <c r="DE70" s="282"/>
      <c r="DF70" s="10"/>
      <c r="DG70" s="10" t="s">
        <v>1777</v>
      </c>
      <c r="DH70" s="10"/>
      <c r="DI70" s="10"/>
      <c r="DJ70" s="10"/>
      <c r="DK70" s="232"/>
      <c r="DL70" s="232"/>
      <c r="DM70" s="232"/>
      <c r="DN70" s="232"/>
      <c r="DO70" s="477" t="s">
        <v>1959</v>
      </c>
      <c r="DP70" s="23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/>
      <c r="FU70" s="50"/>
      <c r="FV70" s="50"/>
      <c r="FW70" s="50"/>
      <c r="FX70" s="50"/>
      <c r="FY70" s="50"/>
      <c r="FZ70" s="50"/>
      <c r="GA70" s="50"/>
      <c r="GB70" s="50"/>
      <c r="GC70" s="50"/>
      <c r="GD70" s="50"/>
      <c r="GE70" s="50"/>
      <c r="GF70" s="50"/>
      <c r="GG70" s="50"/>
      <c r="GH70" s="50"/>
      <c r="GI70" s="50"/>
      <c r="GJ70" s="50"/>
      <c r="GK70" s="50"/>
      <c r="GL70" s="50"/>
      <c r="GM70" s="50"/>
      <c r="GN70" s="50"/>
      <c r="GO70" s="50"/>
      <c r="GP70" s="50"/>
      <c r="GQ70" s="50"/>
      <c r="GR70" s="50"/>
      <c r="GS70" s="50"/>
      <c r="GT70" s="50"/>
      <c r="GU70" s="50"/>
      <c r="GV70" s="50"/>
      <c r="GW70" s="50"/>
      <c r="GX70" s="50"/>
      <c r="GY70" s="50"/>
      <c r="GZ70" s="50"/>
      <c r="HA70" s="50"/>
      <c r="HB70" s="50"/>
      <c r="HC70" s="50"/>
      <c r="HD70" s="50"/>
      <c r="HE70" s="50"/>
      <c r="HF70" s="50"/>
      <c r="HG70" s="50"/>
      <c r="HH70" s="50"/>
      <c r="HI70" s="50"/>
      <c r="HJ70" s="50"/>
      <c r="HK70" s="50"/>
      <c r="HL70" s="50"/>
      <c r="HM70" s="50"/>
      <c r="HN70" s="50"/>
      <c r="HO70" s="50"/>
      <c r="HP70" s="50"/>
      <c r="HQ70" s="50"/>
      <c r="HR70" s="50"/>
      <c r="HS70" s="50"/>
      <c r="HT70" s="50"/>
      <c r="HU70" s="50"/>
      <c r="HV70" s="50"/>
      <c r="HW70" s="50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50"/>
      <c r="IX70" s="50"/>
      <c r="IY70" s="50"/>
      <c r="IZ70" s="50"/>
      <c r="JA70" s="50"/>
      <c r="JB70" s="50"/>
      <c r="JC70" s="50"/>
      <c r="JD70" s="50"/>
      <c r="JE70" s="50"/>
      <c r="JF70" s="50"/>
      <c r="JG70" s="50"/>
      <c r="JH70" s="50"/>
      <c r="JI70" s="50"/>
      <c r="JJ70" s="50"/>
      <c r="JK70" s="50"/>
      <c r="JL70" s="50"/>
      <c r="JM70" s="50"/>
      <c r="JN70" s="50"/>
      <c r="JO70" s="50"/>
      <c r="JP70" s="50"/>
      <c r="JQ70" s="50"/>
      <c r="JR70" s="50"/>
      <c r="JS70" s="50"/>
      <c r="JT70" s="50"/>
      <c r="JU70" s="50"/>
      <c r="JV70" s="50"/>
      <c r="JW70" s="50"/>
      <c r="JX70" s="50"/>
      <c r="JY70" s="50"/>
      <c r="JZ70" s="50"/>
      <c r="KA70" s="50"/>
      <c r="KB70" s="50"/>
      <c r="KC70" s="50"/>
      <c r="KD70" s="50"/>
      <c r="KE70" s="50"/>
      <c r="KF70" s="50"/>
      <c r="KG70" s="50"/>
      <c r="KH70" s="50"/>
      <c r="KI70" s="50"/>
      <c r="KJ70" s="50"/>
      <c r="KK70" s="50"/>
      <c r="KL70" s="50"/>
      <c r="KM70" s="50"/>
      <c r="KN70" s="50"/>
      <c r="KO70" s="50"/>
      <c r="KP70" s="50"/>
      <c r="KQ70" s="50"/>
      <c r="KR70" s="50"/>
      <c r="KS70" s="50"/>
      <c r="KT70" s="50"/>
      <c r="KU70" s="50"/>
      <c r="KV70" s="50"/>
      <c r="KW70" s="50"/>
      <c r="KX70" s="50"/>
      <c r="KY70" s="50"/>
      <c r="KZ70" s="50"/>
      <c r="LA70" s="50"/>
      <c r="LB70" s="50"/>
      <c r="LC70" s="50"/>
      <c r="LD70" s="50"/>
      <c r="LE70" s="50"/>
      <c r="LF70" s="50"/>
      <c r="LG70" s="50"/>
      <c r="LH70" s="50"/>
      <c r="LI70" s="50"/>
      <c r="LJ70" s="50"/>
      <c r="LK70" s="50"/>
      <c r="LL70" s="50"/>
      <c r="LM70" s="50"/>
      <c r="LN70" s="50"/>
      <c r="LO70" s="50"/>
      <c r="LP70" s="50"/>
      <c r="LQ70" s="50"/>
      <c r="LR70" s="50"/>
      <c r="LS70" s="50"/>
      <c r="LT70" s="50"/>
      <c r="LU70" s="50"/>
      <c r="LV70" s="50"/>
      <c r="LW70" s="50"/>
      <c r="LX70" s="50"/>
      <c r="LY70" s="50"/>
      <c r="LZ70" s="50"/>
      <c r="MA70" s="50"/>
      <c r="MB70" s="50"/>
      <c r="MC70" s="50"/>
      <c r="MD70" s="50"/>
      <c r="ME70" s="50"/>
      <c r="MF70" s="50"/>
      <c r="MG70" s="50"/>
      <c r="MH70" s="50"/>
      <c r="MI70" s="50"/>
      <c r="MJ70" s="50"/>
      <c r="MK70" s="50"/>
      <c r="ML70" s="50"/>
      <c r="MM70" s="50"/>
      <c r="MN70" s="50"/>
      <c r="MO70" s="50"/>
      <c r="MP70" s="50"/>
      <c r="MQ70" s="50"/>
      <c r="MR70" s="50"/>
      <c r="MS70" s="50"/>
      <c r="MT70" s="50"/>
      <c r="MU70" s="50"/>
      <c r="MV70" s="50"/>
      <c r="MW70" s="50"/>
      <c r="MX70" s="50"/>
      <c r="MY70" s="50"/>
      <c r="MZ70" s="50"/>
      <c r="NA70" s="50"/>
      <c r="NB70" s="50"/>
      <c r="NC70" s="50"/>
      <c r="ND70" s="50"/>
      <c r="NE70" s="50"/>
      <c r="NF70" s="50"/>
      <c r="NG70" s="50"/>
      <c r="NH70" s="50"/>
      <c r="NI70" s="50"/>
      <c r="NJ70" s="50"/>
      <c r="NK70" s="50"/>
      <c r="NL70" s="50"/>
      <c r="NM70" s="50"/>
      <c r="NN70" s="50"/>
      <c r="NO70" s="50"/>
      <c r="NP70" s="50"/>
      <c r="NQ70" s="50"/>
      <c r="NR70" s="50"/>
      <c r="NS70" s="50"/>
      <c r="NT70" s="50"/>
      <c r="NU70" s="50"/>
      <c r="NV70" s="50"/>
      <c r="NW70" s="50"/>
      <c r="NX70" s="50"/>
      <c r="NY70" s="50"/>
      <c r="NZ70" s="50"/>
      <c r="OA70" s="50"/>
      <c r="OB70" s="50"/>
      <c r="OC70" s="50"/>
      <c r="OD70" s="50"/>
      <c r="OE70" s="50"/>
      <c r="OF70" s="50"/>
      <c r="OG70" s="50"/>
      <c r="OH70" s="50"/>
      <c r="OI70" s="50"/>
      <c r="OJ70" s="50"/>
      <c r="OK70" s="50"/>
      <c r="OL70" s="50"/>
      <c r="OM70" s="50"/>
      <c r="ON70" s="50"/>
      <c r="OO70" s="50"/>
      <c r="OP70" s="50"/>
      <c r="OQ70" s="50"/>
      <c r="OR70" s="50"/>
      <c r="OS70" s="50"/>
      <c r="OT70" s="50"/>
      <c r="OU70" s="50"/>
      <c r="OV70" s="50"/>
      <c r="OW70" s="50"/>
      <c r="OX70" s="50"/>
      <c r="OY70" s="50"/>
      <c r="OZ70" s="50"/>
      <c r="PA70" s="50"/>
      <c r="PB70" s="50"/>
      <c r="PC70" s="50"/>
      <c r="PD70" s="50"/>
      <c r="PE70" s="50"/>
      <c r="PF70" s="50"/>
      <c r="PG70" s="50"/>
      <c r="PH70" s="50"/>
      <c r="PI70" s="50"/>
      <c r="PJ70" s="50"/>
      <c r="PK70" s="50"/>
      <c r="PL70" s="50"/>
      <c r="PM70" s="50"/>
      <c r="PN70" s="50"/>
      <c r="PO70" s="50"/>
      <c r="PP70" s="50"/>
      <c r="PQ70" s="50"/>
      <c r="PR70" s="50"/>
      <c r="PS70" s="50"/>
      <c r="PT70" s="50"/>
      <c r="PU70" s="50"/>
      <c r="PV70" s="50"/>
      <c r="PW70" s="50"/>
      <c r="PX70" s="50"/>
      <c r="PY70" s="50"/>
      <c r="PZ70" s="50"/>
      <c r="QA70" s="50"/>
      <c r="QB70" s="50"/>
      <c r="QC70" s="50"/>
      <c r="QD70" s="50"/>
      <c r="QE70" s="50"/>
      <c r="QF70" s="50"/>
      <c r="QG70" s="50"/>
      <c r="QH70" s="50"/>
      <c r="QI70" s="50"/>
      <c r="QJ70" s="50"/>
      <c r="QK70" s="50"/>
      <c r="QL70" s="50"/>
      <c r="QM70" s="50"/>
      <c r="QN70" s="50"/>
      <c r="QO70" s="50"/>
      <c r="QP70" s="50"/>
      <c r="QQ70" s="50"/>
      <c r="QR70" s="50"/>
      <c r="QS70" s="50"/>
      <c r="QT70" s="50"/>
      <c r="QU70" s="50"/>
      <c r="QV70" s="50"/>
      <c r="QW70" s="50"/>
      <c r="QX70" s="50"/>
      <c r="QY70" s="50"/>
      <c r="QZ70" s="50"/>
      <c r="RA70" s="50"/>
      <c r="RB70" s="50"/>
      <c r="RC70" s="50"/>
      <c r="RD70" s="50"/>
      <c r="RE70" s="50"/>
      <c r="RF70" s="50"/>
      <c r="RG70" s="50"/>
      <c r="RH70" s="50"/>
      <c r="RI70" s="50"/>
      <c r="RJ70" s="50"/>
      <c r="RK70" s="50"/>
      <c r="RL70" s="50"/>
      <c r="RM70" s="50"/>
      <c r="RN70" s="50"/>
      <c r="RO70" s="50"/>
      <c r="RP70" s="50"/>
      <c r="RQ70" s="50"/>
      <c r="RR70" s="50"/>
      <c r="RS70" s="50"/>
      <c r="RT70" s="50"/>
      <c r="RU70" s="50"/>
      <c r="RV70" s="50"/>
      <c r="RW70" s="50"/>
      <c r="RX70" s="50"/>
      <c r="RY70" s="50"/>
      <c r="RZ70" s="50"/>
      <c r="SA70" s="50"/>
      <c r="SB70" s="50"/>
      <c r="SC70" s="50"/>
      <c r="SD70" s="50"/>
      <c r="SE70" s="50"/>
      <c r="SF70" s="50"/>
      <c r="SG70" s="50"/>
      <c r="SH70" s="50"/>
      <c r="SI70" s="50"/>
      <c r="SJ70" s="50"/>
      <c r="SK70" s="50"/>
      <c r="SL70" s="50"/>
      <c r="SM70" s="50"/>
      <c r="SN70" s="50"/>
      <c r="SO70" s="50"/>
      <c r="SP70" s="50"/>
      <c r="SQ70" s="50"/>
      <c r="SR70" s="50"/>
      <c r="SS70" s="50"/>
      <c r="ST70" s="50"/>
      <c r="SU70" s="50"/>
      <c r="SV70" s="50"/>
      <c r="SW70" s="50"/>
      <c r="SX70" s="50"/>
      <c r="SY70" s="50"/>
      <c r="SZ70" s="50"/>
      <c r="TA70" s="50"/>
      <c r="TB70" s="50"/>
      <c r="TC70" s="50"/>
      <c r="TD70" s="50"/>
      <c r="TE70" s="50"/>
      <c r="TF70" s="50"/>
      <c r="TG70" s="50"/>
      <c r="TH70" s="50"/>
      <c r="TI70" s="50"/>
      <c r="TJ70" s="50"/>
      <c r="TK70" s="50"/>
      <c r="TL70" s="50"/>
      <c r="TM70" s="50"/>
      <c r="TN70" s="50"/>
      <c r="TO70" s="50"/>
      <c r="TP70" s="50"/>
      <c r="TQ70" s="50"/>
      <c r="TR70" s="50"/>
      <c r="TS70" s="50"/>
      <c r="TT70" s="50"/>
      <c r="TU70" s="50"/>
      <c r="TV70" s="50"/>
      <c r="TW70" s="50"/>
      <c r="TX70" s="50"/>
      <c r="TY70" s="50"/>
      <c r="TZ70" s="50"/>
      <c r="UA70" s="50"/>
      <c r="UB70" s="50"/>
      <c r="UC70" s="50"/>
      <c r="UD70" s="50"/>
      <c r="UE70" s="50"/>
      <c r="UF70" s="50"/>
      <c r="UG70" s="50"/>
      <c r="UH70" s="50"/>
      <c r="UI70" s="50"/>
      <c r="UJ70" s="50"/>
      <c r="UK70" s="50"/>
      <c r="UL70" s="50"/>
      <c r="UM70" s="50"/>
      <c r="UN70" s="50"/>
      <c r="UO70" s="50"/>
      <c r="UP70" s="50"/>
      <c r="UQ70" s="50"/>
      <c r="UR70" s="50"/>
      <c r="US70" s="50"/>
      <c r="UT70" s="50"/>
      <c r="UU70" s="50"/>
      <c r="UV70" s="50"/>
      <c r="UW70" s="50"/>
      <c r="UX70" s="50"/>
      <c r="UY70" s="50"/>
      <c r="UZ70" s="50"/>
      <c r="VA70" s="50"/>
      <c r="VB70" s="50"/>
      <c r="VC70" s="50"/>
      <c r="VD70" s="50"/>
      <c r="VE70" s="50"/>
      <c r="VF70" s="50"/>
      <c r="VG70" s="50"/>
      <c r="VH70" s="50"/>
      <c r="VI70" s="50"/>
      <c r="VJ70" s="50"/>
      <c r="VK70" s="50"/>
      <c r="VL70" s="50"/>
      <c r="VM70" s="50"/>
      <c r="VN70" s="50"/>
      <c r="VO70" s="50"/>
      <c r="VP70" s="50"/>
      <c r="VQ70" s="50"/>
      <c r="VR70" s="50"/>
      <c r="VS70" s="50"/>
      <c r="VT70" s="50"/>
      <c r="VU70" s="50"/>
      <c r="VV70" s="50"/>
      <c r="VW70" s="50"/>
      <c r="VX70" s="50"/>
      <c r="VY70" s="50"/>
      <c r="VZ70" s="50"/>
      <c r="WA70" s="50"/>
      <c r="WB70" s="50"/>
      <c r="WC70" s="50"/>
      <c r="WD70" s="50"/>
      <c r="WE70" s="50"/>
      <c r="WF70" s="50"/>
      <c r="WG70" s="50"/>
      <c r="WH70" s="50"/>
      <c r="WI70" s="50"/>
      <c r="WJ70" s="50"/>
      <c r="WK70" s="50"/>
      <c r="WL70" s="50"/>
      <c r="WM70" s="50"/>
      <c r="WN70" s="50"/>
      <c r="WO70" s="50"/>
      <c r="WP70" s="50"/>
      <c r="WQ70" s="50"/>
      <c r="WR70" s="50"/>
      <c r="WS70" s="50"/>
      <c r="WT70" s="50"/>
      <c r="WU70" s="50"/>
      <c r="WV70" s="50"/>
      <c r="WW70" s="50"/>
      <c r="WX70" s="50"/>
      <c r="WY70" s="50"/>
      <c r="WZ70" s="50"/>
      <c r="XA70" s="50"/>
      <c r="XB70" s="50"/>
      <c r="XC70" s="50"/>
      <c r="XD70" s="50"/>
      <c r="XE70" s="50"/>
      <c r="XF70" s="50"/>
      <c r="XG70" s="50"/>
      <c r="XH70" s="50"/>
      <c r="XI70" s="50"/>
      <c r="XJ70" s="50"/>
      <c r="XK70" s="50"/>
      <c r="XL70" s="50"/>
      <c r="XM70" s="50"/>
      <c r="XN70" s="50"/>
      <c r="XO70" s="50"/>
      <c r="XP70" s="50"/>
      <c r="XQ70" s="50"/>
      <c r="XR70" s="50"/>
      <c r="XS70" s="50"/>
      <c r="XT70" s="50"/>
      <c r="XU70" s="50"/>
      <c r="XV70" s="50"/>
      <c r="XW70" s="50"/>
      <c r="XX70" s="50"/>
      <c r="XY70" s="50"/>
      <c r="XZ70" s="50"/>
      <c r="YA70" s="50"/>
      <c r="YB70" s="50"/>
      <c r="YC70" s="50"/>
      <c r="YD70" s="50"/>
      <c r="YE70" s="50"/>
      <c r="YF70" s="50"/>
      <c r="YG70" s="50"/>
      <c r="YH70" s="50"/>
      <c r="YI70" s="50"/>
      <c r="YJ70" s="50"/>
      <c r="YK70" s="50"/>
      <c r="YL70" s="50"/>
      <c r="YM70" s="50"/>
      <c r="YN70" s="50"/>
      <c r="YO70" s="50"/>
      <c r="YP70" s="50"/>
      <c r="YQ70" s="50"/>
      <c r="YR70" s="50"/>
      <c r="YS70" s="50"/>
      <c r="YT70" s="50"/>
      <c r="YU70" s="50"/>
      <c r="YV70" s="50"/>
      <c r="YW70" s="50"/>
      <c r="YX70" s="50"/>
      <c r="YY70" s="50"/>
      <c r="YZ70" s="50"/>
      <c r="ZA70" s="50"/>
      <c r="ZB70" s="50"/>
      <c r="ZC70" s="50"/>
      <c r="ZD70" s="50"/>
      <c r="ZE70" s="50"/>
      <c r="ZF70" s="50"/>
      <c r="ZG70" s="50"/>
      <c r="ZH70" s="50"/>
      <c r="ZI70" s="50"/>
      <c r="ZJ70" s="50"/>
      <c r="ZK70" s="50"/>
      <c r="ZL70" s="50"/>
      <c r="ZM70" s="50"/>
      <c r="ZN70" s="50"/>
      <c r="ZO70" s="50"/>
      <c r="ZP70" s="50"/>
      <c r="ZQ70" s="50"/>
      <c r="ZR70" s="50"/>
      <c r="ZS70" s="50"/>
      <c r="ZT70" s="50"/>
      <c r="ZU70" s="50"/>
      <c r="ZV70" s="50"/>
      <c r="ZW70" s="50"/>
      <c r="ZX70" s="50"/>
      <c r="ZY70" s="50"/>
      <c r="ZZ70" s="50"/>
      <c r="AAA70" s="50"/>
      <c r="AAB70" s="50"/>
      <c r="AAC70" s="50"/>
      <c r="AAD70" s="50"/>
      <c r="AAE70" s="50"/>
      <c r="AAF70" s="50"/>
      <c r="AAG70" s="50"/>
      <c r="AAH70" s="50"/>
      <c r="AAI70" s="50"/>
      <c r="AAJ70" s="50"/>
      <c r="AAK70" s="50"/>
      <c r="AAL70" s="50"/>
      <c r="AAM70" s="50"/>
      <c r="AAN70" s="50"/>
      <c r="AAO70" s="50"/>
      <c r="AAP70" s="50"/>
      <c r="AAQ70" s="50"/>
      <c r="AAR70" s="50"/>
      <c r="AAS70" s="50"/>
      <c r="AAT70" s="50"/>
      <c r="AAU70" s="50"/>
      <c r="AAV70" s="50"/>
      <c r="AAW70" s="50"/>
      <c r="AAX70" s="50"/>
      <c r="AAY70" s="50"/>
      <c r="AAZ70" s="50"/>
      <c r="ABA70" s="50"/>
      <c r="ABB70" s="50"/>
      <c r="ABC70" s="50"/>
      <c r="ABD70" s="50"/>
      <c r="ABE70" s="50"/>
      <c r="ABF70" s="50"/>
      <c r="ABG70" s="50"/>
      <c r="ABH70" s="50"/>
      <c r="ABI70" s="50"/>
      <c r="ABJ70" s="50"/>
      <c r="ABK70" s="50"/>
      <c r="ABL70" s="50"/>
      <c r="ABM70" s="50"/>
      <c r="ABN70" s="50"/>
      <c r="ABO70" s="50"/>
      <c r="ABP70" s="50"/>
      <c r="ABQ70" s="50"/>
      <c r="ABR70" s="50"/>
      <c r="ABS70" s="50"/>
      <c r="ABT70" s="50"/>
      <c r="ABU70" s="50"/>
      <c r="ABV70" s="50"/>
      <c r="ABW70" s="50"/>
      <c r="ABX70" s="50"/>
      <c r="ABY70" s="50"/>
      <c r="ABZ70" s="50"/>
      <c r="ACA70" s="50"/>
      <c r="ACB70" s="50"/>
      <c r="ACC70" s="50"/>
      <c r="ACD70" s="50"/>
      <c r="ACE70" s="50"/>
      <c r="ACF70" s="50"/>
      <c r="ACG70" s="50"/>
      <c r="ACH70" s="50"/>
      <c r="ACI70" s="50"/>
      <c r="ACJ70" s="50"/>
      <c r="ACK70" s="50"/>
      <c r="ACL70" s="50"/>
      <c r="ACM70" s="50"/>
      <c r="ACN70" s="50"/>
      <c r="ACO70" s="50"/>
      <c r="ACP70" s="50"/>
      <c r="ACQ70" s="50"/>
      <c r="ACR70" s="50"/>
      <c r="ACS70" s="50"/>
      <c r="ACT70" s="50"/>
      <c r="ACU70" s="50"/>
      <c r="ACV70" s="50"/>
      <c r="ACW70" s="50"/>
      <c r="ACX70" s="50"/>
      <c r="ACY70" s="50"/>
      <c r="ACZ70" s="50"/>
      <c r="ADA70" s="50"/>
      <c r="ADB70" s="50"/>
      <c r="ADC70" s="50"/>
      <c r="ADD70" s="50"/>
      <c r="ADE70" s="50"/>
      <c r="ADF70" s="50"/>
      <c r="ADG70" s="50"/>
      <c r="ADH70" s="50"/>
      <c r="ADI70" s="50"/>
      <c r="ADJ70" s="50"/>
      <c r="ADK70" s="50"/>
      <c r="ADL70" s="50"/>
      <c r="ADM70" s="50"/>
      <c r="ADN70" s="50"/>
      <c r="ADO70" s="50"/>
      <c r="ADP70" s="50"/>
      <c r="ADQ70" s="50"/>
      <c r="ADR70" s="50"/>
      <c r="ADS70" s="50"/>
      <c r="ADT70" s="50"/>
      <c r="ADU70" s="50"/>
      <c r="ADV70" s="50"/>
      <c r="ADW70" s="50"/>
      <c r="ADX70" s="50"/>
      <c r="ADY70" s="50"/>
      <c r="ADZ70" s="50"/>
      <c r="AEA70" s="50"/>
      <c r="AEB70" s="50"/>
      <c r="AEC70" s="50"/>
      <c r="AED70" s="50"/>
      <c r="AEE70" s="50"/>
      <c r="AEF70" s="50"/>
      <c r="AEG70" s="50"/>
      <c r="AEH70" s="50"/>
      <c r="AEI70" s="50"/>
      <c r="AEJ70" s="50"/>
      <c r="AEK70" s="50"/>
      <c r="AEL70" s="50"/>
      <c r="AEM70" s="50"/>
      <c r="AEN70" s="50"/>
      <c r="AEO70" s="50"/>
      <c r="AEP70" s="50"/>
      <c r="AEQ70" s="50"/>
      <c r="AER70" s="50"/>
      <c r="AES70" s="50"/>
      <c r="AET70" s="50"/>
      <c r="AEU70" s="50"/>
      <c r="AEV70" s="50"/>
      <c r="AEW70" s="50"/>
      <c r="AEX70" s="50"/>
      <c r="AEY70" s="50"/>
      <c r="AEZ70" s="50"/>
      <c r="AFA70" s="50"/>
      <c r="AFB70" s="50"/>
      <c r="AFC70" s="50"/>
      <c r="AFD70" s="50"/>
      <c r="AFE70" s="50"/>
      <c r="AFF70" s="50"/>
      <c r="AFG70" s="50"/>
      <c r="AFH70" s="50"/>
      <c r="AFI70" s="50"/>
      <c r="AFJ70" s="50"/>
      <c r="AFK70" s="50"/>
      <c r="AFL70" s="50"/>
      <c r="AFM70" s="50"/>
      <c r="AFN70" s="50"/>
      <c r="AFO70" s="50"/>
      <c r="AFP70" s="50"/>
      <c r="AFQ70" s="50"/>
      <c r="AFR70" s="50"/>
      <c r="AFS70" s="50"/>
      <c r="AFT70" s="50"/>
      <c r="AFU70" s="50"/>
      <c r="AFV70" s="50"/>
      <c r="AFW70" s="50"/>
      <c r="AFX70" s="50"/>
      <c r="AFY70" s="50"/>
      <c r="AFZ70" s="50"/>
      <c r="AGA70" s="50"/>
      <c r="AGB70" s="50"/>
      <c r="AGC70" s="50"/>
      <c r="AGD70" s="50"/>
      <c r="AGE70" s="50"/>
      <c r="AGF70" s="50"/>
      <c r="AGG70" s="50"/>
      <c r="AGH70" s="50"/>
      <c r="AGI70" s="50"/>
      <c r="AGJ70" s="50"/>
      <c r="AGK70" s="50"/>
      <c r="AGL70" s="50"/>
      <c r="AGM70" s="50"/>
      <c r="AGN70" s="50"/>
      <c r="AGO70" s="50"/>
      <c r="AGP70" s="50"/>
      <c r="AGQ70" s="50"/>
      <c r="AGR70" s="50"/>
      <c r="AGS70" s="50"/>
      <c r="AGT70" s="50"/>
      <c r="AGU70" s="50"/>
      <c r="AGV70" s="50"/>
      <c r="AGW70" s="50"/>
      <c r="AGX70" s="50"/>
      <c r="AGY70" s="50"/>
      <c r="AGZ70" s="50"/>
      <c r="AHA70" s="50"/>
      <c r="AHB70" s="50"/>
      <c r="AHC70" s="50"/>
      <c r="AHD70" s="50"/>
      <c r="AHE70" s="50"/>
      <c r="AHF70" s="50"/>
      <c r="AHG70" s="50"/>
      <c r="AHH70" s="50"/>
      <c r="AHI70" s="50"/>
      <c r="AHJ70" s="50"/>
      <c r="AHK70" s="50"/>
      <c r="AHL70" s="50"/>
      <c r="AHM70" s="50"/>
      <c r="AHN70" s="50"/>
      <c r="AHO70" s="50"/>
      <c r="AHP70" s="50"/>
      <c r="AHQ70" s="50"/>
      <c r="AHR70" s="50"/>
      <c r="AHS70" s="50"/>
      <c r="AHT70" s="50"/>
      <c r="AHU70" s="50"/>
      <c r="AHV70" s="50"/>
      <c r="AHW70" s="50"/>
      <c r="AHX70" s="50"/>
      <c r="AHY70" s="50"/>
      <c r="AHZ70" s="50"/>
      <c r="AIA70" s="50"/>
      <c r="AIB70" s="50"/>
      <c r="AIC70" s="50"/>
      <c r="AID70" s="50"/>
      <c r="AIE70" s="50"/>
      <c r="AIF70" s="50"/>
      <c r="AIG70" s="50"/>
      <c r="AIH70" s="50"/>
      <c r="AII70" s="50"/>
      <c r="AIJ70" s="50"/>
      <c r="AIK70" s="50"/>
      <c r="AIL70" s="50"/>
      <c r="AIM70" s="50"/>
      <c r="AIN70" s="50"/>
      <c r="AIO70" s="50"/>
      <c r="AIP70" s="50"/>
      <c r="AIQ70" s="50"/>
      <c r="AIR70" s="50"/>
      <c r="AIS70" s="50"/>
      <c r="AIT70" s="50"/>
      <c r="AIU70" s="50"/>
      <c r="AIV70" s="50"/>
      <c r="AIW70" s="50"/>
      <c r="AIX70" s="50"/>
      <c r="AIY70" s="50"/>
      <c r="AIZ70" s="50"/>
      <c r="AJA70" s="50"/>
      <c r="AJB70" s="50"/>
      <c r="AJC70" s="50"/>
      <c r="AJD70" s="50"/>
      <c r="AJE70" s="50"/>
      <c r="AJF70" s="50"/>
      <c r="AJG70" s="50"/>
      <c r="AJH70" s="50"/>
      <c r="AJI70" s="50"/>
      <c r="AJJ70" s="50"/>
      <c r="AJK70" s="50"/>
      <c r="AJL70" s="50"/>
      <c r="AJM70" s="50"/>
      <c r="AJN70" s="50"/>
      <c r="AJO70" s="50"/>
      <c r="AJP70" s="50"/>
      <c r="AJQ70" s="50"/>
      <c r="AJR70" s="50"/>
      <c r="AJS70" s="50"/>
      <c r="AJT70" s="50"/>
      <c r="AJU70" s="50"/>
      <c r="AJV70" s="50"/>
      <c r="AJW70" s="50"/>
      <c r="AJX70" s="50"/>
      <c r="AJY70" s="50"/>
      <c r="AJZ70" s="50"/>
      <c r="AKA70" s="50"/>
      <c r="AKB70" s="50"/>
      <c r="AKC70" s="50"/>
      <c r="AKD70" s="50"/>
      <c r="AKE70" s="50"/>
      <c r="AKF70" s="50"/>
      <c r="AKG70" s="50"/>
      <c r="AKH70" s="50"/>
      <c r="AKI70" s="50"/>
      <c r="AKJ70" s="50"/>
      <c r="AKK70" s="50"/>
      <c r="AKL70" s="50"/>
      <c r="AKM70" s="50"/>
      <c r="AKN70" s="50"/>
      <c r="AKO70" s="50"/>
      <c r="AKP70" s="50"/>
      <c r="AKQ70" s="50"/>
      <c r="AKR70" s="50"/>
      <c r="AKS70" s="50"/>
      <c r="AKT70" s="50"/>
      <c r="AKU70" s="50"/>
      <c r="AKV70" s="50"/>
      <c r="AKW70" s="50"/>
      <c r="AKX70" s="50"/>
      <c r="AKY70" s="50"/>
      <c r="AKZ70" s="50"/>
      <c r="ALA70" s="50"/>
      <c r="ALB70" s="50"/>
      <c r="ALC70" s="50"/>
      <c r="ALD70" s="50"/>
      <c r="ALE70" s="50"/>
      <c r="ALF70" s="50"/>
      <c r="ALG70" s="50"/>
      <c r="ALH70" s="50"/>
      <c r="ALI70" s="50"/>
      <c r="ALJ70" s="50"/>
      <c r="ALK70" s="50"/>
      <c r="ALL70" s="50"/>
      <c r="ALM70" s="50"/>
      <c r="ALN70" s="50"/>
      <c r="ALO70" s="50"/>
      <c r="ALP70" s="50"/>
      <c r="ALQ70" s="50"/>
      <c r="ALR70" s="50"/>
      <c r="ALS70" s="50"/>
      <c r="ALT70" s="50"/>
      <c r="ALU70" s="50"/>
      <c r="ALV70" s="50"/>
      <c r="ALW70" s="50"/>
      <c r="ALX70" s="50"/>
      <c r="ALY70" s="50"/>
      <c r="ALZ70" s="50"/>
      <c r="AMA70" s="50"/>
      <c r="AMB70" s="50"/>
      <c r="AMC70" s="50"/>
      <c r="AMD70" s="50"/>
      <c r="AME70" s="50"/>
      <c r="AMF70" s="50"/>
      <c r="AMG70" s="50"/>
      <c r="AMH70" s="50"/>
      <c r="AMI70" s="50"/>
      <c r="AMJ70" s="50"/>
      <c r="AMK70" s="50"/>
      <c r="AML70" s="50"/>
      <c r="AMM70" s="50"/>
      <c r="AMN70" s="50"/>
      <c r="AMO70" s="50"/>
      <c r="AMP70" s="50"/>
      <c r="AMQ70" s="50"/>
      <c r="AMR70" s="50"/>
      <c r="AMS70" s="50"/>
      <c r="AMT70" s="50"/>
      <c r="AMU70" s="50"/>
      <c r="AMV70" s="50"/>
      <c r="AMW70" s="50"/>
      <c r="AMX70" s="50"/>
      <c r="AMY70" s="50"/>
      <c r="AMZ70" s="50"/>
      <c r="ANA70" s="50"/>
      <c r="ANB70" s="50"/>
      <c r="ANC70" s="50"/>
      <c r="AND70" s="50"/>
      <c r="ANE70" s="50"/>
      <c r="ANF70" s="50"/>
      <c r="ANG70" s="50"/>
      <c r="ANH70" s="50"/>
      <c r="ANI70" s="50"/>
      <c r="ANJ70" s="50"/>
      <c r="ANK70" s="50"/>
      <c r="ANL70" s="50"/>
      <c r="ANM70" s="50"/>
      <c r="ANN70" s="50"/>
      <c r="ANO70" s="50"/>
      <c r="ANP70" s="50"/>
      <c r="ANQ70" s="50"/>
      <c r="ANR70" s="50"/>
      <c r="ANS70" s="50"/>
      <c r="ANT70" s="50"/>
      <c r="ANU70" s="50"/>
      <c r="ANV70" s="50"/>
      <c r="ANW70" s="50"/>
      <c r="ANX70" s="50"/>
      <c r="ANY70" s="50"/>
      <c r="ANZ70" s="50"/>
      <c r="AOA70" s="50"/>
    </row>
    <row r="71" spans="1:1067" ht="69" customHeight="1">
      <c r="A71" s="283"/>
      <c r="B71" s="10">
        <v>59</v>
      </c>
      <c r="C71" s="280">
        <v>57</v>
      </c>
      <c r="D71" s="280" t="s">
        <v>2432</v>
      </c>
      <c r="E71" s="281" t="s">
        <v>360</v>
      </c>
      <c r="F71" s="10" t="s">
        <v>361</v>
      </c>
      <c r="G71" s="10" t="s">
        <v>98</v>
      </c>
      <c r="H71" s="495">
        <v>79</v>
      </c>
      <c r="I71" s="499" t="str">
        <f t="shared" si="11"/>
        <v>57_66.1</v>
      </c>
      <c r="J71" s="473">
        <v>1</v>
      </c>
      <c r="K71" s="473"/>
      <c r="L71" s="473"/>
      <c r="M71" s="473"/>
      <c r="N71" s="491"/>
      <c r="O71" s="10"/>
      <c r="P71" s="10"/>
      <c r="Q71" s="10"/>
      <c r="R71" s="10"/>
      <c r="S71" s="10" t="s">
        <v>348</v>
      </c>
      <c r="T71" s="50" t="s">
        <v>1215</v>
      </c>
      <c r="U71" s="50">
        <v>3.3170000000000002</v>
      </c>
      <c r="V71" s="11" t="s">
        <v>2338</v>
      </c>
      <c r="W71" s="11">
        <v>1.33</v>
      </c>
      <c r="X71" s="9">
        <f t="shared" si="12"/>
        <v>2.1259999999999999</v>
      </c>
      <c r="Y71" s="11">
        <v>3.456</v>
      </c>
      <c r="Z71" s="11"/>
      <c r="AA71" s="11" t="s">
        <v>2091</v>
      </c>
      <c r="AB71" s="11" t="s">
        <v>622</v>
      </c>
      <c r="AC71" s="11" t="s">
        <v>348</v>
      </c>
      <c r="AD71" s="11" t="s">
        <v>2311</v>
      </c>
      <c r="AE71" s="11" t="s">
        <v>2334</v>
      </c>
      <c r="AF71" s="11" t="s">
        <v>2298</v>
      </c>
      <c r="AG71" s="11" t="s">
        <v>2299</v>
      </c>
      <c r="AH71" s="11" t="s">
        <v>2300</v>
      </c>
      <c r="AI71" s="11" t="s">
        <v>1899</v>
      </c>
      <c r="AJ71" s="11" t="s">
        <v>74</v>
      </c>
      <c r="AK71" s="468">
        <v>1</v>
      </c>
      <c r="AL71" s="387"/>
      <c r="AM71" s="384" t="s">
        <v>348</v>
      </c>
      <c r="AN71" s="384" t="s">
        <v>210</v>
      </c>
      <c r="AO71" s="384" t="s">
        <v>2078</v>
      </c>
      <c r="AP71" s="384">
        <v>8.43</v>
      </c>
      <c r="AQ71" s="384" t="s">
        <v>2071</v>
      </c>
      <c r="AR71" s="384" t="s">
        <v>334</v>
      </c>
      <c r="AS71" s="391">
        <v>21</v>
      </c>
      <c r="AT71" s="387">
        <v>31</v>
      </c>
      <c r="AU71" s="387"/>
      <c r="AV71" s="387"/>
      <c r="AW71" s="387">
        <v>1</v>
      </c>
      <c r="AX71" s="387"/>
      <c r="AY71" s="387"/>
      <c r="AZ71" s="387"/>
      <c r="BA71" s="387"/>
      <c r="BB71" s="387">
        <v>1</v>
      </c>
      <c r="BC71" s="384">
        <v>19</v>
      </c>
      <c r="BD71" s="387"/>
      <c r="BE71" s="387"/>
      <c r="BF71" s="387"/>
      <c r="BG71" s="387"/>
      <c r="BH71" s="387"/>
      <c r="BI71" s="387"/>
      <c r="BJ71" s="387"/>
      <c r="BK71" s="387"/>
      <c r="BL71" s="387"/>
      <c r="BM71" s="387" t="s">
        <v>343</v>
      </c>
      <c r="BN71" s="387" t="s">
        <v>362</v>
      </c>
      <c r="BO71" s="384" t="s">
        <v>71</v>
      </c>
      <c r="BP71" s="384" t="s">
        <v>72</v>
      </c>
      <c r="BQ71" s="384"/>
      <c r="BR71" s="384"/>
      <c r="BS71" s="384"/>
      <c r="BT71" s="384"/>
      <c r="BU71" s="387"/>
      <c r="BV71" s="387"/>
      <c r="BW71" s="387"/>
      <c r="BX71" s="387" t="s">
        <v>2096</v>
      </c>
      <c r="BY71" s="387"/>
      <c r="BZ71" s="387">
        <v>1</v>
      </c>
      <c r="CA71" s="387"/>
      <c r="CB71" s="387"/>
      <c r="CC71" s="387"/>
      <c r="CD71" s="387"/>
      <c r="CE71" s="387"/>
      <c r="CF71" s="387"/>
      <c r="CG71" s="387"/>
      <c r="CH71" s="387"/>
      <c r="CI71" s="387"/>
      <c r="CJ71" s="387"/>
      <c r="CK71" s="387"/>
      <c r="CL71" s="387"/>
      <c r="CM71" s="387"/>
      <c r="CN71" s="387"/>
      <c r="CO71" s="389">
        <v>1500</v>
      </c>
      <c r="CP71" s="389"/>
      <c r="CQ71" s="10"/>
      <c r="CR71" s="10"/>
      <c r="CS71" s="10"/>
      <c r="CT71" s="10"/>
      <c r="CU71" s="10"/>
      <c r="CV71" s="10"/>
      <c r="CW71" s="10"/>
      <c r="CX71" s="10"/>
      <c r="CY71" s="10"/>
      <c r="CZ71" s="10">
        <v>79</v>
      </c>
      <c r="DA71" s="10" t="s">
        <v>74</v>
      </c>
      <c r="DB71" s="10" t="s">
        <v>74</v>
      </c>
      <c r="DC71" s="10">
        <v>1</v>
      </c>
      <c r="DD71" s="10" t="str">
        <f t="shared" si="13"/>
        <v>57_66.1</v>
      </c>
      <c r="DE71" s="282"/>
      <c r="DF71" s="10"/>
      <c r="DG71" s="10"/>
      <c r="DH71" s="10" t="s">
        <v>1777</v>
      </c>
      <c r="DI71" s="10"/>
      <c r="DJ71" s="10"/>
      <c r="DK71" s="232"/>
      <c r="DL71" s="232"/>
      <c r="DM71" s="232"/>
      <c r="DN71" s="232"/>
      <c r="DO71" s="477" t="s">
        <v>1959</v>
      </c>
      <c r="DP71" s="230">
        <f>1.23*2450</f>
        <v>3013.5</v>
      </c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  <c r="IX71" s="50"/>
      <c r="IY71" s="50"/>
      <c r="IZ71" s="50"/>
      <c r="JA71" s="50"/>
      <c r="JB71" s="50"/>
      <c r="JC71" s="50"/>
      <c r="JD71" s="50"/>
      <c r="JE71" s="50"/>
      <c r="JF71" s="50"/>
      <c r="JG71" s="50"/>
      <c r="JH71" s="50"/>
      <c r="JI71" s="50"/>
      <c r="JJ71" s="50"/>
      <c r="JK71" s="50"/>
      <c r="JL71" s="50"/>
      <c r="JM71" s="50"/>
      <c r="JN71" s="50"/>
      <c r="JO71" s="50"/>
      <c r="JP71" s="50"/>
      <c r="JQ71" s="50"/>
      <c r="JR71" s="50"/>
      <c r="JS71" s="50"/>
      <c r="JT71" s="50"/>
      <c r="JU71" s="50"/>
      <c r="JV71" s="50"/>
      <c r="JW71" s="50"/>
      <c r="JX71" s="50"/>
      <c r="JY71" s="50"/>
      <c r="JZ71" s="50"/>
      <c r="KA71" s="50"/>
      <c r="KB71" s="50"/>
      <c r="KC71" s="50"/>
      <c r="KD71" s="50"/>
      <c r="KE71" s="50"/>
      <c r="KF71" s="50"/>
      <c r="KG71" s="50"/>
      <c r="KH71" s="50"/>
      <c r="KI71" s="50"/>
      <c r="KJ71" s="50"/>
      <c r="KK71" s="50"/>
      <c r="KL71" s="50"/>
      <c r="KM71" s="50"/>
      <c r="KN71" s="50"/>
      <c r="KO71" s="50"/>
      <c r="KP71" s="50"/>
      <c r="KQ71" s="50"/>
      <c r="KR71" s="50"/>
      <c r="KS71" s="50"/>
      <c r="KT71" s="50"/>
      <c r="KU71" s="50"/>
      <c r="KV71" s="50"/>
      <c r="KW71" s="50"/>
      <c r="KX71" s="50"/>
      <c r="KY71" s="50"/>
      <c r="KZ71" s="50"/>
      <c r="LA71" s="50"/>
      <c r="LB71" s="50"/>
      <c r="LC71" s="50"/>
      <c r="LD71" s="50"/>
      <c r="LE71" s="50"/>
      <c r="LF71" s="50"/>
      <c r="LG71" s="50"/>
      <c r="LH71" s="50"/>
      <c r="LI71" s="50"/>
      <c r="LJ71" s="50"/>
      <c r="LK71" s="50"/>
      <c r="LL71" s="50"/>
      <c r="LM71" s="50"/>
      <c r="LN71" s="50"/>
      <c r="LO71" s="50"/>
      <c r="LP71" s="50"/>
      <c r="LQ71" s="50"/>
      <c r="LR71" s="50"/>
      <c r="LS71" s="50"/>
      <c r="LT71" s="50"/>
      <c r="LU71" s="50"/>
      <c r="LV71" s="50"/>
      <c r="LW71" s="50"/>
      <c r="LX71" s="50"/>
      <c r="LY71" s="50"/>
      <c r="LZ71" s="50"/>
      <c r="MA71" s="50"/>
      <c r="MB71" s="50"/>
      <c r="MC71" s="50"/>
      <c r="MD71" s="50"/>
      <c r="ME71" s="50"/>
      <c r="MF71" s="50"/>
      <c r="MG71" s="50"/>
      <c r="MH71" s="50"/>
      <c r="MI71" s="50"/>
      <c r="MJ71" s="50"/>
      <c r="MK71" s="50"/>
      <c r="ML71" s="50"/>
      <c r="MM71" s="50"/>
      <c r="MN71" s="50"/>
      <c r="MO71" s="50"/>
      <c r="MP71" s="50"/>
      <c r="MQ71" s="50"/>
      <c r="MR71" s="50"/>
      <c r="MS71" s="50"/>
      <c r="MT71" s="50"/>
      <c r="MU71" s="50"/>
      <c r="MV71" s="50"/>
      <c r="MW71" s="50"/>
      <c r="MX71" s="50"/>
      <c r="MY71" s="50"/>
      <c r="MZ71" s="50"/>
      <c r="NA71" s="50"/>
      <c r="NB71" s="50"/>
      <c r="NC71" s="50"/>
      <c r="ND71" s="50"/>
      <c r="NE71" s="50"/>
      <c r="NF71" s="50"/>
      <c r="NG71" s="50"/>
      <c r="NH71" s="50"/>
      <c r="NI71" s="50"/>
      <c r="NJ71" s="50"/>
      <c r="NK71" s="50"/>
      <c r="NL71" s="50"/>
      <c r="NM71" s="50"/>
      <c r="NN71" s="50"/>
      <c r="NO71" s="50"/>
      <c r="NP71" s="50"/>
      <c r="NQ71" s="50"/>
      <c r="NR71" s="50"/>
      <c r="NS71" s="50"/>
      <c r="NT71" s="50"/>
      <c r="NU71" s="50"/>
      <c r="NV71" s="50"/>
      <c r="NW71" s="50"/>
      <c r="NX71" s="50"/>
      <c r="NY71" s="50"/>
      <c r="NZ71" s="50"/>
      <c r="OA71" s="50"/>
      <c r="OB71" s="50"/>
      <c r="OC71" s="50"/>
      <c r="OD71" s="50"/>
      <c r="OE71" s="50"/>
      <c r="OF71" s="50"/>
      <c r="OG71" s="50"/>
      <c r="OH71" s="50"/>
      <c r="OI71" s="50"/>
      <c r="OJ71" s="50"/>
      <c r="OK71" s="50"/>
      <c r="OL71" s="50"/>
      <c r="OM71" s="50"/>
      <c r="ON71" s="50"/>
      <c r="OO71" s="50"/>
      <c r="OP71" s="50"/>
      <c r="OQ71" s="50"/>
      <c r="OR71" s="50"/>
      <c r="OS71" s="50"/>
      <c r="OT71" s="50"/>
      <c r="OU71" s="50"/>
      <c r="OV71" s="50"/>
      <c r="OW71" s="50"/>
      <c r="OX71" s="50"/>
      <c r="OY71" s="50"/>
      <c r="OZ71" s="50"/>
      <c r="PA71" s="50"/>
      <c r="PB71" s="50"/>
      <c r="PC71" s="50"/>
      <c r="PD71" s="50"/>
      <c r="PE71" s="50"/>
      <c r="PF71" s="50"/>
      <c r="PG71" s="50"/>
      <c r="PH71" s="50"/>
      <c r="PI71" s="50"/>
      <c r="PJ71" s="50"/>
      <c r="PK71" s="50"/>
      <c r="PL71" s="50"/>
      <c r="PM71" s="50"/>
      <c r="PN71" s="50"/>
      <c r="PO71" s="50"/>
      <c r="PP71" s="50"/>
      <c r="PQ71" s="50"/>
      <c r="PR71" s="50"/>
      <c r="PS71" s="50"/>
      <c r="PT71" s="50"/>
      <c r="PU71" s="50"/>
      <c r="PV71" s="50"/>
      <c r="PW71" s="50"/>
      <c r="PX71" s="50"/>
      <c r="PY71" s="50"/>
      <c r="PZ71" s="50"/>
      <c r="QA71" s="50"/>
      <c r="QB71" s="50"/>
      <c r="QC71" s="50"/>
      <c r="QD71" s="50"/>
      <c r="QE71" s="50"/>
      <c r="QF71" s="50"/>
      <c r="QG71" s="50"/>
      <c r="QH71" s="50"/>
      <c r="QI71" s="50"/>
      <c r="QJ71" s="50"/>
      <c r="QK71" s="50"/>
      <c r="QL71" s="50"/>
      <c r="QM71" s="50"/>
      <c r="QN71" s="50"/>
      <c r="QO71" s="50"/>
      <c r="QP71" s="50"/>
      <c r="QQ71" s="50"/>
      <c r="QR71" s="50"/>
      <c r="QS71" s="50"/>
      <c r="QT71" s="50"/>
      <c r="QU71" s="50"/>
      <c r="QV71" s="50"/>
      <c r="QW71" s="50"/>
      <c r="QX71" s="50"/>
      <c r="QY71" s="50"/>
      <c r="QZ71" s="50"/>
      <c r="RA71" s="50"/>
      <c r="RB71" s="50"/>
      <c r="RC71" s="50"/>
      <c r="RD71" s="50"/>
      <c r="RE71" s="50"/>
      <c r="RF71" s="50"/>
      <c r="RG71" s="50"/>
      <c r="RH71" s="50"/>
      <c r="RI71" s="50"/>
      <c r="RJ71" s="50"/>
      <c r="RK71" s="50"/>
      <c r="RL71" s="50"/>
      <c r="RM71" s="50"/>
      <c r="RN71" s="50"/>
      <c r="RO71" s="50"/>
      <c r="RP71" s="50"/>
      <c r="RQ71" s="50"/>
      <c r="RR71" s="50"/>
      <c r="RS71" s="50"/>
      <c r="RT71" s="50"/>
      <c r="RU71" s="50"/>
      <c r="RV71" s="50"/>
      <c r="RW71" s="50"/>
      <c r="RX71" s="50"/>
      <c r="RY71" s="50"/>
      <c r="RZ71" s="50"/>
      <c r="SA71" s="50"/>
      <c r="SB71" s="50"/>
      <c r="SC71" s="50"/>
      <c r="SD71" s="50"/>
      <c r="SE71" s="50"/>
      <c r="SF71" s="50"/>
      <c r="SG71" s="50"/>
      <c r="SH71" s="50"/>
      <c r="SI71" s="50"/>
      <c r="SJ71" s="50"/>
      <c r="SK71" s="50"/>
      <c r="SL71" s="50"/>
      <c r="SM71" s="50"/>
      <c r="SN71" s="50"/>
      <c r="SO71" s="50"/>
      <c r="SP71" s="50"/>
      <c r="SQ71" s="50"/>
      <c r="SR71" s="50"/>
      <c r="SS71" s="50"/>
      <c r="ST71" s="50"/>
      <c r="SU71" s="50"/>
      <c r="SV71" s="50"/>
      <c r="SW71" s="50"/>
      <c r="SX71" s="50"/>
      <c r="SY71" s="50"/>
      <c r="SZ71" s="50"/>
      <c r="TA71" s="50"/>
      <c r="TB71" s="50"/>
      <c r="TC71" s="50"/>
      <c r="TD71" s="50"/>
      <c r="TE71" s="50"/>
      <c r="TF71" s="50"/>
      <c r="TG71" s="50"/>
      <c r="TH71" s="50"/>
      <c r="TI71" s="50"/>
      <c r="TJ71" s="50"/>
      <c r="TK71" s="50"/>
      <c r="TL71" s="50"/>
      <c r="TM71" s="50"/>
      <c r="TN71" s="50"/>
      <c r="TO71" s="50"/>
      <c r="TP71" s="50"/>
      <c r="TQ71" s="50"/>
      <c r="TR71" s="50"/>
      <c r="TS71" s="50"/>
      <c r="TT71" s="50"/>
      <c r="TU71" s="50"/>
      <c r="TV71" s="50"/>
      <c r="TW71" s="50"/>
      <c r="TX71" s="50"/>
      <c r="TY71" s="50"/>
      <c r="TZ71" s="50"/>
      <c r="UA71" s="50"/>
      <c r="UB71" s="50"/>
      <c r="UC71" s="50"/>
      <c r="UD71" s="50"/>
      <c r="UE71" s="50"/>
      <c r="UF71" s="50"/>
      <c r="UG71" s="50"/>
      <c r="UH71" s="50"/>
      <c r="UI71" s="50"/>
      <c r="UJ71" s="50"/>
      <c r="UK71" s="50"/>
      <c r="UL71" s="50"/>
      <c r="UM71" s="50"/>
      <c r="UN71" s="50"/>
      <c r="UO71" s="50"/>
      <c r="UP71" s="50"/>
      <c r="UQ71" s="50"/>
      <c r="UR71" s="50"/>
      <c r="US71" s="50"/>
      <c r="UT71" s="50"/>
      <c r="UU71" s="50"/>
      <c r="UV71" s="50"/>
      <c r="UW71" s="50"/>
      <c r="UX71" s="50"/>
      <c r="UY71" s="50"/>
      <c r="UZ71" s="50"/>
      <c r="VA71" s="50"/>
      <c r="VB71" s="50"/>
      <c r="VC71" s="50"/>
      <c r="VD71" s="50"/>
      <c r="VE71" s="50"/>
      <c r="VF71" s="50"/>
      <c r="VG71" s="50"/>
      <c r="VH71" s="50"/>
      <c r="VI71" s="50"/>
      <c r="VJ71" s="50"/>
      <c r="VK71" s="50"/>
      <c r="VL71" s="50"/>
      <c r="VM71" s="50"/>
      <c r="VN71" s="50"/>
      <c r="VO71" s="50"/>
      <c r="VP71" s="50"/>
      <c r="VQ71" s="50"/>
      <c r="VR71" s="50"/>
      <c r="VS71" s="50"/>
      <c r="VT71" s="50"/>
      <c r="VU71" s="50"/>
      <c r="VV71" s="50"/>
      <c r="VW71" s="50"/>
      <c r="VX71" s="50"/>
      <c r="VY71" s="50"/>
      <c r="VZ71" s="50"/>
      <c r="WA71" s="50"/>
      <c r="WB71" s="50"/>
      <c r="WC71" s="50"/>
      <c r="WD71" s="50"/>
      <c r="WE71" s="50"/>
      <c r="WF71" s="50"/>
      <c r="WG71" s="50"/>
      <c r="WH71" s="50"/>
      <c r="WI71" s="50"/>
      <c r="WJ71" s="50"/>
      <c r="WK71" s="50"/>
      <c r="WL71" s="50"/>
      <c r="WM71" s="50"/>
      <c r="WN71" s="50"/>
      <c r="WO71" s="50"/>
      <c r="WP71" s="50"/>
      <c r="WQ71" s="50"/>
      <c r="WR71" s="50"/>
      <c r="WS71" s="50"/>
      <c r="WT71" s="50"/>
      <c r="WU71" s="50"/>
      <c r="WV71" s="50"/>
      <c r="WW71" s="50"/>
      <c r="WX71" s="50"/>
      <c r="WY71" s="50"/>
      <c r="WZ71" s="50"/>
      <c r="XA71" s="50"/>
      <c r="XB71" s="50"/>
      <c r="XC71" s="50"/>
      <c r="XD71" s="50"/>
      <c r="XE71" s="50"/>
      <c r="XF71" s="50"/>
      <c r="XG71" s="50"/>
      <c r="XH71" s="50"/>
      <c r="XI71" s="50"/>
      <c r="XJ71" s="50"/>
      <c r="XK71" s="50"/>
      <c r="XL71" s="50"/>
      <c r="XM71" s="50"/>
      <c r="XN71" s="50"/>
      <c r="XO71" s="50"/>
      <c r="XP71" s="50"/>
      <c r="XQ71" s="50"/>
      <c r="XR71" s="50"/>
      <c r="XS71" s="50"/>
      <c r="XT71" s="50"/>
      <c r="XU71" s="50"/>
      <c r="XV71" s="50"/>
      <c r="XW71" s="50"/>
      <c r="XX71" s="50"/>
      <c r="XY71" s="50"/>
      <c r="XZ71" s="50"/>
      <c r="YA71" s="50"/>
      <c r="YB71" s="50"/>
      <c r="YC71" s="50"/>
      <c r="YD71" s="50"/>
      <c r="YE71" s="50"/>
      <c r="YF71" s="50"/>
      <c r="YG71" s="50"/>
      <c r="YH71" s="50"/>
      <c r="YI71" s="50"/>
      <c r="YJ71" s="50"/>
      <c r="YK71" s="50"/>
      <c r="YL71" s="50"/>
      <c r="YM71" s="50"/>
      <c r="YN71" s="50"/>
      <c r="YO71" s="50"/>
      <c r="YP71" s="50"/>
      <c r="YQ71" s="50"/>
      <c r="YR71" s="50"/>
      <c r="YS71" s="50"/>
      <c r="YT71" s="50"/>
      <c r="YU71" s="50"/>
      <c r="YV71" s="50"/>
      <c r="YW71" s="50"/>
      <c r="YX71" s="50"/>
      <c r="YY71" s="50"/>
      <c r="YZ71" s="50"/>
      <c r="ZA71" s="50"/>
      <c r="ZB71" s="50"/>
      <c r="ZC71" s="50"/>
      <c r="ZD71" s="50"/>
      <c r="ZE71" s="50"/>
      <c r="ZF71" s="50"/>
      <c r="ZG71" s="50"/>
      <c r="ZH71" s="50"/>
      <c r="ZI71" s="50"/>
      <c r="ZJ71" s="50"/>
      <c r="ZK71" s="50"/>
      <c r="ZL71" s="50"/>
      <c r="ZM71" s="50"/>
      <c r="ZN71" s="50"/>
      <c r="ZO71" s="50"/>
      <c r="ZP71" s="50"/>
      <c r="ZQ71" s="50"/>
      <c r="ZR71" s="50"/>
      <c r="ZS71" s="50"/>
      <c r="ZT71" s="50"/>
      <c r="ZU71" s="50"/>
      <c r="ZV71" s="50"/>
      <c r="ZW71" s="50"/>
      <c r="ZX71" s="50"/>
      <c r="ZY71" s="50"/>
      <c r="ZZ71" s="50"/>
      <c r="AAA71" s="50"/>
      <c r="AAB71" s="50"/>
      <c r="AAC71" s="50"/>
      <c r="AAD71" s="50"/>
      <c r="AAE71" s="50"/>
      <c r="AAF71" s="50"/>
      <c r="AAG71" s="50"/>
      <c r="AAH71" s="50"/>
      <c r="AAI71" s="50"/>
      <c r="AAJ71" s="50"/>
      <c r="AAK71" s="50"/>
      <c r="AAL71" s="50"/>
      <c r="AAM71" s="50"/>
      <c r="AAN71" s="50"/>
      <c r="AAO71" s="50"/>
      <c r="AAP71" s="50"/>
      <c r="AAQ71" s="50"/>
      <c r="AAR71" s="50"/>
      <c r="AAS71" s="50"/>
      <c r="AAT71" s="50"/>
      <c r="AAU71" s="50"/>
      <c r="AAV71" s="50"/>
      <c r="AAW71" s="50"/>
      <c r="AAX71" s="50"/>
      <c r="AAY71" s="50"/>
      <c r="AAZ71" s="50"/>
      <c r="ABA71" s="50"/>
      <c r="ABB71" s="50"/>
      <c r="ABC71" s="50"/>
      <c r="ABD71" s="50"/>
      <c r="ABE71" s="50"/>
      <c r="ABF71" s="50"/>
      <c r="ABG71" s="50"/>
      <c r="ABH71" s="50"/>
      <c r="ABI71" s="50"/>
      <c r="ABJ71" s="50"/>
      <c r="ABK71" s="50"/>
      <c r="ABL71" s="50"/>
      <c r="ABM71" s="50"/>
      <c r="ABN71" s="50"/>
      <c r="ABO71" s="50"/>
      <c r="ABP71" s="50"/>
      <c r="ABQ71" s="50"/>
      <c r="ABR71" s="50"/>
      <c r="ABS71" s="50"/>
      <c r="ABT71" s="50"/>
      <c r="ABU71" s="50"/>
      <c r="ABV71" s="50"/>
      <c r="ABW71" s="50"/>
      <c r="ABX71" s="50"/>
      <c r="ABY71" s="50"/>
      <c r="ABZ71" s="50"/>
      <c r="ACA71" s="50"/>
      <c r="ACB71" s="50"/>
      <c r="ACC71" s="50"/>
      <c r="ACD71" s="50"/>
      <c r="ACE71" s="50"/>
      <c r="ACF71" s="50"/>
      <c r="ACG71" s="50"/>
      <c r="ACH71" s="50"/>
      <c r="ACI71" s="50"/>
      <c r="ACJ71" s="50"/>
      <c r="ACK71" s="50"/>
      <c r="ACL71" s="50"/>
      <c r="ACM71" s="50"/>
      <c r="ACN71" s="50"/>
      <c r="ACO71" s="50"/>
      <c r="ACP71" s="50"/>
      <c r="ACQ71" s="50"/>
      <c r="ACR71" s="50"/>
      <c r="ACS71" s="50"/>
      <c r="ACT71" s="50"/>
      <c r="ACU71" s="50"/>
      <c r="ACV71" s="50"/>
      <c r="ACW71" s="50"/>
      <c r="ACX71" s="50"/>
      <c r="ACY71" s="50"/>
      <c r="ACZ71" s="50"/>
      <c r="ADA71" s="50"/>
      <c r="ADB71" s="50"/>
      <c r="ADC71" s="50"/>
      <c r="ADD71" s="50"/>
      <c r="ADE71" s="50"/>
      <c r="ADF71" s="50"/>
      <c r="ADG71" s="50"/>
      <c r="ADH71" s="50"/>
      <c r="ADI71" s="50"/>
      <c r="ADJ71" s="50"/>
      <c r="ADK71" s="50"/>
      <c r="ADL71" s="50"/>
      <c r="ADM71" s="50"/>
      <c r="ADN71" s="50"/>
      <c r="ADO71" s="50"/>
      <c r="ADP71" s="50"/>
      <c r="ADQ71" s="50"/>
      <c r="ADR71" s="50"/>
      <c r="ADS71" s="50"/>
      <c r="ADT71" s="50"/>
      <c r="ADU71" s="50"/>
      <c r="ADV71" s="50"/>
      <c r="ADW71" s="50"/>
      <c r="ADX71" s="50"/>
      <c r="ADY71" s="50"/>
      <c r="ADZ71" s="50"/>
      <c r="AEA71" s="50"/>
      <c r="AEB71" s="50"/>
      <c r="AEC71" s="50"/>
      <c r="AED71" s="50"/>
      <c r="AEE71" s="50"/>
      <c r="AEF71" s="50"/>
      <c r="AEG71" s="50"/>
      <c r="AEH71" s="50"/>
      <c r="AEI71" s="50"/>
      <c r="AEJ71" s="50"/>
      <c r="AEK71" s="50"/>
      <c r="AEL71" s="50"/>
      <c r="AEM71" s="50"/>
      <c r="AEN71" s="50"/>
      <c r="AEO71" s="50"/>
      <c r="AEP71" s="50"/>
      <c r="AEQ71" s="50"/>
      <c r="AER71" s="50"/>
      <c r="AES71" s="50"/>
      <c r="AET71" s="50"/>
      <c r="AEU71" s="50"/>
      <c r="AEV71" s="50"/>
      <c r="AEW71" s="50"/>
      <c r="AEX71" s="50"/>
      <c r="AEY71" s="50"/>
      <c r="AEZ71" s="50"/>
      <c r="AFA71" s="50"/>
      <c r="AFB71" s="50"/>
      <c r="AFC71" s="50"/>
      <c r="AFD71" s="50"/>
      <c r="AFE71" s="50"/>
      <c r="AFF71" s="50"/>
      <c r="AFG71" s="50"/>
      <c r="AFH71" s="50"/>
      <c r="AFI71" s="50"/>
      <c r="AFJ71" s="50"/>
      <c r="AFK71" s="50"/>
      <c r="AFL71" s="50"/>
      <c r="AFM71" s="50"/>
      <c r="AFN71" s="50"/>
      <c r="AFO71" s="50"/>
      <c r="AFP71" s="50"/>
      <c r="AFQ71" s="50"/>
      <c r="AFR71" s="50"/>
      <c r="AFS71" s="50"/>
      <c r="AFT71" s="50"/>
      <c r="AFU71" s="50"/>
      <c r="AFV71" s="50"/>
      <c r="AFW71" s="50"/>
      <c r="AFX71" s="50"/>
      <c r="AFY71" s="50"/>
      <c r="AFZ71" s="50"/>
      <c r="AGA71" s="50"/>
      <c r="AGB71" s="50"/>
      <c r="AGC71" s="50"/>
      <c r="AGD71" s="50"/>
      <c r="AGE71" s="50"/>
      <c r="AGF71" s="50"/>
      <c r="AGG71" s="50"/>
      <c r="AGH71" s="50"/>
      <c r="AGI71" s="50"/>
      <c r="AGJ71" s="50"/>
      <c r="AGK71" s="50"/>
      <c r="AGL71" s="50"/>
      <c r="AGM71" s="50"/>
      <c r="AGN71" s="50"/>
      <c r="AGO71" s="50"/>
      <c r="AGP71" s="50"/>
      <c r="AGQ71" s="50"/>
      <c r="AGR71" s="50"/>
      <c r="AGS71" s="50"/>
      <c r="AGT71" s="50"/>
      <c r="AGU71" s="50"/>
      <c r="AGV71" s="50"/>
      <c r="AGW71" s="50"/>
      <c r="AGX71" s="50"/>
      <c r="AGY71" s="50"/>
      <c r="AGZ71" s="50"/>
      <c r="AHA71" s="50"/>
      <c r="AHB71" s="50"/>
      <c r="AHC71" s="50"/>
      <c r="AHD71" s="50"/>
      <c r="AHE71" s="50"/>
      <c r="AHF71" s="50"/>
      <c r="AHG71" s="50"/>
      <c r="AHH71" s="50"/>
      <c r="AHI71" s="50"/>
      <c r="AHJ71" s="50"/>
      <c r="AHK71" s="50"/>
      <c r="AHL71" s="50"/>
      <c r="AHM71" s="50"/>
      <c r="AHN71" s="50"/>
      <c r="AHO71" s="50"/>
      <c r="AHP71" s="50"/>
      <c r="AHQ71" s="50"/>
      <c r="AHR71" s="50"/>
      <c r="AHS71" s="50"/>
      <c r="AHT71" s="50"/>
      <c r="AHU71" s="50"/>
      <c r="AHV71" s="50"/>
      <c r="AHW71" s="50"/>
      <c r="AHX71" s="50"/>
      <c r="AHY71" s="50"/>
      <c r="AHZ71" s="50"/>
      <c r="AIA71" s="50"/>
      <c r="AIB71" s="50"/>
      <c r="AIC71" s="50"/>
      <c r="AID71" s="50"/>
      <c r="AIE71" s="50"/>
      <c r="AIF71" s="50"/>
      <c r="AIG71" s="50"/>
      <c r="AIH71" s="50"/>
      <c r="AII71" s="50"/>
      <c r="AIJ71" s="50"/>
      <c r="AIK71" s="50"/>
      <c r="AIL71" s="50"/>
      <c r="AIM71" s="50"/>
      <c r="AIN71" s="50"/>
      <c r="AIO71" s="50"/>
      <c r="AIP71" s="50"/>
      <c r="AIQ71" s="50"/>
      <c r="AIR71" s="50"/>
      <c r="AIS71" s="50"/>
      <c r="AIT71" s="50"/>
      <c r="AIU71" s="50"/>
      <c r="AIV71" s="50"/>
      <c r="AIW71" s="50"/>
      <c r="AIX71" s="50"/>
      <c r="AIY71" s="50"/>
      <c r="AIZ71" s="50"/>
      <c r="AJA71" s="50"/>
      <c r="AJB71" s="50"/>
      <c r="AJC71" s="50"/>
      <c r="AJD71" s="50"/>
      <c r="AJE71" s="50"/>
      <c r="AJF71" s="50"/>
      <c r="AJG71" s="50"/>
      <c r="AJH71" s="50"/>
      <c r="AJI71" s="50"/>
      <c r="AJJ71" s="50"/>
      <c r="AJK71" s="50"/>
      <c r="AJL71" s="50"/>
      <c r="AJM71" s="50"/>
      <c r="AJN71" s="50"/>
      <c r="AJO71" s="50"/>
      <c r="AJP71" s="50"/>
      <c r="AJQ71" s="50"/>
      <c r="AJR71" s="50"/>
      <c r="AJS71" s="50"/>
      <c r="AJT71" s="50"/>
      <c r="AJU71" s="50"/>
      <c r="AJV71" s="50"/>
      <c r="AJW71" s="50"/>
      <c r="AJX71" s="50"/>
      <c r="AJY71" s="50"/>
      <c r="AJZ71" s="50"/>
      <c r="AKA71" s="50"/>
      <c r="AKB71" s="50"/>
      <c r="AKC71" s="50"/>
      <c r="AKD71" s="50"/>
      <c r="AKE71" s="50"/>
      <c r="AKF71" s="50"/>
      <c r="AKG71" s="50"/>
      <c r="AKH71" s="50"/>
      <c r="AKI71" s="50"/>
      <c r="AKJ71" s="50"/>
      <c r="AKK71" s="50"/>
      <c r="AKL71" s="50"/>
      <c r="AKM71" s="50"/>
      <c r="AKN71" s="50"/>
      <c r="AKO71" s="50"/>
      <c r="AKP71" s="50"/>
      <c r="AKQ71" s="50"/>
      <c r="AKR71" s="50"/>
      <c r="AKS71" s="50"/>
      <c r="AKT71" s="50"/>
      <c r="AKU71" s="50"/>
      <c r="AKV71" s="50"/>
      <c r="AKW71" s="50"/>
      <c r="AKX71" s="50"/>
      <c r="AKY71" s="50"/>
      <c r="AKZ71" s="50"/>
      <c r="ALA71" s="50"/>
      <c r="ALB71" s="50"/>
      <c r="ALC71" s="50"/>
      <c r="ALD71" s="50"/>
      <c r="ALE71" s="50"/>
      <c r="ALF71" s="50"/>
      <c r="ALG71" s="50"/>
      <c r="ALH71" s="50"/>
      <c r="ALI71" s="50"/>
      <c r="ALJ71" s="50"/>
      <c r="ALK71" s="50"/>
      <c r="ALL71" s="50"/>
      <c r="ALM71" s="50"/>
      <c r="ALN71" s="50"/>
      <c r="ALO71" s="50"/>
      <c r="ALP71" s="50"/>
      <c r="ALQ71" s="50"/>
      <c r="ALR71" s="50"/>
      <c r="ALS71" s="50"/>
      <c r="ALT71" s="50"/>
      <c r="ALU71" s="50"/>
      <c r="ALV71" s="50"/>
      <c r="ALW71" s="50"/>
      <c r="ALX71" s="50"/>
      <c r="ALY71" s="50"/>
      <c r="ALZ71" s="50"/>
      <c r="AMA71" s="50"/>
      <c r="AMB71" s="50"/>
      <c r="AMC71" s="50"/>
      <c r="AMD71" s="50"/>
      <c r="AME71" s="50"/>
      <c r="AMF71" s="50"/>
      <c r="AMG71" s="50"/>
      <c r="AMH71" s="50"/>
      <c r="AMI71" s="50"/>
      <c r="AMJ71" s="50"/>
      <c r="AMK71" s="50"/>
      <c r="AML71" s="50"/>
      <c r="AMM71" s="50"/>
      <c r="AMN71" s="50"/>
      <c r="AMO71" s="50"/>
      <c r="AMP71" s="50"/>
      <c r="AMQ71" s="50"/>
      <c r="AMR71" s="50"/>
      <c r="AMS71" s="50"/>
      <c r="AMT71" s="50"/>
      <c r="AMU71" s="50"/>
      <c r="AMV71" s="50"/>
      <c r="AMW71" s="50"/>
      <c r="AMX71" s="50"/>
      <c r="AMY71" s="50"/>
      <c r="AMZ71" s="50"/>
      <c r="ANA71" s="50"/>
      <c r="ANB71" s="50"/>
      <c r="ANC71" s="50"/>
      <c r="AND71" s="50"/>
      <c r="ANE71" s="50"/>
      <c r="ANF71" s="50"/>
      <c r="ANG71" s="50"/>
      <c r="ANH71" s="50"/>
      <c r="ANI71" s="50"/>
      <c r="ANJ71" s="50"/>
      <c r="ANK71" s="50"/>
      <c r="ANL71" s="50"/>
      <c r="ANM71" s="50"/>
      <c r="ANN71" s="50"/>
      <c r="ANO71" s="50"/>
      <c r="ANP71" s="50"/>
      <c r="ANQ71" s="50"/>
      <c r="ANR71" s="50"/>
      <c r="ANS71" s="50"/>
      <c r="ANT71" s="50"/>
      <c r="ANU71" s="50"/>
      <c r="ANV71" s="50"/>
      <c r="ANW71" s="50"/>
      <c r="ANX71" s="50"/>
      <c r="ANY71" s="50"/>
      <c r="ANZ71" s="50"/>
      <c r="AOA71" s="50"/>
    </row>
    <row r="72" spans="1:1067" ht="50.4" hidden="1" customHeight="1">
      <c r="A72" s="283"/>
      <c r="B72" s="10">
        <v>60</v>
      </c>
      <c r="C72" s="280"/>
      <c r="D72" s="280"/>
      <c r="E72" s="281">
        <v>67</v>
      </c>
      <c r="F72" s="413" t="s">
        <v>363</v>
      </c>
      <c r="G72" s="10" t="s">
        <v>364</v>
      </c>
      <c r="H72" s="10" t="s">
        <v>1993</v>
      </c>
      <c r="I72" s="10"/>
      <c r="J72" s="473"/>
      <c r="K72" s="473"/>
      <c r="L72" s="473"/>
      <c r="M72" s="473"/>
      <c r="N72" s="10"/>
      <c r="O72" s="10"/>
      <c r="P72" s="10"/>
      <c r="Q72" s="10"/>
      <c r="R72" s="10"/>
      <c r="S72" s="10" t="s">
        <v>348</v>
      </c>
      <c r="T72" s="10"/>
      <c r="U72" s="10"/>
      <c r="V72" s="10"/>
      <c r="W72" s="10"/>
      <c r="X72" s="10"/>
      <c r="Y72" s="10"/>
      <c r="Z72" s="10"/>
      <c r="AA72" s="10" t="s">
        <v>1921</v>
      </c>
      <c r="AB72" s="10"/>
      <c r="AC72" s="10" t="s">
        <v>348</v>
      </c>
      <c r="AD72" s="10"/>
      <c r="AE72" s="10"/>
      <c r="AF72" s="10"/>
      <c r="AG72" s="10"/>
      <c r="AH72" s="10"/>
      <c r="AI72" s="10"/>
      <c r="AJ72" s="10"/>
      <c r="AK72" s="468"/>
      <c r="AL72" s="387"/>
      <c r="AM72" s="384" t="s">
        <v>348</v>
      </c>
      <c r="AN72" s="384" t="s">
        <v>210</v>
      </c>
      <c r="AO72" s="384"/>
      <c r="AP72" s="384"/>
      <c r="AQ72" s="384" t="s">
        <v>2042</v>
      </c>
      <c r="AR72" s="384" t="s">
        <v>334</v>
      </c>
      <c r="AS72" s="391">
        <v>22</v>
      </c>
      <c r="AT72" s="387">
        <v>31</v>
      </c>
      <c r="AU72" s="387">
        <v>1</v>
      </c>
      <c r="AV72" s="387">
        <v>1</v>
      </c>
      <c r="AW72" s="387">
        <v>1</v>
      </c>
      <c r="AX72" s="387">
        <v>1</v>
      </c>
      <c r="AY72" s="387">
        <v>1</v>
      </c>
      <c r="AZ72" s="387"/>
      <c r="BA72" s="387"/>
      <c r="BB72" s="387">
        <v>1</v>
      </c>
      <c r="BC72" s="384"/>
      <c r="BD72" s="387"/>
      <c r="BE72" s="387"/>
      <c r="BF72" s="387"/>
      <c r="BG72" s="387"/>
      <c r="BH72" s="387"/>
      <c r="BI72" s="387"/>
      <c r="BJ72" s="387"/>
      <c r="BK72" s="387"/>
      <c r="BL72" s="387"/>
      <c r="BM72" s="387" t="s">
        <v>335</v>
      </c>
      <c r="BN72" s="387" t="s">
        <v>365</v>
      </c>
      <c r="BO72" s="384" t="s">
        <v>71</v>
      </c>
      <c r="BP72" s="384" t="s">
        <v>72</v>
      </c>
      <c r="BQ72" s="384">
        <v>1</v>
      </c>
      <c r="BR72" s="384"/>
      <c r="BS72" s="384"/>
      <c r="BT72" s="384"/>
      <c r="BU72" s="387">
        <v>1</v>
      </c>
      <c r="BV72" s="387"/>
      <c r="BW72" s="387"/>
      <c r="BX72" s="387"/>
      <c r="BY72" s="387"/>
      <c r="BZ72" s="387"/>
      <c r="CA72" s="387"/>
      <c r="CB72" s="387"/>
      <c r="CC72" s="387"/>
      <c r="CD72" s="387"/>
      <c r="CE72" s="387"/>
      <c r="CF72" s="387"/>
      <c r="CG72" s="387"/>
      <c r="CH72" s="387"/>
      <c r="CI72" s="387"/>
      <c r="CJ72" s="387"/>
      <c r="CK72" s="387"/>
      <c r="CL72" s="387"/>
      <c r="CM72" s="387">
        <v>1</v>
      </c>
      <c r="CN72" s="387"/>
      <c r="CO72" s="387" t="s">
        <v>366</v>
      </c>
      <c r="CP72" s="387"/>
      <c r="CQ72" s="10" t="s">
        <v>1665</v>
      </c>
      <c r="CR72" s="10"/>
      <c r="CS72" s="10"/>
      <c r="CT72" s="10"/>
      <c r="CU72" s="10"/>
      <c r="CV72" s="10"/>
      <c r="CW72" s="10"/>
      <c r="CX72" s="10"/>
      <c r="CY72" s="10"/>
      <c r="CZ72" s="10" t="s">
        <v>1686</v>
      </c>
      <c r="DA72" s="10"/>
      <c r="DB72" s="10" t="s">
        <v>1727</v>
      </c>
      <c r="DC72" s="10"/>
      <c r="DD72" s="10" t="str">
        <f t="shared" si="13"/>
        <v>_67</v>
      </c>
      <c r="DE72" s="282"/>
      <c r="DF72" s="10"/>
      <c r="DG72" s="10"/>
      <c r="DH72" s="10"/>
      <c r="DI72" s="10"/>
      <c r="DJ72" s="10"/>
      <c r="DK72" s="232"/>
      <c r="DL72" s="232"/>
      <c r="DM72" s="232"/>
      <c r="DN72" s="232"/>
      <c r="DO72" s="477" t="s">
        <v>1959</v>
      </c>
      <c r="DP72" s="230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  <c r="FS72" s="50"/>
      <c r="FT72" s="50"/>
      <c r="FU72" s="50"/>
      <c r="FV72" s="50"/>
      <c r="FW72" s="50"/>
      <c r="FX72" s="50"/>
      <c r="FY72" s="50"/>
      <c r="FZ72" s="50"/>
      <c r="GA72" s="50"/>
      <c r="GB72" s="50"/>
      <c r="GC72" s="50"/>
      <c r="GD72" s="50"/>
      <c r="GE72" s="50"/>
      <c r="GF72" s="50"/>
      <c r="GG72" s="50"/>
      <c r="GH72" s="50"/>
      <c r="GI72" s="50"/>
      <c r="GJ72" s="50"/>
      <c r="GK72" s="50"/>
      <c r="GL72" s="50"/>
      <c r="GM72" s="50"/>
      <c r="GN72" s="50"/>
      <c r="GO72" s="50"/>
      <c r="GP72" s="50"/>
      <c r="GQ72" s="50"/>
      <c r="GR72" s="50"/>
      <c r="GS72" s="50"/>
      <c r="GT72" s="50"/>
      <c r="GU72" s="50"/>
      <c r="GV72" s="50"/>
      <c r="GW72" s="50"/>
      <c r="GX72" s="50"/>
      <c r="GY72" s="50"/>
      <c r="GZ72" s="50"/>
      <c r="HA72" s="50"/>
      <c r="HB72" s="50"/>
      <c r="HC72" s="50"/>
      <c r="HD72" s="50"/>
      <c r="HE72" s="50"/>
      <c r="HF72" s="50"/>
      <c r="HG72" s="50"/>
      <c r="HH72" s="50"/>
      <c r="HI72" s="50"/>
      <c r="HJ72" s="50"/>
      <c r="HK72" s="50"/>
      <c r="HL72" s="50"/>
      <c r="HM72" s="50"/>
      <c r="HN72" s="50"/>
      <c r="HO72" s="50"/>
      <c r="HP72" s="50"/>
      <c r="HQ72" s="50"/>
      <c r="HR72" s="50"/>
      <c r="HS72" s="50"/>
      <c r="HT72" s="50"/>
      <c r="HU72" s="50"/>
      <c r="HV72" s="50"/>
      <c r="HW72" s="50"/>
      <c r="HX72" s="50"/>
      <c r="HY72" s="50"/>
      <c r="HZ72" s="50"/>
      <c r="IA72" s="50"/>
      <c r="IB72" s="50"/>
      <c r="IC72" s="50"/>
      <c r="ID72" s="50"/>
      <c r="IE72" s="50"/>
      <c r="IF72" s="50"/>
      <c r="IG72" s="50"/>
      <c r="IH72" s="50"/>
      <c r="II72" s="50"/>
      <c r="IJ72" s="50"/>
      <c r="IK72" s="50"/>
      <c r="IL72" s="50"/>
      <c r="IM72" s="50"/>
      <c r="IN72" s="50"/>
      <c r="IO72" s="50"/>
      <c r="IP72" s="50"/>
      <c r="IQ72" s="50"/>
      <c r="IR72" s="50"/>
      <c r="IS72" s="50"/>
      <c r="IT72" s="50"/>
      <c r="IU72" s="50"/>
      <c r="IV72" s="50"/>
      <c r="IW72" s="50"/>
      <c r="IX72" s="50"/>
      <c r="IY72" s="50"/>
      <c r="IZ72" s="50"/>
      <c r="JA72" s="50"/>
      <c r="JB72" s="50"/>
      <c r="JC72" s="50"/>
      <c r="JD72" s="50"/>
      <c r="JE72" s="50"/>
      <c r="JF72" s="50"/>
      <c r="JG72" s="50"/>
      <c r="JH72" s="50"/>
      <c r="JI72" s="50"/>
      <c r="JJ72" s="50"/>
      <c r="JK72" s="50"/>
      <c r="JL72" s="50"/>
      <c r="JM72" s="50"/>
      <c r="JN72" s="50"/>
      <c r="JO72" s="50"/>
      <c r="JP72" s="50"/>
      <c r="JQ72" s="50"/>
      <c r="JR72" s="50"/>
      <c r="JS72" s="50"/>
      <c r="JT72" s="50"/>
      <c r="JU72" s="50"/>
      <c r="JV72" s="50"/>
      <c r="JW72" s="50"/>
      <c r="JX72" s="50"/>
      <c r="JY72" s="50"/>
      <c r="JZ72" s="50"/>
      <c r="KA72" s="50"/>
      <c r="KB72" s="50"/>
      <c r="KC72" s="50"/>
      <c r="KD72" s="50"/>
      <c r="KE72" s="50"/>
      <c r="KF72" s="50"/>
      <c r="KG72" s="50"/>
      <c r="KH72" s="50"/>
      <c r="KI72" s="50"/>
      <c r="KJ72" s="50"/>
      <c r="KK72" s="50"/>
      <c r="KL72" s="50"/>
      <c r="KM72" s="50"/>
      <c r="KN72" s="50"/>
      <c r="KO72" s="50"/>
      <c r="KP72" s="50"/>
      <c r="KQ72" s="50"/>
      <c r="KR72" s="50"/>
      <c r="KS72" s="50"/>
      <c r="KT72" s="50"/>
      <c r="KU72" s="50"/>
      <c r="KV72" s="50"/>
      <c r="KW72" s="50"/>
      <c r="KX72" s="50"/>
      <c r="KY72" s="50"/>
      <c r="KZ72" s="50"/>
      <c r="LA72" s="50"/>
      <c r="LB72" s="50"/>
      <c r="LC72" s="50"/>
      <c r="LD72" s="50"/>
      <c r="LE72" s="50"/>
      <c r="LF72" s="50"/>
      <c r="LG72" s="50"/>
      <c r="LH72" s="50"/>
      <c r="LI72" s="50"/>
      <c r="LJ72" s="50"/>
      <c r="LK72" s="50"/>
      <c r="LL72" s="50"/>
      <c r="LM72" s="50"/>
      <c r="LN72" s="50"/>
      <c r="LO72" s="50"/>
      <c r="LP72" s="50"/>
      <c r="LQ72" s="50"/>
      <c r="LR72" s="50"/>
      <c r="LS72" s="50"/>
      <c r="LT72" s="50"/>
      <c r="LU72" s="50"/>
      <c r="LV72" s="50"/>
      <c r="LW72" s="50"/>
      <c r="LX72" s="50"/>
      <c r="LY72" s="50"/>
      <c r="LZ72" s="50"/>
      <c r="MA72" s="50"/>
      <c r="MB72" s="50"/>
      <c r="MC72" s="50"/>
      <c r="MD72" s="50"/>
      <c r="ME72" s="50"/>
      <c r="MF72" s="50"/>
      <c r="MG72" s="50"/>
      <c r="MH72" s="50"/>
      <c r="MI72" s="50"/>
      <c r="MJ72" s="50"/>
      <c r="MK72" s="50"/>
      <c r="ML72" s="50"/>
      <c r="MM72" s="50"/>
      <c r="MN72" s="50"/>
      <c r="MO72" s="50"/>
      <c r="MP72" s="50"/>
      <c r="MQ72" s="50"/>
      <c r="MR72" s="50"/>
      <c r="MS72" s="50"/>
      <c r="MT72" s="50"/>
      <c r="MU72" s="50"/>
      <c r="MV72" s="50"/>
      <c r="MW72" s="50"/>
      <c r="MX72" s="50"/>
      <c r="MY72" s="50"/>
      <c r="MZ72" s="50"/>
      <c r="NA72" s="50"/>
      <c r="NB72" s="50"/>
      <c r="NC72" s="50"/>
      <c r="ND72" s="50"/>
      <c r="NE72" s="50"/>
      <c r="NF72" s="50"/>
      <c r="NG72" s="50"/>
      <c r="NH72" s="50"/>
      <c r="NI72" s="50"/>
      <c r="NJ72" s="50"/>
      <c r="NK72" s="50"/>
      <c r="NL72" s="50"/>
      <c r="NM72" s="50"/>
      <c r="NN72" s="50"/>
      <c r="NO72" s="50"/>
      <c r="NP72" s="50"/>
      <c r="NQ72" s="50"/>
      <c r="NR72" s="50"/>
      <c r="NS72" s="50"/>
      <c r="NT72" s="50"/>
      <c r="NU72" s="50"/>
      <c r="NV72" s="50"/>
      <c r="NW72" s="50"/>
      <c r="NX72" s="50"/>
      <c r="NY72" s="50"/>
      <c r="NZ72" s="50"/>
      <c r="OA72" s="50"/>
      <c r="OB72" s="50"/>
      <c r="OC72" s="50"/>
      <c r="OD72" s="50"/>
      <c r="OE72" s="50"/>
      <c r="OF72" s="50"/>
      <c r="OG72" s="50"/>
      <c r="OH72" s="50"/>
      <c r="OI72" s="50"/>
      <c r="OJ72" s="50"/>
      <c r="OK72" s="50"/>
      <c r="OL72" s="50"/>
      <c r="OM72" s="50"/>
      <c r="ON72" s="50"/>
      <c r="OO72" s="50"/>
      <c r="OP72" s="50"/>
      <c r="OQ72" s="50"/>
      <c r="OR72" s="50"/>
      <c r="OS72" s="50"/>
      <c r="OT72" s="50"/>
      <c r="OU72" s="50"/>
      <c r="OV72" s="50"/>
      <c r="OW72" s="50"/>
      <c r="OX72" s="50"/>
      <c r="OY72" s="50"/>
      <c r="OZ72" s="50"/>
      <c r="PA72" s="50"/>
      <c r="PB72" s="50"/>
      <c r="PC72" s="50"/>
      <c r="PD72" s="50"/>
      <c r="PE72" s="50"/>
      <c r="PF72" s="50"/>
      <c r="PG72" s="50"/>
      <c r="PH72" s="50"/>
      <c r="PI72" s="50"/>
      <c r="PJ72" s="50"/>
      <c r="PK72" s="50"/>
      <c r="PL72" s="50"/>
      <c r="PM72" s="50"/>
      <c r="PN72" s="50"/>
      <c r="PO72" s="50"/>
      <c r="PP72" s="50"/>
      <c r="PQ72" s="50"/>
      <c r="PR72" s="50"/>
      <c r="PS72" s="50"/>
      <c r="PT72" s="50"/>
      <c r="PU72" s="50"/>
      <c r="PV72" s="50"/>
      <c r="PW72" s="50"/>
      <c r="PX72" s="50"/>
      <c r="PY72" s="50"/>
      <c r="PZ72" s="50"/>
      <c r="QA72" s="50"/>
      <c r="QB72" s="50"/>
      <c r="QC72" s="50"/>
      <c r="QD72" s="50"/>
      <c r="QE72" s="50"/>
      <c r="QF72" s="50"/>
      <c r="QG72" s="50"/>
      <c r="QH72" s="50"/>
      <c r="QI72" s="50"/>
      <c r="QJ72" s="50"/>
      <c r="QK72" s="50"/>
      <c r="QL72" s="50"/>
      <c r="QM72" s="50"/>
      <c r="QN72" s="50"/>
      <c r="QO72" s="50"/>
      <c r="QP72" s="50"/>
      <c r="QQ72" s="50"/>
      <c r="QR72" s="50"/>
      <c r="QS72" s="50"/>
      <c r="QT72" s="50"/>
      <c r="QU72" s="50"/>
      <c r="QV72" s="50"/>
      <c r="QW72" s="50"/>
      <c r="QX72" s="50"/>
      <c r="QY72" s="50"/>
      <c r="QZ72" s="50"/>
      <c r="RA72" s="50"/>
      <c r="RB72" s="50"/>
      <c r="RC72" s="50"/>
      <c r="RD72" s="50"/>
      <c r="RE72" s="50"/>
      <c r="RF72" s="50"/>
      <c r="RG72" s="50"/>
      <c r="RH72" s="50"/>
      <c r="RI72" s="50"/>
      <c r="RJ72" s="50"/>
      <c r="RK72" s="50"/>
      <c r="RL72" s="50"/>
      <c r="RM72" s="50"/>
      <c r="RN72" s="50"/>
      <c r="RO72" s="50"/>
      <c r="RP72" s="50"/>
      <c r="RQ72" s="50"/>
      <c r="RR72" s="50"/>
      <c r="RS72" s="50"/>
      <c r="RT72" s="50"/>
      <c r="RU72" s="50"/>
      <c r="RV72" s="50"/>
      <c r="RW72" s="50"/>
      <c r="RX72" s="50"/>
      <c r="RY72" s="50"/>
      <c r="RZ72" s="50"/>
      <c r="SA72" s="50"/>
      <c r="SB72" s="50"/>
      <c r="SC72" s="50"/>
      <c r="SD72" s="50"/>
      <c r="SE72" s="50"/>
      <c r="SF72" s="50"/>
      <c r="SG72" s="50"/>
      <c r="SH72" s="50"/>
      <c r="SI72" s="50"/>
      <c r="SJ72" s="50"/>
      <c r="SK72" s="50"/>
      <c r="SL72" s="50"/>
      <c r="SM72" s="50"/>
      <c r="SN72" s="50"/>
      <c r="SO72" s="50"/>
      <c r="SP72" s="50"/>
      <c r="SQ72" s="50"/>
      <c r="SR72" s="50"/>
      <c r="SS72" s="50"/>
      <c r="ST72" s="50"/>
      <c r="SU72" s="50"/>
      <c r="SV72" s="50"/>
      <c r="SW72" s="50"/>
      <c r="SX72" s="50"/>
      <c r="SY72" s="50"/>
      <c r="SZ72" s="50"/>
      <c r="TA72" s="50"/>
      <c r="TB72" s="50"/>
      <c r="TC72" s="50"/>
      <c r="TD72" s="50"/>
      <c r="TE72" s="50"/>
      <c r="TF72" s="50"/>
      <c r="TG72" s="50"/>
      <c r="TH72" s="50"/>
      <c r="TI72" s="50"/>
      <c r="TJ72" s="50"/>
      <c r="TK72" s="50"/>
      <c r="TL72" s="50"/>
      <c r="TM72" s="50"/>
      <c r="TN72" s="50"/>
      <c r="TO72" s="50"/>
      <c r="TP72" s="50"/>
      <c r="TQ72" s="50"/>
      <c r="TR72" s="50"/>
      <c r="TS72" s="50"/>
      <c r="TT72" s="50"/>
      <c r="TU72" s="50"/>
      <c r="TV72" s="50"/>
      <c r="TW72" s="50"/>
      <c r="TX72" s="50"/>
      <c r="TY72" s="50"/>
      <c r="TZ72" s="50"/>
      <c r="UA72" s="50"/>
      <c r="UB72" s="50"/>
      <c r="UC72" s="50"/>
      <c r="UD72" s="50"/>
      <c r="UE72" s="50"/>
      <c r="UF72" s="50"/>
      <c r="UG72" s="50"/>
      <c r="UH72" s="50"/>
      <c r="UI72" s="50"/>
      <c r="UJ72" s="50"/>
      <c r="UK72" s="50"/>
      <c r="UL72" s="50"/>
      <c r="UM72" s="50"/>
      <c r="UN72" s="50"/>
      <c r="UO72" s="50"/>
      <c r="UP72" s="50"/>
      <c r="UQ72" s="50"/>
      <c r="UR72" s="50"/>
      <c r="US72" s="50"/>
      <c r="UT72" s="50"/>
      <c r="UU72" s="50"/>
      <c r="UV72" s="50"/>
      <c r="UW72" s="50"/>
      <c r="UX72" s="50"/>
      <c r="UY72" s="50"/>
      <c r="UZ72" s="50"/>
      <c r="VA72" s="50"/>
      <c r="VB72" s="50"/>
      <c r="VC72" s="50"/>
      <c r="VD72" s="50"/>
      <c r="VE72" s="50"/>
      <c r="VF72" s="50"/>
      <c r="VG72" s="50"/>
      <c r="VH72" s="50"/>
      <c r="VI72" s="50"/>
      <c r="VJ72" s="50"/>
      <c r="VK72" s="50"/>
      <c r="VL72" s="50"/>
      <c r="VM72" s="50"/>
      <c r="VN72" s="50"/>
      <c r="VO72" s="50"/>
      <c r="VP72" s="50"/>
      <c r="VQ72" s="50"/>
      <c r="VR72" s="50"/>
      <c r="VS72" s="50"/>
      <c r="VT72" s="50"/>
      <c r="VU72" s="50"/>
      <c r="VV72" s="50"/>
      <c r="VW72" s="50"/>
      <c r="VX72" s="50"/>
      <c r="VY72" s="50"/>
      <c r="VZ72" s="50"/>
      <c r="WA72" s="50"/>
      <c r="WB72" s="50"/>
      <c r="WC72" s="50"/>
      <c r="WD72" s="50"/>
      <c r="WE72" s="50"/>
      <c r="WF72" s="50"/>
      <c r="WG72" s="50"/>
      <c r="WH72" s="50"/>
      <c r="WI72" s="50"/>
      <c r="WJ72" s="50"/>
      <c r="WK72" s="50"/>
      <c r="WL72" s="50"/>
      <c r="WM72" s="50"/>
      <c r="WN72" s="50"/>
      <c r="WO72" s="50"/>
      <c r="WP72" s="50"/>
      <c r="WQ72" s="50"/>
      <c r="WR72" s="50"/>
      <c r="WS72" s="50"/>
      <c r="WT72" s="50"/>
      <c r="WU72" s="50"/>
      <c r="WV72" s="50"/>
      <c r="WW72" s="50"/>
      <c r="WX72" s="50"/>
      <c r="WY72" s="50"/>
      <c r="WZ72" s="50"/>
      <c r="XA72" s="50"/>
      <c r="XB72" s="50"/>
      <c r="XC72" s="50"/>
      <c r="XD72" s="50"/>
      <c r="XE72" s="50"/>
      <c r="XF72" s="50"/>
      <c r="XG72" s="50"/>
      <c r="XH72" s="50"/>
      <c r="XI72" s="50"/>
      <c r="XJ72" s="50"/>
      <c r="XK72" s="50"/>
      <c r="XL72" s="50"/>
      <c r="XM72" s="50"/>
      <c r="XN72" s="50"/>
      <c r="XO72" s="50"/>
      <c r="XP72" s="50"/>
      <c r="XQ72" s="50"/>
      <c r="XR72" s="50"/>
      <c r="XS72" s="50"/>
      <c r="XT72" s="50"/>
      <c r="XU72" s="50"/>
      <c r="XV72" s="50"/>
      <c r="XW72" s="50"/>
      <c r="XX72" s="50"/>
      <c r="XY72" s="50"/>
      <c r="XZ72" s="50"/>
      <c r="YA72" s="50"/>
      <c r="YB72" s="50"/>
      <c r="YC72" s="50"/>
      <c r="YD72" s="50"/>
      <c r="YE72" s="50"/>
      <c r="YF72" s="50"/>
      <c r="YG72" s="50"/>
      <c r="YH72" s="50"/>
      <c r="YI72" s="50"/>
      <c r="YJ72" s="50"/>
      <c r="YK72" s="50"/>
      <c r="YL72" s="50"/>
      <c r="YM72" s="50"/>
      <c r="YN72" s="50"/>
      <c r="YO72" s="50"/>
      <c r="YP72" s="50"/>
      <c r="YQ72" s="50"/>
      <c r="YR72" s="50"/>
      <c r="YS72" s="50"/>
      <c r="YT72" s="50"/>
      <c r="YU72" s="50"/>
      <c r="YV72" s="50"/>
      <c r="YW72" s="50"/>
      <c r="YX72" s="50"/>
      <c r="YY72" s="50"/>
      <c r="YZ72" s="50"/>
      <c r="ZA72" s="50"/>
      <c r="ZB72" s="50"/>
      <c r="ZC72" s="50"/>
      <c r="ZD72" s="50"/>
      <c r="ZE72" s="50"/>
      <c r="ZF72" s="50"/>
      <c r="ZG72" s="50"/>
      <c r="ZH72" s="50"/>
      <c r="ZI72" s="50"/>
      <c r="ZJ72" s="50"/>
      <c r="ZK72" s="50"/>
      <c r="ZL72" s="50"/>
      <c r="ZM72" s="50"/>
      <c r="ZN72" s="50"/>
      <c r="ZO72" s="50"/>
      <c r="ZP72" s="50"/>
      <c r="ZQ72" s="50"/>
      <c r="ZR72" s="50"/>
      <c r="ZS72" s="50"/>
      <c r="ZT72" s="50"/>
      <c r="ZU72" s="50"/>
      <c r="ZV72" s="50"/>
      <c r="ZW72" s="50"/>
      <c r="ZX72" s="50"/>
      <c r="ZY72" s="50"/>
      <c r="ZZ72" s="50"/>
      <c r="AAA72" s="50"/>
      <c r="AAB72" s="50"/>
      <c r="AAC72" s="50"/>
      <c r="AAD72" s="50"/>
      <c r="AAE72" s="50"/>
      <c r="AAF72" s="50"/>
      <c r="AAG72" s="50"/>
      <c r="AAH72" s="50"/>
      <c r="AAI72" s="50"/>
      <c r="AAJ72" s="50"/>
      <c r="AAK72" s="50"/>
      <c r="AAL72" s="50"/>
      <c r="AAM72" s="50"/>
      <c r="AAN72" s="50"/>
      <c r="AAO72" s="50"/>
      <c r="AAP72" s="50"/>
      <c r="AAQ72" s="50"/>
      <c r="AAR72" s="50"/>
      <c r="AAS72" s="50"/>
      <c r="AAT72" s="50"/>
      <c r="AAU72" s="50"/>
      <c r="AAV72" s="50"/>
      <c r="AAW72" s="50"/>
      <c r="AAX72" s="50"/>
      <c r="AAY72" s="50"/>
      <c r="AAZ72" s="50"/>
      <c r="ABA72" s="50"/>
      <c r="ABB72" s="50"/>
      <c r="ABC72" s="50"/>
      <c r="ABD72" s="50"/>
      <c r="ABE72" s="50"/>
      <c r="ABF72" s="50"/>
      <c r="ABG72" s="50"/>
      <c r="ABH72" s="50"/>
      <c r="ABI72" s="50"/>
      <c r="ABJ72" s="50"/>
      <c r="ABK72" s="50"/>
      <c r="ABL72" s="50"/>
      <c r="ABM72" s="50"/>
      <c r="ABN72" s="50"/>
      <c r="ABO72" s="50"/>
      <c r="ABP72" s="50"/>
      <c r="ABQ72" s="50"/>
      <c r="ABR72" s="50"/>
      <c r="ABS72" s="50"/>
      <c r="ABT72" s="50"/>
      <c r="ABU72" s="50"/>
      <c r="ABV72" s="50"/>
      <c r="ABW72" s="50"/>
      <c r="ABX72" s="50"/>
      <c r="ABY72" s="50"/>
      <c r="ABZ72" s="50"/>
      <c r="ACA72" s="50"/>
      <c r="ACB72" s="50"/>
      <c r="ACC72" s="50"/>
      <c r="ACD72" s="50"/>
      <c r="ACE72" s="50"/>
      <c r="ACF72" s="50"/>
      <c r="ACG72" s="50"/>
      <c r="ACH72" s="50"/>
      <c r="ACI72" s="50"/>
      <c r="ACJ72" s="50"/>
      <c r="ACK72" s="50"/>
      <c r="ACL72" s="50"/>
      <c r="ACM72" s="50"/>
      <c r="ACN72" s="50"/>
      <c r="ACO72" s="50"/>
      <c r="ACP72" s="50"/>
      <c r="ACQ72" s="50"/>
      <c r="ACR72" s="50"/>
      <c r="ACS72" s="50"/>
      <c r="ACT72" s="50"/>
      <c r="ACU72" s="50"/>
      <c r="ACV72" s="50"/>
      <c r="ACW72" s="50"/>
      <c r="ACX72" s="50"/>
      <c r="ACY72" s="50"/>
      <c r="ACZ72" s="50"/>
      <c r="ADA72" s="50"/>
      <c r="ADB72" s="50"/>
      <c r="ADC72" s="50"/>
      <c r="ADD72" s="50"/>
      <c r="ADE72" s="50"/>
      <c r="ADF72" s="50"/>
      <c r="ADG72" s="50"/>
      <c r="ADH72" s="50"/>
      <c r="ADI72" s="50"/>
      <c r="ADJ72" s="50"/>
      <c r="ADK72" s="50"/>
      <c r="ADL72" s="50"/>
      <c r="ADM72" s="50"/>
      <c r="ADN72" s="50"/>
      <c r="ADO72" s="50"/>
      <c r="ADP72" s="50"/>
      <c r="ADQ72" s="50"/>
      <c r="ADR72" s="50"/>
      <c r="ADS72" s="50"/>
      <c r="ADT72" s="50"/>
      <c r="ADU72" s="50"/>
      <c r="ADV72" s="50"/>
      <c r="ADW72" s="50"/>
      <c r="ADX72" s="50"/>
      <c r="ADY72" s="50"/>
      <c r="ADZ72" s="50"/>
      <c r="AEA72" s="50"/>
      <c r="AEB72" s="50"/>
      <c r="AEC72" s="50"/>
      <c r="AED72" s="50"/>
      <c r="AEE72" s="50"/>
      <c r="AEF72" s="50"/>
      <c r="AEG72" s="50"/>
      <c r="AEH72" s="50"/>
      <c r="AEI72" s="50"/>
      <c r="AEJ72" s="50"/>
      <c r="AEK72" s="50"/>
      <c r="AEL72" s="50"/>
      <c r="AEM72" s="50"/>
      <c r="AEN72" s="50"/>
      <c r="AEO72" s="50"/>
      <c r="AEP72" s="50"/>
      <c r="AEQ72" s="50"/>
      <c r="AER72" s="50"/>
      <c r="AES72" s="50"/>
      <c r="AET72" s="50"/>
      <c r="AEU72" s="50"/>
      <c r="AEV72" s="50"/>
      <c r="AEW72" s="50"/>
      <c r="AEX72" s="50"/>
      <c r="AEY72" s="50"/>
      <c r="AEZ72" s="50"/>
      <c r="AFA72" s="50"/>
      <c r="AFB72" s="50"/>
      <c r="AFC72" s="50"/>
      <c r="AFD72" s="50"/>
      <c r="AFE72" s="50"/>
      <c r="AFF72" s="50"/>
      <c r="AFG72" s="50"/>
      <c r="AFH72" s="50"/>
      <c r="AFI72" s="50"/>
      <c r="AFJ72" s="50"/>
      <c r="AFK72" s="50"/>
      <c r="AFL72" s="50"/>
      <c r="AFM72" s="50"/>
      <c r="AFN72" s="50"/>
      <c r="AFO72" s="50"/>
      <c r="AFP72" s="50"/>
      <c r="AFQ72" s="50"/>
      <c r="AFR72" s="50"/>
      <c r="AFS72" s="50"/>
      <c r="AFT72" s="50"/>
      <c r="AFU72" s="50"/>
      <c r="AFV72" s="50"/>
      <c r="AFW72" s="50"/>
      <c r="AFX72" s="50"/>
      <c r="AFY72" s="50"/>
      <c r="AFZ72" s="50"/>
      <c r="AGA72" s="50"/>
      <c r="AGB72" s="50"/>
      <c r="AGC72" s="50"/>
      <c r="AGD72" s="50"/>
      <c r="AGE72" s="50"/>
      <c r="AGF72" s="50"/>
      <c r="AGG72" s="50"/>
      <c r="AGH72" s="50"/>
      <c r="AGI72" s="50"/>
      <c r="AGJ72" s="50"/>
      <c r="AGK72" s="50"/>
      <c r="AGL72" s="50"/>
      <c r="AGM72" s="50"/>
      <c r="AGN72" s="50"/>
      <c r="AGO72" s="50"/>
      <c r="AGP72" s="50"/>
      <c r="AGQ72" s="50"/>
      <c r="AGR72" s="50"/>
      <c r="AGS72" s="50"/>
      <c r="AGT72" s="50"/>
      <c r="AGU72" s="50"/>
      <c r="AGV72" s="50"/>
      <c r="AGW72" s="50"/>
      <c r="AGX72" s="50"/>
      <c r="AGY72" s="50"/>
      <c r="AGZ72" s="50"/>
      <c r="AHA72" s="50"/>
      <c r="AHB72" s="50"/>
      <c r="AHC72" s="50"/>
      <c r="AHD72" s="50"/>
      <c r="AHE72" s="50"/>
      <c r="AHF72" s="50"/>
      <c r="AHG72" s="50"/>
      <c r="AHH72" s="50"/>
      <c r="AHI72" s="50"/>
      <c r="AHJ72" s="50"/>
      <c r="AHK72" s="50"/>
      <c r="AHL72" s="50"/>
      <c r="AHM72" s="50"/>
      <c r="AHN72" s="50"/>
      <c r="AHO72" s="50"/>
      <c r="AHP72" s="50"/>
      <c r="AHQ72" s="50"/>
      <c r="AHR72" s="50"/>
      <c r="AHS72" s="50"/>
      <c r="AHT72" s="50"/>
      <c r="AHU72" s="50"/>
      <c r="AHV72" s="50"/>
      <c r="AHW72" s="50"/>
      <c r="AHX72" s="50"/>
      <c r="AHY72" s="50"/>
      <c r="AHZ72" s="50"/>
      <c r="AIA72" s="50"/>
      <c r="AIB72" s="50"/>
      <c r="AIC72" s="50"/>
      <c r="AID72" s="50"/>
      <c r="AIE72" s="50"/>
      <c r="AIF72" s="50"/>
      <c r="AIG72" s="50"/>
      <c r="AIH72" s="50"/>
      <c r="AII72" s="50"/>
      <c r="AIJ72" s="50"/>
      <c r="AIK72" s="50"/>
      <c r="AIL72" s="50"/>
      <c r="AIM72" s="50"/>
      <c r="AIN72" s="50"/>
      <c r="AIO72" s="50"/>
      <c r="AIP72" s="50"/>
      <c r="AIQ72" s="50"/>
      <c r="AIR72" s="50"/>
      <c r="AIS72" s="50"/>
      <c r="AIT72" s="50"/>
      <c r="AIU72" s="50"/>
      <c r="AIV72" s="50"/>
      <c r="AIW72" s="50"/>
      <c r="AIX72" s="50"/>
      <c r="AIY72" s="50"/>
      <c r="AIZ72" s="50"/>
      <c r="AJA72" s="50"/>
      <c r="AJB72" s="50"/>
      <c r="AJC72" s="50"/>
      <c r="AJD72" s="50"/>
      <c r="AJE72" s="50"/>
      <c r="AJF72" s="50"/>
      <c r="AJG72" s="50"/>
      <c r="AJH72" s="50"/>
      <c r="AJI72" s="50"/>
      <c r="AJJ72" s="50"/>
      <c r="AJK72" s="50"/>
      <c r="AJL72" s="50"/>
      <c r="AJM72" s="50"/>
      <c r="AJN72" s="50"/>
      <c r="AJO72" s="50"/>
      <c r="AJP72" s="50"/>
      <c r="AJQ72" s="50"/>
      <c r="AJR72" s="50"/>
      <c r="AJS72" s="50"/>
      <c r="AJT72" s="50"/>
      <c r="AJU72" s="50"/>
      <c r="AJV72" s="50"/>
      <c r="AJW72" s="50"/>
      <c r="AJX72" s="50"/>
      <c r="AJY72" s="50"/>
      <c r="AJZ72" s="50"/>
      <c r="AKA72" s="50"/>
      <c r="AKB72" s="50"/>
      <c r="AKC72" s="50"/>
      <c r="AKD72" s="50"/>
      <c r="AKE72" s="50"/>
      <c r="AKF72" s="50"/>
      <c r="AKG72" s="50"/>
      <c r="AKH72" s="50"/>
      <c r="AKI72" s="50"/>
      <c r="AKJ72" s="50"/>
      <c r="AKK72" s="50"/>
      <c r="AKL72" s="50"/>
      <c r="AKM72" s="50"/>
      <c r="AKN72" s="50"/>
      <c r="AKO72" s="50"/>
      <c r="AKP72" s="50"/>
      <c r="AKQ72" s="50"/>
      <c r="AKR72" s="50"/>
      <c r="AKS72" s="50"/>
      <c r="AKT72" s="50"/>
      <c r="AKU72" s="50"/>
      <c r="AKV72" s="50"/>
      <c r="AKW72" s="50"/>
      <c r="AKX72" s="50"/>
      <c r="AKY72" s="50"/>
      <c r="AKZ72" s="50"/>
      <c r="ALA72" s="50"/>
      <c r="ALB72" s="50"/>
      <c r="ALC72" s="50"/>
      <c r="ALD72" s="50"/>
      <c r="ALE72" s="50"/>
      <c r="ALF72" s="50"/>
      <c r="ALG72" s="50"/>
      <c r="ALH72" s="50"/>
      <c r="ALI72" s="50"/>
      <c r="ALJ72" s="50"/>
      <c r="ALK72" s="50"/>
      <c r="ALL72" s="50"/>
      <c r="ALM72" s="50"/>
      <c r="ALN72" s="50"/>
      <c r="ALO72" s="50"/>
      <c r="ALP72" s="50"/>
      <c r="ALQ72" s="50"/>
      <c r="ALR72" s="50"/>
      <c r="ALS72" s="50"/>
      <c r="ALT72" s="50"/>
      <c r="ALU72" s="50"/>
      <c r="ALV72" s="50"/>
      <c r="ALW72" s="50"/>
      <c r="ALX72" s="50"/>
      <c r="ALY72" s="50"/>
      <c r="ALZ72" s="50"/>
      <c r="AMA72" s="50"/>
      <c r="AMB72" s="50"/>
      <c r="AMC72" s="50"/>
      <c r="AMD72" s="50"/>
      <c r="AME72" s="50"/>
      <c r="AMF72" s="50"/>
      <c r="AMG72" s="50"/>
      <c r="AMH72" s="50"/>
      <c r="AMI72" s="50"/>
      <c r="AMJ72" s="50"/>
      <c r="AMK72" s="50"/>
      <c r="AML72" s="50"/>
      <c r="AMM72" s="50"/>
      <c r="AMN72" s="50"/>
      <c r="AMO72" s="50"/>
      <c r="AMP72" s="50"/>
      <c r="AMQ72" s="50"/>
      <c r="AMR72" s="50"/>
      <c r="AMS72" s="50"/>
      <c r="AMT72" s="50"/>
      <c r="AMU72" s="50"/>
      <c r="AMV72" s="50"/>
      <c r="AMW72" s="50"/>
      <c r="AMX72" s="50"/>
      <c r="AMY72" s="50"/>
      <c r="AMZ72" s="50"/>
      <c r="ANA72" s="50"/>
      <c r="ANB72" s="50"/>
      <c r="ANC72" s="50"/>
      <c r="AND72" s="50"/>
      <c r="ANE72" s="50"/>
      <c r="ANF72" s="50"/>
      <c r="ANG72" s="50"/>
      <c r="ANH72" s="50"/>
      <c r="ANI72" s="50"/>
      <c r="ANJ72" s="50"/>
      <c r="ANK72" s="50"/>
      <c r="ANL72" s="50"/>
      <c r="ANM72" s="50"/>
      <c r="ANN72" s="50"/>
      <c r="ANO72" s="50"/>
      <c r="ANP72" s="50"/>
      <c r="ANQ72" s="50"/>
      <c r="ANR72" s="50"/>
      <c r="ANS72" s="50"/>
      <c r="ANT72" s="50"/>
      <c r="ANU72" s="50"/>
      <c r="ANV72" s="50"/>
      <c r="ANW72" s="50"/>
      <c r="ANX72" s="50"/>
      <c r="ANY72" s="50"/>
      <c r="ANZ72" s="50"/>
      <c r="AOA72" s="50"/>
    </row>
    <row r="73" spans="1:1067" ht="69" customHeight="1">
      <c r="A73" s="283"/>
      <c r="B73" s="10">
        <v>61</v>
      </c>
      <c r="C73" s="280">
        <v>58</v>
      </c>
      <c r="D73" s="280" t="s">
        <v>2432</v>
      </c>
      <c r="E73" s="281">
        <v>71</v>
      </c>
      <c r="F73" s="10" t="s">
        <v>2015</v>
      </c>
      <c r="G73" s="10" t="s">
        <v>77</v>
      </c>
      <c r="H73" s="495">
        <v>80</v>
      </c>
      <c r="I73" s="499" t="str">
        <f t="shared" ref="I73:I80" si="14">DD73</f>
        <v>58_71</v>
      </c>
      <c r="J73" s="471">
        <v>1</v>
      </c>
      <c r="K73" s="471"/>
      <c r="L73" s="471"/>
      <c r="M73" s="471"/>
      <c r="N73" s="490"/>
      <c r="O73" s="11"/>
      <c r="P73" s="11"/>
      <c r="Q73" s="11"/>
      <c r="R73" s="11"/>
      <c r="S73" s="11" t="s">
        <v>368</v>
      </c>
      <c r="T73" s="11" t="s">
        <v>1238</v>
      </c>
      <c r="U73" s="11">
        <v>1.4166000000000001</v>
      </c>
      <c r="V73" s="505" t="s">
        <v>2339</v>
      </c>
      <c r="W73" s="11">
        <v>6</v>
      </c>
      <c r="X73" s="9">
        <f t="shared" ref="X73:X77" si="15">Y73-W73</f>
        <v>5.25</v>
      </c>
      <c r="Y73" s="11">
        <v>11.25</v>
      </c>
      <c r="Z73" s="11"/>
      <c r="AA73" s="11" t="s">
        <v>2091</v>
      </c>
      <c r="AB73" s="11" t="s">
        <v>622</v>
      </c>
      <c r="AC73" s="11" t="s">
        <v>368</v>
      </c>
      <c r="AD73" s="11" t="s">
        <v>2311</v>
      </c>
      <c r="AE73" s="11" t="s">
        <v>2334</v>
      </c>
      <c r="AF73" s="11" t="s">
        <v>2298</v>
      </c>
      <c r="AG73" s="11" t="s">
        <v>2299</v>
      </c>
      <c r="AH73" s="11" t="s">
        <v>2300</v>
      </c>
      <c r="AI73" s="11" t="s">
        <v>1899</v>
      </c>
      <c r="AJ73" s="11" t="s">
        <v>74</v>
      </c>
      <c r="AK73" s="466">
        <v>1</v>
      </c>
      <c r="AL73" s="390"/>
      <c r="AM73" s="390" t="s">
        <v>368</v>
      </c>
      <c r="AN73" s="390" t="s">
        <v>210</v>
      </c>
      <c r="AO73" s="390" t="s">
        <v>2079</v>
      </c>
      <c r="AP73" s="390">
        <f>W73+W74+W75+W76+W77</f>
        <v>14.430000000000001</v>
      </c>
      <c r="AQ73" s="390" t="s">
        <v>2071</v>
      </c>
      <c r="AR73" s="384" t="s">
        <v>334</v>
      </c>
      <c r="AS73" s="391">
        <v>23</v>
      </c>
      <c r="AT73" s="387">
        <v>32</v>
      </c>
      <c r="AU73" s="387">
        <v>1</v>
      </c>
      <c r="AV73" s="387"/>
      <c r="AW73" s="387">
        <v>1</v>
      </c>
      <c r="AX73" s="387"/>
      <c r="AY73" s="387">
        <v>1</v>
      </c>
      <c r="AZ73" s="387"/>
      <c r="BA73" s="387"/>
      <c r="BB73" s="387">
        <v>1</v>
      </c>
      <c r="BC73" s="384"/>
      <c r="BD73" s="387"/>
      <c r="BE73" s="387"/>
      <c r="BF73" s="387"/>
      <c r="BG73" s="387"/>
      <c r="BH73" s="387"/>
      <c r="BI73" s="387"/>
      <c r="BJ73" s="387"/>
      <c r="BK73" s="387"/>
      <c r="BL73" s="387"/>
      <c r="BM73" s="387" t="s">
        <v>354</v>
      </c>
      <c r="BN73" s="387" t="s">
        <v>369</v>
      </c>
      <c r="BO73" s="384" t="s">
        <v>71</v>
      </c>
      <c r="BP73" s="384" t="s">
        <v>72</v>
      </c>
      <c r="BQ73" s="384">
        <v>1</v>
      </c>
      <c r="BR73" s="384"/>
      <c r="BS73" s="384"/>
      <c r="BT73" s="384"/>
      <c r="BU73" s="387">
        <v>1</v>
      </c>
      <c r="BV73" s="387"/>
      <c r="BW73" s="387"/>
      <c r="BX73" s="387" t="s">
        <v>2097</v>
      </c>
      <c r="BY73" s="387"/>
      <c r="BZ73" s="387"/>
      <c r="CA73" s="387"/>
      <c r="CB73" s="387">
        <v>1</v>
      </c>
      <c r="CC73" s="387"/>
      <c r="CD73" s="387"/>
      <c r="CE73" s="387"/>
      <c r="CF73" s="387"/>
      <c r="CG73" s="387"/>
      <c r="CH73" s="387"/>
      <c r="CI73" s="387"/>
      <c r="CJ73" s="387"/>
      <c r="CK73" s="387"/>
      <c r="CL73" s="387"/>
      <c r="CM73" s="387"/>
      <c r="CN73" s="387"/>
      <c r="CO73" s="389">
        <v>3321</v>
      </c>
      <c r="CP73" s="389"/>
      <c r="CQ73" s="11"/>
      <c r="CR73" s="11"/>
      <c r="CS73" s="11"/>
      <c r="CT73" s="11"/>
      <c r="CU73" s="11"/>
      <c r="CV73" s="11"/>
      <c r="CW73" s="11"/>
      <c r="CX73" s="10"/>
      <c r="CY73" s="10"/>
      <c r="CZ73" s="10">
        <v>80</v>
      </c>
      <c r="DA73" s="10" t="s">
        <v>370</v>
      </c>
      <c r="DB73" s="10" t="s">
        <v>371</v>
      </c>
      <c r="DC73" s="10"/>
      <c r="DD73" s="10" t="str">
        <f t="shared" si="13"/>
        <v>58_71</v>
      </c>
      <c r="DE73" s="282"/>
      <c r="DF73" s="10"/>
      <c r="DG73" s="10"/>
      <c r="DH73" s="10"/>
      <c r="DI73" s="10"/>
      <c r="DJ73" s="10" t="s">
        <v>1777</v>
      </c>
      <c r="DK73" s="232"/>
      <c r="DL73" s="232"/>
      <c r="DM73" s="232"/>
      <c r="DN73" s="232"/>
      <c r="DO73" s="477" t="s">
        <v>1959</v>
      </c>
      <c r="DP73" s="476">
        <f>1.23*1750</f>
        <v>2152.5</v>
      </c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  <c r="AIJ73" s="50"/>
      <c r="AIK73" s="50"/>
      <c r="AIL73" s="50"/>
      <c r="AIM73" s="50"/>
      <c r="AIN73" s="50"/>
      <c r="AIO73" s="50"/>
      <c r="AIP73" s="50"/>
      <c r="AIQ73" s="50"/>
      <c r="AIR73" s="50"/>
      <c r="AIS73" s="50"/>
      <c r="AIT73" s="50"/>
      <c r="AIU73" s="50"/>
      <c r="AIV73" s="50"/>
      <c r="AIW73" s="50"/>
      <c r="AIX73" s="50"/>
      <c r="AIY73" s="50"/>
      <c r="AIZ73" s="50"/>
      <c r="AJA73" s="50"/>
      <c r="AJB73" s="50"/>
      <c r="AJC73" s="50"/>
      <c r="AJD73" s="50"/>
      <c r="AJE73" s="50"/>
      <c r="AJF73" s="50"/>
      <c r="AJG73" s="50"/>
      <c r="AJH73" s="50"/>
      <c r="AJI73" s="50"/>
      <c r="AJJ73" s="50"/>
      <c r="AJK73" s="50"/>
      <c r="AJL73" s="50"/>
      <c r="AJM73" s="50"/>
      <c r="AJN73" s="50"/>
      <c r="AJO73" s="50"/>
      <c r="AJP73" s="50"/>
      <c r="AJQ73" s="50"/>
      <c r="AJR73" s="50"/>
      <c r="AJS73" s="50"/>
      <c r="AJT73" s="50"/>
      <c r="AJU73" s="50"/>
      <c r="AJV73" s="50"/>
      <c r="AJW73" s="50"/>
      <c r="AJX73" s="50"/>
      <c r="AJY73" s="50"/>
      <c r="AJZ73" s="50"/>
      <c r="AKA73" s="50"/>
      <c r="AKB73" s="50"/>
      <c r="AKC73" s="50"/>
      <c r="AKD73" s="50"/>
      <c r="AKE73" s="50"/>
      <c r="AKF73" s="50"/>
      <c r="AKG73" s="50"/>
      <c r="AKH73" s="50"/>
      <c r="AKI73" s="50"/>
      <c r="AKJ73" s="50"/>
      <c r="AKK73" s="50"/>
      <c r="AKL73" s="50"/>
      <c r="AKM73" s="50"/>
      <c r="AKN73" s="50"/>
      <c r="AKO73" s="50"/>
      <c r="AKP73" s="50"/>
      <c r="AKQ73" s="50"/>
      <c r="AKR73" s="50"/>
      <c r="AKS73" s="50"/>
      <c r="AKT73" s="50"/>
      <c r="AKU73" s="50"/>
      <c r="AKV73" s="50"/>
      <c r="AKW73" s="50"/>
      <c r="AKX73" s="50"/>
      <c r="AKY73" s="50"/>
      <c r="AKZ73" s="50"/>
      <c r="ALA73" s="50"/>
      <c r="ALB73" s="50"/>
      <c r="ALC73" s="50"/>
      <c r="ALD73" s="50"/>
      <c r="ALE73" s="50"/>
      <c r="ALF73" s="50"/>
      <c r="ALG73" s="50"/>
      <c r="ALH73" s="50"/>
      <c r="ALI73" s="50"/>
      <c r="ALJ73" s="50"/>
      <c r="ALK73" s="50"/>
      <c r="ALL73" s="50"/>
      <c r="ALM73" s="50"/>
      <c r="ALN73" s="50"/>
      <c r="ALO73" s="50"/>
      <c r="ALP73" s="50"/>
      <c r="ALQ73" s="50"/>
      <c r="ALR73" s="50"/>
      <c r="ALS73" s="50"/>
      <c r="ALT73" s="50"/>
      <c r="ALU73" s="50"/>
      <c r="ALV73" s="50"/>
      <c r="ALW73" s="50"/>
      <c r="ALX73" s="50"/>
      <c r="ALY73" s="50"/>
      <c r="ALZ73" s="50"/>
      <c r="AMA73" s="50"/>
      <c r="AMB73" s="50"/>
      <c r="AMC73" s="50"/>
      <c r="AMD73" s="50"/>
      <c r="AME73" s="50"/>
      <c r="AMF73" s="50"/>
      <c r="AMG73" s="50"/>
      <c r="AMH73" s="50"/>
      <c r="AMI73" s="50"/>
      <c r="AMJ73" s="50"/>
      <c r="AMK73" s="50"/>
      <c r="AML73" s="50"/>
      <c r="AMM73" s="50"/>
      <c r="AMN73" s="50"/>
      <c r="AMO73" s="50"/>
      <c r="AMP73" s="50"/>
      <c r="AMQ73" s="50"/>
      <c r="AMR73" s="50"/>
      <c r="AMS73" s="50"/>
      <c r="AMT73" s="50"/>
      <c r="AMU73" s="50"/>
      <c r="AMV73" s="50"/>
      <c r="AMW73" s="50"/>
      <c r="AMX73" s="50"/>
      <c r="AMY73" s="50"/>
      <c r="AMZ73" s="50"/>
      <c r="ANA73" s="50"/>
      <c r="ANB73" s="50"/>
      <c r="ANC73" s="50"/>
      <c r="AND73" s="50"/>
      <c r="ANE73" s="50"/>
      <c r="ANF73" s="50"/>
      <c r="ANG73" s="50"/>
      <c r="ANH73" s="50"/>
      <c r="ANI73" s="50"/>
      <c r="ANJ73" s="50"/>
      <c r="ANK73" s="50"/>
      <c r="ANL73" s="50"/>
      <c r="ANM73" s="50"/>
      <c r="ANN73" s="50"/>
      <c r="ANO73" s="50"/>
      <c r="ANP73" s="50"/>
      <c r="ANQ73" s="50"/>
      <c r="ANR73" s="50"/>
      <c r="ANS73" s="50"/>
      <c r="ANT73" s="50"/>
      <c r="ANU73" s="50"/>
      <c r="ANV73" s="50"/>
      <c r="ANW73" s="50"/>
      <c r="ANX73" s="50"/>
      <c r="ANY73" s="50"/>
      <c r="ANZ73" s="50"/>
      <c r="AOA73" s="50"/>
    </row>
    <row r="74" spans="1:1067" ht="69" customHeight="1">
      <c r="A74" s="283"/>
      <c r="B74" s="10">
        <v>62</v>
      </c>
      <c r="C74" s="280">
        <v>59</v>
      </c>
      <c r="D74" s="280" t="s">
        <v>2432</v>
      </c>
      <c r="E74" s="281">
        <v>71</v>
      </c>
      <c r="F74" s="10" t="s">
        <v>372</v>
      </c>
      <c r="G74" s="10" t="s">
        <v>61</v>
      </c>
      <c r="H74" s="495">
        <v>81</v>
      </c>
      <c r="I74" s="499" t="str">
        <f t="shared" si="14"/>
        <v>59_71</v>
      </c>
      <c r="J74" s="471">
        <v>1</v>
      </c>
      <c r="K74" s="471">
        <v>2</v>
      </c>
      <c r="L74" s="471"/>
      <c r="M74" s="471"/>
      <c r="N74" s="490"/>
      <c r="O74" s="11"/>
      <c r="P74" s="11"/>
      <c r="Q74" s="11"/>
      <c r="R74" s="11"/>
      <c r="S74" s="11" t="s">
        <v>368</v>
      </c>
      <c r="T74" s="11" t="s">
        <v>1238</v>
      </c>
      <c r="U74" s="11">
        <v>1.4166000000000001</v>
      </c>
      <c r="V74" s="505" t="s">
        <v>2339</v>
      </c>
      <c r="W74" s="9">
        <v>0.55000000000000004</v>
      </c>
      <c r="X74" s="9">
        <f t="shared" si="15"/>
        <v>0.72399999999999998</v>
      </c>
      <c r="Y74" s="12">
        <v>1.274</v>
      </c>
      <c r="Z74" s="12"/>
      <c r="AA74" s="12" t="s">
        <v>2091</v>
      </c>
      <c r="AB74" s="12" t="s">
        <v>622</v>
      </c>
      <c r="AC74" s="12" t="s">
        <v>368</v>
      </c>
      <c r="AD74" s="12" t="s">
        <v>2311</v>
      </c>
      <c r="AE74" s="12" t="s">
        <v>2334</v>
      </c>
      <c r="AF74" s="12" t="s">
        <v>2298</v>
      </c>
      <c r="AG74" s="12" t="s">
        <v>2299</v>
      </c>
      <c r="AH74" s="12" t="s">
        <v>2300</v>
      </c>
      <c r="AI74" s="12" t="s">
        <v>1899</v>
      </c>
      <c r="AJ74" s="12" t="s">
        <v>74</v>
      </c>
      <c r="AK74" s="466">
        <v>1</v>
      </c>
      <c r="AL74" s="395">
        <v>40</v>
      </c>
      <c r="AM74" s="390" t="s">
        <v>368</v>
      </c>
      <c r="AN74" s="390" t="s">
        <v>210</v>
      </c>
      <c r="AO74" s="390" t="s">
        <v>2079</v>
      </c>
      <c r="AP74" s="390">
        <v>14.430000000000001</v>
      </c>
      <c r="AQ74" s="390" t="s">
        <v>2071</v>
      </c>
      <c r="AR74" s="384" t="s">
        <v>334</v>
      </c>
      <c r="AS74" s="385">
        <v>22</v>
      </c>
      <c r="AT74" s="386">
        <v>32</v>
      </c>
      <c r="AU74" s="387"/>
      <c r="AV74" s="387"/>
      <c r="AW74" s="387">
        <v>1</v>
      </c>
      <c r="AX74" s="387"/>
      <c r="AY74" s="387"/>
      <c r="AZ74" s="387"/>
      <c r="BA74" s="387"/>
      <c r="BB74" s="386">
        <v>1</v>
      </c>
      <c r="BC74" s="383">
        <v>19</v>
      </c>
      <c r="BD74" s="388">
        <v>2</v>
      </c>
      <c r="BE74" s="387" t="s">
        <v>373</v>
      </c>
      <c r="BF74" s="387" t="s">
        <v>66</v>
      </c>
      <c r="BG74" s="387" t="s">
        <v>358</v>
      </c>
      <c r="BH74" s="387" t="s">
        <v>68</v>
      </c>
      <c r="BI74" s="387" t="s">
        <v>374</v>
      </c>
      <c r="BJ74" s="387" t="s">
        <v>162</v>
      </c>
      <c r="BK74" s="387" t="s">
        <v>375</v>
      </c>
      <c r="BL74" s="387" t="s">
        <v>68</v>
      </c>
      <c r="BM74" s="387" t="s">
        <v>93</v>
      </c>
      <c r="BN74" s="387" t="s">
        <v>376</v>
      </c>
      <c r="BO74" s="384" t="s">
        <v>71</v>
      </c>
      <c r="BP74" s="384" t="s">
        <v>72</v>
      </c>
      <c r="BQ74" s="384"/>
      <c r="BR74" s="384"/>
      <c r="BS74" s="384"/>
      <c r="BT74" s="384"/>
      <c r="BU74" s="387"/>
      <c r="BV74" s="387"/>
      <c r="BW74" s="387"/>
      <c r="BX74" s="387" t="s">
        <v>2096</v>
      </c>
      <c r="BY74" s="387"/>
      <c r="BZ74" s="387">
        <v>1</v>
      </c>
      <c r="CA74" s="387"/>
      <c r="CB74" s="387"/>
      <c r="CC74" s="387"/>
      <c r="CD74" s="387"/>
      <c r="CE74" s="387"/>
      <c r="CF74" s="387"/>
      <c r="CG74" s="387"/>
      <c r="CH74" s="387"/>
      <c r="CI74" s="387"/>
      <c r="CJ74" s="387"/>
      <c r="CK74" s="387"/>
      <c r="CL74" s="387"/>
      <c r="CM74" s="387"/>
      <c r="CN74" s="387"/>
      <c r="CO74" s="389">
        <v>1230</v>
      </c>
      <c r="CP74" s="389"/>
      <c r="CQ74" s="11"/>
      <c r="CR74" s="11"/>
      <c r="CS74" s="11"/>
      <c r="CT74" s="11"/>
      <c r="CU74" s="11"/>
      <c r="CV74" s="11"/>
      <c r="CW74" s="11"/>
      <c r="CX74" s="10"/>
      <c r="CY74" s="10"/>
      <c r="CZ74" s="10">
        <v>81</v>
      </c>
      <c r="DA74" s="10" t="s">
        <v>74</v>
      </c>
      <c r="DB74" s="10" t="s">
        <v>377</v>
      </c>
      <c r="DC74" s="10"/>
      <c r="DD74" s="10" t="str">
        <f t="shared" ref="DD74:DD121" si="16">CONCATENATE(C74,"_",E74)</f>
        <v>59_71</v>
      </c>
      <c r="DE74" s="282"/>
      <c r="DF74" s="10"/>
      <c r="DG74" s="10" t="s">
        <v>1777</v>
      </c>
      <c r="DH74" s="10"/>
      <c r="DI74" s="10"/>
      <c r="DJ74" s="10"/>
      <c r="DK74" s="232"/>
      <c r="DL74" s="232"/>
      <c r="DM74" s="232"/>
      <c r="DN74" s="232"/>
      <c r="DO74" s="477" t="s">
        <v>1959</v>
      </c>
      <c r="DP74" s="230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  <c r="FS74" s="50"/>
      <c r="FT74" s="50"/>
      <c r="FU74" s="50"/>
      <c r="FV74" s="50"/>
      <c r="FW74" s="50"/>
      <c r="FX74" s="50"/>
      <c r="FY74" s="50"/>
      <c r="FZ74" s="50"/>
      <c r="GA74" s="50"/>
      <c r="GB74" s="50"/>
      <c r="GC74" s="50"/>
      <c r="GD74" s="50"/>
      <c r="GE74" s="50"/>
      <c r="GF74" s="50"/>
      <c r="GG74" s="50"/>
      <c r="GH74" s="50"/>
      <c r="GI74" s="50"/>
      <c r="GJ74" s="50"/>
      <c r="GK74" s="50"/>
      <c r="GL74" s="50"/>
      <c r="GM74" s="50"/>
      <c r="GN74" s="50"/>
      <c r="GO74" s="50"/>
      <c r="GP74" s="50"/>
      <c r="GQ74" s="50"/>
      <c r="GR74" s="50"/>
      <c r="GS74" s="50"/>
      <c r="GT74" s="50"/>
      <c r="GU74" s="50"/>
      <c r="GV74" s="50"/>
      <c r="GW74" s="50"/>
      <c r="GX74" s="50"/>
      <c r="GY74" s="50"/>
      <c r="GZ74" s="50"/>
      <c r="HA74" s="50"/>
      <c r="HB74" s="50"/>
      <c r="HC74" s="50"/>
      <c r="HD74" s="50"/>
      <c r="HE74" s="50"/>
      <c r="HF74" s="50"/>
      <c r="HG74" s="50"/>
      <c r="HH74" s="50"/>
      <c r="HI74" s="50"/>
      <c r="HJ74" s="50"/>
      <c r="HK74" s="50"/>
      <c r="HL74" s="50"/>
      <c r="HM74" s="50"/>
      <c r="HN74" s="50"/>
      <c r="HO74" s="50"/>
      <c r="HP74" s="50"/>
      <c r="HQ74" s="50"/>
      <c r="HR74" s="50"/>
      <c r="HS74" s="50"/>
      <c r="HT74" s="50"/>
      <c r="HU74" s="50"/>
      <c r="HV74" s="50"/>
      <c r="HW74" s="50"/>
      <c r="HX74" s="50"/>
      <c r="HY74" s="50"/>
      <c r="HZ74" s="50"/>
      <c r="IA74" s="50"/>
      <c r="IB74" s="50"/>
      <c r="IC74" s="50"/>
      <c r="ID74" s="50"/>
      <c r="IE74" s="50"/>
      <c r="IF74" s="50"/>
      <c r="IG74" s="50"/>
      <c r="IH74" s="50"/>
      <c r="II74" s="50"/>
      <c r="IJ74" s="50"/>
      <c r="IK74" s="50"/>
      <c r="IL74" s="50"/>
      <c r="IM74" s="50"/>
      <c r="IN74" s="50"/>
      <c r="IO74" s="50"/>
      <c r="IP74" s="50"/>
      <c r="IQ74" s="50"/>
      <c r="IR74" s="50"/>
      <c r="IS74" s="50"/>
      <c r="IT74" s="50"/>
      <c r="IU74" s="50"/>
      <c r="IV74" s="50"/>
      <c r="IW74" s="50"/>
      <c r="IX74" s="50"/>
      <c r="IY74" s="50"/>
      <c r="IZ74" s="50"/>
      <c r="JA74" s="50"/>
      <c r="JB74" s="50"/>
      <c r="JC74" s="50"/>
      <c r="JD74" s="50"/>
      <c r="JE74" s="50"/>
      <c r="JF74" s="50"/>
      <c r="JG74" s="50"/>
      <c r="JH74" s="50"/>
      <c r="JI74" s="50"/>
      <c r="JJ74" s="50"/>
      <c r="JK74" s="50"/>
      <c r="JL74" s="50"/>
      <c r="JM74" s="50"/>
      <c r="JN74" s="50"/>
      <c r="JO74" s="50"/>
      <c r="JP74" s="50"/>
      <c r="JQ74" s="50"/>
      <c r="JR74" s="50"/>
      <c r="JS74" s="50"/>
      <c r="JT74" s="50"/>
      <c r="JU74" s="50"/>
      <c r="JV74" s="50"/>
      <c r="JW74" s="50"/>
      <c r="JX74" s="50"/>
      <c r="JY74" s="50"/>
      <c r="JZ74" s="50"/>
      <c r="KA74" s="50"/>
      <c r="KB74" s="50"/>
      <c r="KC74" s="50"/>
      <c r="KD74" s="50"/>
      <c r="KE74" s="50"/>
      <c r="KF74" s="50"/>
      <c r="KG74" s="50"/>
      <c r="KH74" s="50"/>
      <c r="KI74" s="50"/>
      <c r="KJ74" s="50"/>
      <c r="KK74" s="50"/>
      <c r="KL74" s="50"/>
      <c r="KM74" s="50"/>
      <c r="KN74" s="50"/>
      <c r="KO74" s="50"/>
      <c r="KP74" s="50"/>
      <c r="KQ74" s="50"/>
      <c r="KR74" s="50"/>
      <c r="KS74" s="50"/>
      <c r="KT74" s="50"/>
      <c r="KU74" s="50"/>
      <c r="KV74" s="50"/>
      <c r="KW74" s="50"/>
      <c r="KX74" s="50"/>
      <c r="KY74" s="50"/>
      <c r="KZ74" s="50"/>
      <c r="LA74" s="50"/>
      <c r="LB74" s="50"/>
      <c r="LC74" s="50"/>
      <c r="LD74" s="50"/>
      <c r="LE74" s="50"/>
      <c r="LF74" s="50"/>
      <c r="LG74" s="50"/>
      <c r="LH74" s="50"/>
      <c r="LI74" s="50"/>
      <c r="LJ74" s="50"/>
      <c r="LK74" s="50"/>
      <c r="LL74" s="50"/>
      <c r="LM74" s="50"/>
      <c r="LN74" s="50"/>
      <c r="LO74" s="50"/>
      <c r="LP74" s="50"/>
      <c r="LQ74" s="50"/>
      <c r="LR74" s="50"/>
      <c r="LS74" s="50"/>
      <c r="LT74" s="50"/>
      <c r="LU74" s="50"/>
      <c r="LV74" s="50"/>
      <c r="LW74" s="50"/>
      <c r="LX74" s="50"/>
      <c r="LY74" s="50"/>
      <c r="LZ74" s="50"/>
      <c r="MA74" s="50"/>
      <c r="MB74" s="50"/>
      <c r="MC74" s="50"/>
      <c r="MD74" s="50"/>
      <c r="ME74" s="50"/>
      <c r="MF74" s="50"/>
      <c r="MG74" s="50"/>
      <c r="MH74" s="50"/>
      <c r="MI74" s="50"/>
      <c r="MJ74" s="50"/>
      <c r="MK74" s="50"/>
      <c r="ML74" s="50"/>
      <c r="MM74" s="50"/>
      <c r="MN74" s="50"/>
      <c r="MO74" s="50"/>
      <c r="MP74" s="50"/>
      <c r="MQ74" s="50"/>
      <c r="MR74" s="50"/>
      <c r="MS74" s="50"/>
      <c r="MT74" s="50"/>
      <c r="MU74" s="50"/>
      <c r="MV74" s="50"/>
      <c r="MW74" s="50"/>
      <c r="MX74" s="50"/>
      <c r="MY74" s="50"/>
      <c r="MZ74" s="50"/>
      <c r="NA74" s="50"/>
      <c r="NB74" s="50"/>
      <c r="NC74" s="50"/>
      <c r="ND74" s="50"/>
      <c r="NE74" s="50"/>
      <c r="NF74" s="50"/>
      <c r="NG74" s="50"/>
      <c r="NH74" s="50"/>
      <c r="NI74" s="50"/>
      <c r="NJ74" s="50"/>
      <c r="NK74" s="50"/>
      <c r="NL74" s="50"/>
      <c r="NM74" s="50"/>
      <c r="NN74" s="50"/>
      <c r="NO74" s="50"/>
      <c r="NP74" s="50"/>
      <c r="NQ74" s="50"/>
      <c r="NR74" s="50"/>
      <c r="NS74" s="50"/>
      <c r="NT74" s="50"/>
      <c r="NU74" s="50"/>
      <c r="NV74" s="50"/>
      <c r="NW74" s="50"/>
      <c r="NX74" s="50"/>
      <c r="NY74" s="50"/>
      <c r="NZ74" s="50"/>
      <c r="OA74" s="50"/>
      <c r="OB74" s="50"/>
      <c r="OC74" s="50"/>
      <c r="OD74" s="50"/>
      <c r="OE74" s="50"/>
      <c r="OF74" s="50"/>
      <c r="OG74" s="50"/>
      <c r="OH74" s="50"/>
      <c r="OI74" s="50"/>
      <c r="OJ74" s="50"/>
      <c r="OK74" s="50"/>
      <c r="OL74" s="50"/>
      <c r="OM74" s="50"/>
      <c r="ON74" s="50"/>
      <c r="OO74" s="50"/>
      <c r="OP74" s="50"/>
      <c r="OQ74" s="50"/>
      <c r="OR74" s="50"/>
      <c r="OS74" s="50"/>
      <c r="OT74" s="50"/>
      <c r="OU74" s="50"/>
      <c r="OV74" s="50"/>
      <c r="OW74" s="50"/>
      <c r="OX74" s="50"/>
      <c r="OY74" s="50"/>
      <c r="OZ74" s="50"/>
      <c r="PA74" s="50"/>
      <c r="PB74" s="50"/>
      <c r="PC74" s="50"/>
      <c r="PD74" s="50"/>
      <c r="PE74" s="50"/>
      <c r="PF74" s="50"/>
      <c r="PG74" s="50"/>
      <c r="PH74" s="50"/>
      <c r="PI74" s="50"/>
      <c r="PJ74" s="50"/>
      <c r="PK74" s="50"/>
      <c r="PL74" s="50"/>
      <c r="PM74" s="50"/>
      <c r="PN74" s="50"/>
      <c r="PO74" s="50"/>
      <c r="PP74" s="50"/>
      <c r="PQ74" s="50"/>
      <c r="PR74" s="50"/>
      <c r="PS74" s="50"/>
      <c r="PT74" s="50"/>
      <c r="PU74" s="50"/>
      <c r="PV74" s="50"/>
      <c r="PW74" s="50"/>
      <c r="PX74" s="50"/>
      <c r="PY74" s="50"/>
      <c r="PZ74" s="50"/>
      <c r="QA74" s="50"/>
      <c r="QB74" s="50"/>
      <c r="QC74" s="50"/>
      <c r="QD74" s="50"/>
      <c r="QE74" s="50"/>
      <c r="QF74" s="50"/>
      <c r="QG74" s="50"/>
      <c r="QH74" s="50"/>
      <c r="QI74" s="50"/>
      <c r="QJ74" s="50"/>
      <c r="QK74" s="50"/>
      <c r="QL74" s="50"/>
      <c r="QM74" s="50"/>
      <c r="QN74" s="50"/>
      <c r="QO74" s="50"/>
      <c r="QP74" s="50"/>
      <c r="QQ74" s="50"/>
      <c r="QR74" s="50"/>
      <c r="QS74" s="50"/>
      <c r="QT74" s="50"/>
      <c r="QU74" s="50"/>
      <c r="QV74" s="50"/>
      <c r="QW74" s="50"/>
      <c r="QX74" s="50"/>
      <c r="QY74" s="50"/>
      <c r="QZ74" s="50"/>
      <c r="RA74" s="50"/>
      <c r="RB74" s="50"/>
      <c r="RC74" s="50"/>
      <c r="RD74" s="50"/>
      <c r="RE74" s="50"/>
      <c r="RF74" s="50"/>
      <c r="RG74" s="50"/>
      <c r="RH74" s="50"/>
      <c r="RI74" s="50"/>
      <c r="RJ74" s="50"/>
      <c r="RK74" s="50"/>
      <c r="RL74" s="50"/>
      <c r="RM74" s="50"/>
      <c r="RN74" s="50"/>
      <c r="RO74" s="50"/>
      <c r="RP74" s="50"/>
      <c r="RQ74" s="50"/>
      <c r="RR74" s="50"/>
      <c r="RS74" s="50"/>
      <c r="RT74" s="50"/>
      <c r="RU74" s="50"/>
      <c r="RV74" s="50"/>
      <c r="RW74" s="50"/>
      <c r="RX74" s="50"/>
      <c r="RY74" s="50"/>
      <c r="RZ74" s="50"/>
      <c r="SA74" s="50"/>
      <c r="SB74" s="50"/>
      <c r="SC74" s="50"/>
      <c r="SD74" s="50"/>
      <c r="SE74" s="50"/>
      <c r="SF74" s="50"/>
      <c r="SG74" s="50"/>
      <c r="SH74" s="50"/>
      <c r="SI74" s="50"/>
      <c r="SJ74" s="50"/>
      <c r="SK74" s="50"/>
      <c r="SL74" s="50"/>
      <c r="SM74" s="50"/>
      <c r="SN74" s="50"/>
      <c r="SO74" s="50"/>
      <c r="SP74" s="50"/>
      <c r="SQ74" s="50"/>
      <c r="SR74" s="50"/>
      <c r="SS74" s="50"/>
      <c r="ST74" s="50"/>
      <c r="SU74" s="50"/>
      <c r="SV74" s="50"/>
      <c r="SW74" s="50"/>
      <c r="SX74" s="50"/>
      <c r="SY74" s="50"/>
      <c r="SZ74" s="50"/>
      <c r="TA74" s="50"/>
      <c r="TB74" s="50"/>
      <c r="TC74" s="50"/>
      <c r="TD74" s="50"/>
      <c r="TE74" s="50"/>
      <c r="TF74" s="50"/>
      <c r="TG74" s="50"/>
      <c r="TH74" s="50"/>
      <c r="TI74" s="50"/>
      <c r="TJ74" s="50"/>
      <c r="TK74" s="50"/>
      <c r="TL74" s="50"/>
      <c r="TM74" s="50"/>
      <c r="TN74" s="50"/>
      <c r="TO74" s="50"/>
      <c r="TP74" s="50"/>
      <c r="TQ74" s="50"/>
      <c r="TR74" s="50"/>
      <c r="TS74" s="50"/>
      <c r="TT74" s="50"/>
      <c r="TU74" s="50"/>
      <c r="TV74" s="50"/>
      <c r="TW74" s="50"/>
      <c r="TX74" s="50"/>
      <c r="TY74" s="50"/>
      <c r="TZ74" s="50"/>
      <c r="UA74" s="50"/>
      <c r="UB74" s="50"/>
      <c r="UC74" s="50"/>
      <c r="UD74" s="50"/>
      <c r="UE74" s="50"/>
      <c r="UF74" s="50"/>
      <c r="UG74" s="50"/>
      <c r="UH74" s="50"/>
      <c r="UI74" s="50"/>
      <c r="UJ74" s="50"/>
      <c r="UK74" s="50"/>
      <c r="UL74" s="50"/>
      <c r="UM74" s="50"/>
      <c r="UN74" s="50"/>
      <c r="UO74" s="50"/>
      <c r="UP74" s="50"/>
      <c r="UQ74" s="50"/>
      <c r="UR74" s="50"/>
      <c r="US74" s="50"/>
      <c r="UT74" s="50"/>
      <c r="UU74" s="50"/>
      <c r="UV74" s="50"/>
      <c r="UW74" s="50"/>
      <c r="UX74" s="50"/>
      <c r="UY74" s="50"/>
      <c r="UZ74" s="50"/>
      <c r="VA74" s="50"/>
      <c r="VB74" s="50"/>
      <c r="VC74" s="50"/>
      <c r="VD74" s="50"/>
      <c r="VE74" s="50"/>
      <c r="VF74" s="50"/>
      <c r="VG74" s="50"/>
      <c r="VH74" s="50"/>
      <c r="VI74" s="50"/>
      <c r="VJ74" s="50"/>
      <c r="VK74" s="50"/>
      <c r="VL74" s="50"/>
      <c r="VM74" s="50"/>
      <c r="VN74" s="50"/>
      <c r="VO74" s="50"/>
      <c r="VP74" s="50"/>
      <c r="VQ74" s="50"/>
      <c r="VR74" s="50"/>
      <c r="VS74" s="50"/>
      <c r="VT74" s="50"/>
      <c r="VU74" s="50"/>
      <c r="VV74" s="50"/>
      <c r="VW74" s="50"/>
      <c r="VX74" s="50"/>
      <c r="VY74" s="50"/>
      <c r="VZ74" s="50"/>
      <c r="WA74" s="50"/>
      <c r="WB74" s="50"/>
      <c r="WC74" s="50"/>
      <c r="WD74" s="50"/>
      <c r="WE74" s="50"/>
      <c r="WF74" s="50"/>
      <c r="WG74" s="50"/>
      <c r="WH74" s="50"/>
      <c r="WI74" s="50"/>
      <c r="WJ74" s="50"/>
      <c r="WK74" s="50"/>
      <c r="WL74" s="50"/>
      <c r="WM74" s="50"/>
      <c r="WN74" s="50"/>
      <c r="WO74" s="50"/>
      <c r="WP74" s="50"/>
      <c r="WQ74" s="50"/>
      <c r="WR74" s="50"/>
      <c r="WS74" s="50"/>
      <c r="WT74" s="50"/>
      <c r="WU74" s="50"/>
      <c r="WV74" s="50"/>
      <c r="WW74" s="50"/>
      <c r="WX74" s="50"/>
      <c r="WY74" s="50"/>
      <c r="WZ74" s="50"/>
      <c r="XA74" s="50"/>
      <c r="XB74" s="50"/>
      <c r="XC74" s="50"/>
      <c r="XD74" s="50"/>
      <c r="XE74" s="50"/>
      <c r="XF74" s="50"/>
      <c r="XG74" s="50"/>
      <c r="XH74" s="50"/>
      <c r="XI74" s="50"/>
      <c r="XJ74" s="50"/>
      <c r="XK74" s="50"/>
      <c r="XL74" s="50"/>
      <c r="XM74" s="50"/>
      <c r="XN74" s="50"/>
      <c r="XO74" s="50"/>
      <c r="XP74" s="50"/>
      <c r="XQ74" s="50"/>
      <c r="XR74" s="50"/>
      <c r="XS74" s="50"/>
      <c r="XT74" s="50"/>
      <c r="XU74" s="50"/>
      <c r="XV74" s="50"/>
      <c r="XW74" s="50"/>
      <c r="XX74" s="50"/>
      <c r="XY74" s="50"/>
      <c r="XZ74" s="50"/>
      <c r="YA74" s="50"/>
      <c r="YB74" s="50"/>
      <c r="YC74" s="50"/>
      <c r="YD74" s="50"/>
      <c r="YE74" s="50"/>
      <c r="YF74" s="50"/>
      <c r="YG74" s="50"/>
      <c r="YH74" s="50"/>
      <c r="YI74" s="50"/>
      <c r="YJ74" s="50"/>
      <c r="YK74" s="50"/>
      <c r="YL74" s="50"/>
      <c r="YM74" s="50"/>
      <c r="YN74" s="50"/>
      <c r="YO74" s="50"/>
      <c r="YP74" s="50"/>
      <c r="YQ74" s="50"/>
      <c r="YR74" s="50"/>
      <c r="YS74" s="50"/>
      <c r="YT74" s="50"/>
      <c r="YU74" s="50"/>
      <c r="YV74" s="50"/>
      <c r="YW74" s="50"/>
      <c r="YX74" s="50"/>
      <c r="YY74" s="50"/>
      <c r="YZ74" s="50"/>
      <c r="ZA74" s="50"/>
      <c r="ZB74" s="50"/>
      <c r="ZC74" s="50"/>
      <c r="ZD74" s="50"/>
      <c r="ZE74" s="50"/>
      <c r="ZF74" s="50"/>
      <c r="ZG74" s="50"/>
      <c r="ZH74" s="50"/>
      <c r="ZI74" s="50"/>
      <c r="ZJ74" s="50"/>
      <c r="ZK74" s="50"/>
      <c r="ZL74" s="50"/>
      <c r="ZM74" s="50"/>
      <c r="ZN74" s="50"/>
      <c r="ZO74" s="50"/>
      <c r="ZP74" s="50"/>
      <c r="ZQ74" s="50"/>
      <c r="ZR74" s="50"/>
      <c r="ZS74" s="50"/>
      <c r="ZT74" s="50"/>
      <c r="ZU74" s="50"/>
      <c r="ZV74" s="50"/>
      <c r="ZW74" s="50"/>
      <c r="ZX74" s="50"/>
      <c r="ZY74" s="50"/>
      <c r="ZZ74" s="50"/>
      <c r="AAA74" s="50"/>
      <c r="AAB74" s="50"/>
      <c r="AAC74" s="50"/>
      <c r="AAD74" s="50"/>
      <c r="AAE74" s="50"/>
      <c r="AAF74" s="50"/>
      <c r="AAG74" s="50"/>
      <c r="AAH74" s="50"/>
      <c r="AAI74" s="50"/>
      <c r="AAJ74" s="50"/>
      <c r="AAK74" s="50"/>
      <c r="AAL74" s="50"/>
      <c r="AAM74" s="50"/>
      <c r="AAN74" s="50"/>
      <c r="AAO74" s="50"/>
      <c r="AAP74" s="50"/>
      <c r="AAQ74" s="50"/>
      <c r="AAR74" s="50"/>
      <c r="AAS74" s="50"/>
      <c r="AAT74" s="50"/>
      <c r="AAU74" s="50"/>
      <c r="AAV74" s="50"/>
      <c r="AAW74" s="50"/>
      <c r="AAX74" s="50"/>
      <c r="AAY74" s="50"/>
      <c r="AAZ74" s="50"/>
      <c r="ABA74" s="50"/>
      <c r="ABB74" s="50"/>
      <c r="ABC74" s="50"/>
      <c r="ABD74" s="50"/>
      <c r="ABE74" s="50"/>
      <c r="ABF74" s="50"/>
      <c r="ABG74" s="50"/>
      <c r="ABH74" s="50"/>
      <c r="ABI74" s="50"/>
      <c r="ABJ74" s="50"/>
      <c r="ABK74" s="50"/>
      <c r="ABL74" s="50"/>
      <c r="ABM74" s="50"/>
      <c r="ABN74" s="50"/>
      <c r="ABO74" s="50"/>
      <c r="ABP74" s="50"/>
      <c r="ABQ74" s="50"/>
      <c r="ABR74" s="50"/>
      <c r="ABS74" s="50"/>
      <c r="ABT74" s="50"/>
      <c r="ABU74" s="50"/>
      <c r="ABV74" s="50"/>
      <c r="ABW74" s="50"/>
      <c r="ABX74" s="50"/>
      <c r="ABY74" s="50"/>
      <c r="ABZ74" s="50"/>
      <c r="ACA74" s="50"/>
      <c r="ACB74" s="50"/>
      <c r="ACC74" s="50"/>
      <c r="ACD74" s="50"/>
      <c r="ACE74" s="50"/>
      <c r="ACF74" s="50"/>
      <c r="ACG74" s="50"/>
      <c r="ACH74" s="50"/>
      <c r="ACI74" s="50"/>
      <c r="ACJ74" s="50"/>
      <c r="ACK74" s="50"/>
      <c r="ACL74" s="50"/>
      <c r="ACM74" s="50"/>
      <c r="ACN74" s="50"/>
      <c r="ACO74" s="50"/>
      <c r="ACP74" s="50"/>
      <c r="ACQ74" s="50"/>
      <c r="ACR74" s="50"/>
      <c r="ACS74" s="50"/>
      <c r="ACT74" s="50"/>
      <c r="ACU74" s="50"/>
      <c r="ACV74" s="50"/>
      <c r="ACW74" s="50"/>
      <c r="ACX74" s="50"/>
      <c r="ACY74" s="50"/>
      <c r="ACZ74" s="50"/>
      <c r="ADA74" s="50"/>
      <c r="ADB74" s="50"/>
      <c r="ADC74" s="50"/>
      <c r="ADD74" s="50"/>
      <c r="ADE74" s="50"/>
      <c r="ADF74" s="50"/>
      <c r="ADG74" s="50"/>
      <c r="ADH74" s="50"/>
      <c r="ADI74" s="50"/>
      <c r="ADJ74" s="50"/>
      <c r="ADK74" s="50"/>
      <c r="ADL74" s="50"/>
      <c r="ADM74" s="50"/>
      <c r="ADN74" s="50"/>
      <c r="ADO74" s="50"/>
      <c r="ADP74" s="50"/>
      <c r="ADQ74" s="50"/>
      <c r="ADR74" s="50"/>
      <c r="ADS74" s="50"/>
      <c r="ADT74" s="50"/>
      <c r="ADU74" s="50"/>
      <c r="ADV74" s="50"/>
      <c r="ADW74" s="50"/>
      <c r="ADX74" s="50"/>
      <c r="ADY74" s="50"/>
      <c r="ADZ74" s="50"/>
      <c r="AEA74" s="50"/>
      <c r="AEB74" s="50"/>
      <c r="AEC74" s="50"/>
      <c r="AED74" s="50"/>
      <c r="AEE74" s="50"/>
      <c r="AEF74" s="50"/>
      <c r="AEG74" s="50"/>
      <c r="AEH74" s="50"/>
      <c r="AEI74" s="50"/>
      <c r="AEJ74" s="50"/>
      <c r="AEK74" s="50"/>
      <c r="AEL74" s="50"/>
      <c r="AEM74" s="50"/>
      <c r="AEN74" s="50"/>
      <c r="AEO74" s="50"/>
      <c r="AEP74" s="50"/>
      <c r="AEQ74" s="50"/>
      <c r="AER74" s="50"/>
      <c r="AES74" s="50"/>
      <c r="AET74" s="50"/>
      <c r="AEU74" s="50"/>
      <c r="AEV74" s="50"/>
      <c r="AEW74" s="50"/>
      <c r="AEX74" s="50"/>
      <c r="AEY74" s="50"/>
      <c r="AEZ74" s="50"/>
      <c r="AFA74" s="50"/>
      <c r="AFB74" s="50"/>
      <c r="AFC74" s="50"/>
      <c r="AFD74" s="50"/>
      <c r="AFE74" s="50"/>
      <c r="AFF74" s="50"/>
      <c r="AFG74" s="50"/>
      <c r="AFH74" s="50"/>
      <c r="AFI74" s="50"/>
      <c r="AFJ74" s="50"/>
      <c r="AFK74" s="50"/>
      <c r="AFL74" s="50"/>
      <c r="AFM74" s="50"/>
      <c r="AFN74" s="50"/>
      <c r="AFO74" s="50"/>
      <c r="AFP74" s="50"/>
      <c r="AFQ74" s="50"/>
      <c r="AFR74" s="50"/>
      <c r="AFS74" s="50"/>
      <c r="AFT74" s="50"/>
      <c r="AFU74" s="50"/>
      <c r="AFV74" s="50"/>
      <c r="AFW74" s="50"/>
      <c r="AFX74" s="50"/>
      <c r="AFY74" s="50"/>
      <c r="AFZ74" s="50"/>
      <c r="AGA74" s="50"/>
      <c r="AGB74" s="50"/>
      <c r="AGC74" s="50"/>
      <c r="AGD74" s="50"/>
      <c r="AGE74" s="50"/>
      <c r="AGF74" s="50"/>
      <c r="AGG74" s="50"/>
      <c r="AGH74" s="50"/>
      <c r="AGI74" s="50"/>
      <c r="AGJ74" s="50"/>
      <c r="AGK74" s="50"/>
      <c r="AGL74" s="50"/>
      <c r="AGM74" s="50"/>
      <c r="AGN74" s="50"/>
      <c r="AGO74" s="50"/>
      <c r="AGP74" s="50"/>
      <c r="AGQ74" s="50"/>
      <c r="AGR74" s="50"/>
      <c r="AGS74" s="50"/>
      <c r="AGT74" s="50"/>
      <c r="AGU74" s="50"/>
      <c r="AGV74" s="50"/>
      <c r="AGW74" s="50"/>
      <c r="AGX74" s="50"/>
      <c r="AGY74" s="50"/>
      <c r="AGZ74" s="50"/>
      <c r="AHA74" s="50"/>
      <c r="AHB74" s="50"/>
      <c r="AHC74" s="50"/>
      <c r="AHD74" s="50"/>
      <c r="AHE74" s="50"/>
      <c r="AHF74" s="50"/>
      <c r="AHG74" s="50"/>
      <c r="AHH74" s="50"/>
      <c r="AHI74" s="50"/>
      <c r="AHJ74" s="50"/>
      <c r="AHK74" s="50"/>
      <c r="AHL74" s="50"/>
      <c r="AHM74" s="50"/>
      <c r="AHN74" s="50"/>
      <c r="AHO74" s="50"/>
      <c r="AHP74" s="50"/>
      <c r="AHQ74" s="50"/>
      <c r="AHR74" s="50"/>
      <c r="AHS74" s="50"/>
      <c r="AHT74" s="50"/>
      <c r="AHU74" s="50"/>
      <c r="AHV74" s="50"/>
      <c r="AHW74" s="50"/>
      <c r="AHX74" s="50"/>
      <c r="AHY74" s="50"/>
      <c r="AHZ74" s="50"/>
      <c r="AIA74" s="50"/>
      <c r="AIB74" s="50"/>
      <c r="AIC74" s="50"/>
      <c r="AID74" s="50"/>
      <c r="AIE74" s="50"/>
      <c r="AIF74" s="50"/>
      <c r="AIG74" s="50"/>
      <c r="AIH74" s="50"/>
      <c r="AII74" s="50"/>
      <c r="AIJ74" s="50"/>
      <c r="AIK74" s="50"/>
      <c r="AIL74" s="50"/>
      <c r="AIM74" s="50"/>
      <c r="AIN74" s="50"/>
      <c r="AIO74" s="50"/>
      <c r="AIP74" s="50"/>
      <c r="AIQ74" s="50"/>
      <c r="AIR74" s="50"/>
      <c r="AIS74" s="50"/>
      <c r="AIT74" s="50"/>
      <c r="AIU74" s="50"/>
      <c r="AIV74" s="50"/>
      <c r="AIW74" s="50"/>
      <c r="AIX74" s="50"/>
      <c r="AIY74" s="50"/>
      <c r="AIZ74" s="50"/>
      <c r="AJA74" s="50"/>
      <c r="AJB74" s="50"/>
      <c r="AJC74" s="50"/>
      <c r="AJD74" s="50"/>
      <c r="AJE74" s="50"/>
      <c r="AJF74" s="50"/>
      <c r="AJG74" s="50"/>
      <c r="AJH74" s="50"/>
      <c r="AJI74" s="50"/>
      <c r="AJJ74" s="50"/>
      <c r="AJK74" s="50"/>
      <c r="AJL74" s="50"/>
      <c r="AJM74" s="50"/>
      <c r="AJN74" s="50"/>
      <c r="AJO74" s="50"/>
      <c r="AJP74" s="50"/>
      <c r="AJQ74" s="50"/>
      <c r="AJR74" s="50"/>
      <c r="AJS74" s="50"/>
      <c r="AJT74" s="50"/>
      <c r="AJU74" s="50"/>
      <c r="AJV74" s="50"/>
      <c r="AJW74" s="50"/>
      <c r="AJX74" s="50"/>
      <c r="AJY74" s="50"/>
      <c r="AJZ74" s="50"/>
      <c r="AKA74" s="50"/>
      <c r="AKB74" s="50"/>
      <c r="AKC74" s="50"/>
      <c r="AKD74" s="50"/>
      <c r="AKE74" s="50"/>
      <c r="AKF74" s="50"/>
      <c r="AKG74" s="50"/>
      <c r="AKH74" s="50"/>
      <c r="AKI74" s="50"/>
      <c r="AKJ74" s="50"/>
      <c r="AKK74" s="50"/>
      <c r="AKL74" s="50"/>
      <c r="AKM74" s="50"/>
      <c r="AKN74" s="50"/>
      <c r="AKO74" s="50"/>
      <c r="AKP74" s="50"/>
      <c r="AKQ74" s="50"/>
      <c r="AKR74" s="50"/>
      <c r="AKS74" s="50"/>
      <c r="AKT74" s="50"/>
      <c r="AKU74" s="50"/>
      <c r="AKV74" s="50"/>
      <c r="AKW74" s="50"/>
      <c r="AKX74" s="50"/>
      <c r="AKY74" s="50"/>
      <c r="AKZ74" s="50"/>
      <c r="ALA74" s="50"/>
      <c r="ALB74" s="50"/>
      <c r="ALC74" s="50"/>
      <c r="ALD74" s="50"/>
      <c r="ALE74" s="50"/>
      <c r="ALF74" s="50"/>
      <c r="ALG74" s="50"/>
      <c r="ALH74" s="50"/>
      <c r="ALI74" s="50"/>
      <c r="ALJ74" s="50"/>
      <c r="ALK74" s="50"/>
      <c r="ALL74" s="50"/>
      <c r="ALM74" s="50"/>
      <c r="ALN74" s="50"/>
      <c r="ALO74" s="50"/>
      <c r="ALP74" s="50"/>
      <c r="ALQ74" s="50"/>
      <c r="ALR74" s="50"/>
      <c r="ALS74" s="50"/>
      <c r="ALT74" s="50"/>
      <c r="ALU74" s="50"/>
      <c r="ALV74" s="50"/>
      <c r="ALW74" s="50"/>
      <c r="ALX74" s="50"/>
      <c r="ALY74" s="50"/>
      <c r="ALZ74" s="50"/>
      <c r="AMA74" s="50"/>
      <c r="AMB74" s="50"/>
      <c r="AMC74" s="50"/>
      <c r="AMD74" s="50"/>
      <c r="AME74" s="50"/>
      <c r="AMF74" s="50"/>
      <c r="AMG74" s="50"/>
      <c r="AMH74" s="50"/>
      <c r="AMI74" s="50"/>
      <c r="AMJ74" s="50"/>
      <c r="AMK74" s="50"/>
      <c r="AML74" s="50"/>
      <c r="AMM74" s="50"/>
      <c r="AMN74" s="50"/>
      <c r="AMO74" s="50"/>
      <c r="AMP74" s="50"/>
      <c r="AMQ74" s="50"/>
      <c r="AMR74" s="50"/>
      <c r="AMS74" s="50"/>
      <c r="AMT74" s="50"/>
      <c r="AMU74" s="50"/>
      <c r="AMV74" s="50"/>
      <c r="AMW74" s="50"/>
      <c r="AMX74" s="50"/>
      <c r="AMY74" s="50"/>
      <c r="AMZ74" s="50"/>
      <c r="ANA74" s="50"/>
      <c r="ANB74" s="50"/>
      <c r="ANC74" s="50"/>
      <c r="AND74" s="50"/>
      <c r="ANE74" s="50"/>
      <c r="ANF74" s="50"/>
      <c r="ANG74" s="50"/>
      <c r="ANH74" s="50"/>
      <c r="ANI74" s="50"/>
      <c r="ANJ74" s="50"/>
      <c r="ANK74" s="50"/>
      <c r="ANL74" s="50"/>
      <c r="ANM74" s="50"/>
      <c r="ANN74" s="50"/>
      <c r="ANO74" s="50"/>
      <c r="ANP74" s="50"/>
      <c r="ANQ74" s="50"/>
      <c r="ANR74" s="50"/>
      <c r="ANS74" s="50"/>
      <c r="ANT74" s="50"/>
      <c r="ANU74" s="50"/>
      <c r="ANV74" s="50"/>
      <c r="ANW74" s="50"/>
      <c r="ANX74" s="50"/>
      <c r="ANY74" s="50"/>
      <c r="ANZ74" s="50"/>
      <c r="AOA74" s="50"/>
    </row>
    <row r="75" spans="1:1067" ht="69" customHeight="1">
      <c r="A75" s="283"/>
      <c r="B75" s="10">
        <v>63</v>
      </c>
      <c r="C75" s="280">
        <v>60</v>
      </c>
      <c r="D75" s="280" t="s">
        <v>2432</v>
      </c>
      <c r="E75" s="281">
        <v>73</v>
      </c>
      <c r="F75" s="10" t="s">
        <v>378</v>
      </c>
      <c r="G75" s="10" t="s">
        <v>77</v>
      </c>
      <c r="H75" s="496" t="s">
        <v>539</v>
      </c>
      <c r="I75" s="499" t="str">
        <f t="shared" si="14"/>
        <v>60_73</v>
      </c>
      <c r="J75" s="471">
        <v>1</v>
      </c>
      <c r="K75" s="471"/>
      <c r="L75" s="471"/>
      <c r="M75" s="471"/>
      <c r="N75" s="490"/>
      <c r="O75" s="11"/>
      <c r="P75" s="11"/>
      <c r="Q75" s="11" t="s">
        <v>1994</v>
      </c>
      <c r="R75" s="11"/>
      <c r="S75" s="11" t="s">
        <v>368</v>
      </c>
      <c r="T75" s="11" t="s">
        <v>1238</v>
      </c>
      <c r="U75" s="11">
        <v>1.4166000000000001</v>
      </c>
      <c r="V75" s="11" t="s">
        <v>2339</v>
      </c>
      <c r="W75" s="11">
        <v>6</v>
      </c>
      <c r="X75" s="9">
        <f t="shared" si="15"/>
        <v>5.25</v>
      </c>
      <c r="Y75" s="11">
        <v>11.25</v>
      </c>
      <c r="Z75" s="11"/>
      <c r="AA75" s="11" t="s">
        <v>2091</v>
      </c>
      <c r="AB75" s="11" t="s">
        <v>622</v>
      </c>
      <c r="AC75" s="11" t="s">
        <v>368</v>
      </c>
      <c r="AD75" s="11" t="s">
        <v>2311</v>
      </c>
      <c r="AE75" s="11" t="s">
        <v>2334</v>
      </c>
      <c r="AF75" s="11" t="s">
        <v>2298</v>
      </c>
      <c r="AG75" s="11" t="s">
        <v>2299</v>
      </c>
      <c r="AH75" s="11" t="s">
        <v>2300</v>
      </c>
      <c r="AI75" s="11" t="s">
        <v>1899</v>
      </c>
      <c r="AJ75" s="11" t="s">
        <v>74</v>
      </c>
      <c r="AK75" s="466">
        <v>1</v>
      </c>
      <c r="AL75" s="390"/>
      <c r="AM75" s="390" t="s">
        <v>368</v>
      </c>
      <c r="AN75" s="390" t="s">
        <v>210</v>
      </c>
      <c r="AO75" s="390" t="s">
        <v>2079</v>
      </c>
      <c r="AP75" s="390">
        <v>14.430000000000001</v>
      </c>
      <c r="AQ75" s="390" t="s">
        <v>2071</v>
      </c>
      <c r="AR75" s="384" t="s">
        <v>334</v>
      </c>
      <c r="AS75" s="391">
        <v>23</v>
      </c>
      <c r="AT75" s="387">
        <v>32</v>
      </c>
      <c r="AU75" s="387">
        <v>1</v>
      </c>
      <c r="AV75" s="387"/>
      <c r="AW75" s="387">
        <v>1</v>
      </c>
      <c r="AX75" s="387"/>
      <c r="AY75" s="387">
        <v>1</v>
      </c>
      <c r="AZ75" s="387"/>
      <c r="BA75" s="387"/>
      <c r="BB75" s="387">
        <v>1</v>
      </c>
      <c r="BC75" s="384"/>
      <c r="BD75" s="387"/>
      <c r="BE75" s="387"/>
      <c r="BF75" s="387"/>
      <c r="BG75" s="387"/>
      <c r="BH75" s="387"/>
      <c r="BI75" s="387"/>
      <c r="BJ75" s="387"/>
      <c r="BK75" s="387"/>
      <c r="BL75" s="387"/>
      <c r="BM75" s="387" t="s">
        <v>379</v>
      </c>
      <c r="BN75" s="387" t="s">
        <v>380</v>
      </c>
      <c r="BO75" s="384" t="s">
        <v>71</v>
      </c>
      <c r="BP75" s="384" t="s">
        <v>72</v>
      </c>
      <c r="BQ75" s="384">
        <v>1</v>
      </c>
      <c r="BR75" s="384"/>
      <c r="BS75" s="384"/>
      <c r="BT75" s="384"/>
      <c r="BU75" s="387">
        <v>1</v>
      </c>
      <c r="BV75" s="387"/>
      <c r="BW75" s="387"/>
      <c r="BX75" s="387" t="s">
        <v>2097</v>
      </c>
      <c r="BY75" s="387"/>
      <c r="BZ75" s="387"/>
      <c r="CA75" s="387"/>
      <c r="CB75" s="387">
        <v>1</v>
      </c>
      <c r="CC75" s="387"/>
      <c r="CD75" s="387"/>
      <c r="CE75" s="387"/>
      <c r="CF75" s="387"/>
      <c r="CG75" s="387"/>
      <c r="CH75" s="387"/>
      <c r="CI75" s="387"/>
      <c r="CJ75" s="387"/>
      <c r="CK75" s="387"/>
      <c r="CL75" s="387"/>
      <c r="CM75" s="387"/>
      <c r="CN75" s="387"/>
      <c r="CO75" s="389">
        <v>2450</v>
      </c>
      <c r="CP75" s="389"/>
      <c r="CQ75" s="11" t="s">
        <v>77</v>
      </c>
      <c r="CR75" s="11"/>
      <c r="CS75" s="11"/>
      <c r="CT75" s="11"/>
      <c r="CU75" s="11"/>
      <c r="CV75" s="11"/>
      <c r="CW75" s="11"/>
      <c r="CX75" s="10"/>
      <c r="CY75" s="10"/>
      <c r="CZ75" s="486" t="s">
        <v>539</v>
      </c>
      <c r="DA75" s="486" t="s">
        <v>74</v>
      </c>
      <c r="DB75" s="486" t="s">
        <v>1995</v>
      </c>
      <c r="DC75" s="10"/>
      <c r="DD75" s="10" t="str">
        <f t="shared" si="16"/>
        <v>60_73</v>
      </c>
      <c r="DE75" s="282"/>
      <c r="DF75" s="10"/>
      <c r="DG75" s="10"/>
      <c r="DH75" s="10"/>
      <c r="DI75" s="10"/>
      <c r="DJ75" s="10" t="s">
        <v>1777</v>
      </c>
      <c r="DK75" s="232"/>
      <c r="DL75" s="232"/>
      <c r="DM75" s="232"/>
      <c r="DN75" s="232"/>
      <c r="DO75" s="477" t="s">
        <v>1959</v>
      </c>
      <c r="DP75" s="476">
        <f>1.23*1750</f>
        <v>2152.5</v>
      </c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  <c r="AIK75" s="50"/>
      <c r="AIL75" s="50"/>
      <c r="AIM75" s="50"/>
      <c r="AIN75" s="50"/>
      <c r="AIO75" s="50"/>
      <c r="AIP75" s="50"/>
      <c r="AIQ75" s="50"/>
      <c r="AIR75" s="50"/>
      <c r="AIS75" s="50"/>
      <c r="AIT75" s="50"/>
      <c r="AIU75" s="50"/>
      <c r="AIV75" s="50"/>
      <c r="AIW75" s="50"/>
      <c r="AIX75" s="50"/>
      <c r="AIY75" s="50"/>
      <c r="AIZ75" s="50"/>
      <c r="AJA75" s="50"/>
      <c r="AJB75" s="50"/>
      <c r="AJC75" s="50"/>
      <c r="AJD75" s="50"/>
      <c r="AJE75" s="50"/>
      <c r="AJF75" s="50"/>
      <c r="AJG75" s="50"/>
      <c r="AJH75" s="50"/>
      <c r="AJI75" s="50"/>
      <c r="AJJ75" s="50"/>
      <c r="AJK75" s="50"/>
      <c r="AJL75" s="50"/>
      <c r="AJM75" s="50"/>
      <c r="AJN75" s="50"/>
      <c r="AJO75" s="50"/>
      <c r="AJP75" s="50"/>
      <c r="AJQ75" s="50"/>
      <c r="AJR75" s="50"/>
      <c r="AJS75" s="50"/>
      <c r="AJT75" s="50"/>
      <c r="AJU75" s="50"/>
      <c r="AJV75" s="50"/>
      <c r="AJW75" s="50"/>
      <c r="AJX75" s="50"/>
      <c r="AJY75" s="50"/>
      <c r="AJZ75" s="50"/>
      <c r="AKA75" s="50"/>
      <c r="AKB75" s="50"/>
      <c r="AKC75" s="50"/>
      <c r="AKD75" s="50"/>
      <c r="AKE75" s="50"/>
      <c r="AKF75" s="50"/>
      <c r="AKG75" s="50"/>
      <c r="AKH75" s="50"/>
      <c r="AKI75" s="50"/>
      <c r="AKJ75" s="50"/>
      <c r="AKK75" s="50"/>
      <c r="AKL75" s="50"/>
      <c r="AKM75" s="50"/>
      <c r="AKN75" s="50"/>
      <c r="AKO75" s="50"/>
      <c r="AKP75" s="50"/>
      <c r="AKQ75" s="50"/>
      <c r="AKR75" s="50"/>
      <c r="AKS75" s="50"/>
      <c r="AKT75" s="50"/>
      <c r="AKU75" s="50"/>
      <c r="AKV75" s="50"/>
      <c r="AKW75" s="50"/>
      <c r="AKX75" s="50"/>
      <c r="AKY75" s="50"/>
      <c r="AKZ75" s="50"/>
      <c r="ALA75" s="50"/>
      <c r="ALB75" s="50"/>
      <c r="ALC75" s="50"/>
      <c r="ALD75" s="50"/>
      <c r="ALE75" s="50"/>
      <c r="ALF75" s="50"/>
      <c r="ALG75" s="50"/>
      <c r="ALH75" s="50"/>
      <c r="ALI75" s="50"/>
      <c r="ALJ75" s="50"/>
      <c r="ALK75" s="50"/>
      <c r="ALL75" s="50"/>
      <c r="ALM75" s="50"/>
      <c r="ALN75" s="50"/>
      <c r="ALO75" s="50"/>
      <c r="ALP75" s="50"/>
      <c r="ALQ75" s="50"/>
      <c r="ALR75" s="50"/>
      <c r="ALS75" s="50"/>
      <c r="ALT75" s="50"/>
      <c r="ALU75" s="50"/>
      <c r="ALV75" s="50"/>
      <c r="ALW75" s="50"/>
      <c r="ALX75" s="50"/>
      <c r="ALY75" s="50"/>
      <c r="ALZ75" s="50"/>
      <c r="AMA75" s="50"/>
      <c r="AMB75" s="50"/>
      <c r="AMC75" s="50"/>
      <c r="AMD75" s="50"/>
      <c r="AME75" s="50"/>
      <c r="AMF75" s="50"/>
      <c r="AMG75" s="50"/>
      <c r="AMH75" s="50"/>
      <c r="AMI75" s="50"/>
      <c r="AMJ75" s="50"/>
      <c r="AMK75" s="50"/>
      <c r="AML75" s="50"/>
      <c r="AMM75" s="50"/>
      <c r="AMN75" s="50"/>
      <c r="AMO75" s="50"/>
      <c r="AMP75" s="50"/>
      <c r="AMQ75" s="50"/>
      <c r="AMR75" s="50"/>
      <c r="AMS75" s="50"/>
      <c r="AMT75" s="50"/>
      <c r="AMU75" s="50"/>
      <c r="AMV75" s="50"/>
      <c r="AMW75" s="50"/>
      <c r="AMX75" s="50"/>
      <c r="AMY75" s="50"/>
      <c r="AMZ75" s="50"/>
      <c r="ANA75" s="50"/>
      <c r="ANB75" s="50"/>
      <c r="ANC75" s="50"/>
      <c r="AND75" s="50"/>
      <c r="ANE75" s="50"/>
      <c r="ANF75" s="50"/>
      <c r="ANG75" s="50"/>
      <c r="ANH75" s="50"/>
      <c r="ANI75" s="50"/>
      <c r="ANJ75" s="50"/>
      <c r="ANK75" s="50"/>
      <c r="ANL75" s="50"/>
      <c r="ANM75" s="50"/>
      <c r="ANN75" s="50"/>
      <c r="ANO75" s="50"/>
      <c r="ANP75" s="50"/>
      <c r="ANQ75" s="50"/>
      <c r="ANR75" s="50"/>
      <c r="ANS75" s="50"/>
      <c r="ANT75" s="50"/>
      <c r="ANU75" s="50"/>
      <c r="ANV75" s="50"/>
      <c r="ANW75" s="50"/>
      <c r="ANX75" s="50"/>
      <c r="ANY75" s="50"/>
      <c r="ANZ75" s="50"/>
      <c r="AOA75" s="50"/>
    </row>
    <row r="76" spans="1:1067" ht="69" customHeight="1">
      <c r="A76" s="283"/>
      <c r="B76" s="10">
        <v>64</v>
      </c>
      <c r="C76" s="280">
        <v>61</v>
      </c>
      <c r="D76" s="280" t="s">
        <v>2432</v>
      </c>
      <c r="E76" s="281">
        <v>73</v>
      </c>
      <c r="F76" s="10" t="s">
        <v>381</v>
      </c>
      <c r="G76" s="10" t="s">
        <v>61</v>
      </c>
      <c r="H76" s="495">
        <v>82</v>
      </c>
      <c r="I76" s="499" t="str">
        <f t="shared" si="14"/>
        <v>61_73</v>
      </c>
      <c r="J76" s="471">
        <v>1</v>
      </c>
      <c r="K76" s="471">
        <v>1</v>
      </c>
      <c r="L76" s="471"/>
      <c r="M76" s="471"/>
      <c r="N76" s="490"/>
      <c r="O76" s="11"/>
      <c r="P76" s="11"/>
      <c r="Q76" s="11" t="s">
        <v>1994</v>
      </c>
      <c r="R76" s="11"/>
      <c r="S76" s="11" t="s">
        <v>368</v>
      </c>
      <c r="T76" s="11" t="s">
        <v>1238</v>
      </c>
      <c r="U76" s="11">
        <v>1.4166000000000001</v>
      </c>
      <c r="V76" s="11" t="s">
        <v>2339</v>
      </c>
      <c r="W76" s="9">
        <v>0.55000000000000004</v>
      </c>
      <c r="X76" s="9">
        <f t="shared" si="15"/>
        <v>0.72399999999999998</v>
      </c>
      <c r="Y76" s="12">
        <v>1.274</v>
      </c>
      <c r="Z76" s="12"/>
      <c r="AA76" s="12" t="s">
        <v>2091</v>
      </c>
      <c r="AB76" s="12" t="s">
        <v>622</v>
      </c>
      <c r="AC76" s="12" t="s">
        <v>368</v>
      </c>
      <c r="AD76" s="12" t="s">
        <v>2311</v>
      </c>
      <c r="AE76" s="12" t="s">
        <v>2334</v>
      </c>
      <c r="AF76" s="12" t="s">
        <v>2298</v>
      </c>
      <c r="AG76" s="12" t="s">
        <v>2299</v>
      </c>
      <c r="AH76" s="12" t="s">
        <v>2300</v>
      </c>
      <c r="AI76" s="12" t="s">
        <v>1899</v>
      </c>
      <c r="AJ76" s="12" t="s">
        <v>74</v>
      </c>
      <c r="AK76" s="466">
        <v>1</v>
      </c>
      <c r="AL76" s="395">
        <v>41</v>
      </c>
      <c r="AM76" s="390" t="s">
        <v>368</v>
      </c>
      <c r="AN76" s="390" t="s">
        <v>210</v>
      </c>
      <c r="AO76" s="390" t="s">
        <v>2079</v>
      </c>
      <c r="AP76" s="390">
        <v>14.430000000000001</v>
      </c>
      <c r="AQ76" s="390" t="s">
        <v>2071</v>
      </c>
      <c r="AR76" s="384" t="s">
        <v>334</v>
      </c>
      <c r="AS76" s="385">
        <v>22</v>
      </c>
      <c r="AT76" s="386">
        <v>32</v>
      </c>
      <c r="AU76" s="387"/>
      <c r="AV76" s="387"/>
      <c r="AW76" s="387">
        <v>1</v>
      </c>
      <c r="AX76" s="387"/>
      <c r="AY76" s="387"/>
      <c r="AZ76" s="387"/>
      <c r="BA76" s="387"/>
      <c r="BB76" s="386">
        <v>1</v>
      </c>
      <c r="BC76" s="383">
        <v>19</v>
      </c>
      <c r="BD76" s="388">
        <v>1</v>
      </c>
      <c r="BE76" s="387" t="s">
        <v>357</v>
      </c>
      <c r="BF76" s="387" t="s">
        <v>92</v>
      </c>
      <c r="BG76" s="387" t="s">
        <v>358</v>
      </c>
      <c r="BH76" s="387" t="s">
        <v>68</v>
      </c>
      <c r="BI76" s="387" t="s">
        <v>68</v>
      </c>
      <c r="BJ76" s="387" t="s">
        <v>68</v>
      </c>
      <c r="BK76" s="387" t="s">
        <v>68</v>
      </c>
      <c r="BL76" s="387" t="s">
        <v>68</v>
      </c>
      <c r="BM76" s="387" t="s">
        <v>93</v>
      </c>
      <c r="BN76" s="387" t="s">
        <v>382</v>
      </c>
      <c r="BO76" s="384" t="s">
        <v>71</v>
      </c>
      <c r="BP76" s="384" t="s">
        <v>72</v>
      </c>
      <c r="BQ76" s="384"/>
      <c r="BR76" s="384"/>
      <c r="BS76" s="384"/>
      <c r="BT76" s="384"/>
      <c r="BU76" s="387"/>
      <c r="BV76" s="387"/>
      <c r="BW76" s="387"/>
      <c r="BX76" s="387" t="s">
        <v>2096</v>
      </c>
      <c r="BY76" s="387"/>
      <c r="BZ76" s="387">
        <v>1</v>
      </c>
      <c r="CA76" s="387"/>
      <c r="CB76" s="387"/>
      <c r="CC76" s="387"/>
      <c r="CD76" s="387"/>
      <c r="CE76" s="387"/>
      <c r="CF76" s="387"/>
      <c r="CG76" s="387"/>
      <c r="CH76" s="387"/>
      <c r="CI76" s="387"/>
      <c r="CJ76" s="387"/>
      <c r="CK76" s="387"/>
      <c r="CL76" s="387"/>
      <c r="CM76" s="387"/>
      <c r="CN76" s="387"/>
      <c r="CO76" s="389">
        <v>1230</v>
      </c>
      <c r="CP76" s="389"/>
      <c r="CQ76" s="11"/>
      <c r="CR76" s="11"/>
      <c r="CS76" s="11"/>
      <c r="CT76" s="11"/>
      <c r="CU76" s="11"/>
      <c r="CV76" s="11"/>
      <c r="CW76" s="11"/>
      <c r="CX76" s="10"/>
      <c r="CY76" s="10"/>
      <c r="CZ76" s="10">
        <v>82</v>
      </c>
      <c r="DA76" s="10" t="s">
        <v>74</v>
      </c>
      <c r="DB76" s="10" t="s">
        <v>383</v>
      </c>
      <c r="DC76" s="10"/>
      <c r="DD76" s="10" t="str">
        <f t="shared" si="16"/>
        <v>61_73</v>
      </c>
      <c r="DE76" s="282"/>
      <c r="DF76" s="10"/>
      <c r="DG76" s="10" t="s">
        <v>1777</v>
      </c>
      <c r="DH76" s="10"/>
      <c r="DI76" s="10"/>
      <c r="DJ76" s="10"/>
      <c r="DK76" s="232"/>
      <c r="DL76" s="232"/>
      <c r="DM76" s="232"/>
      <c r="DN76" s="232"/>
      <c r="DO76" s="477" t="s">
        <v>1959</v>
      </c>
      <c r="DP76" s="230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  <c r="IC76" s="50"/>
      <c r="ID76" s="50"/>
      <c r="IE76" s="50"/>
      <c r="IF76" s="50"/>
      <c r="IG76" s="50"/>
      <c r="IH76" s="50"/>
      <c r="II76" s="50"/>
      <c r="IJ76" s="50"/>
      <c r="IK76" s="50"/>
      <c r="IL76" s="50"/>
      <c r="IM76" s="50"/>
      <c r="IN76" s="50"/>
      <c r="IO76" s="50"/>
      <c r="IP76" s="50"/>
      <c r="IQ76" s="50"/>
      <c r="IR76" s="50"/>
      <c r="IS76" s="50"/>
      <c r="IT76" s="50"/>
      <c r="IU76" s="50"/>
      <c r="IV76" s="50"/>
      <c r="IW76" s="50"/>
      <c r="IX76" s="50"/>
      <c r="IY76" s="50"/>
      <c r="IZ76" s="50"/>
      <c r="JA76" s="50"/>
      <c r="JB76" s="50"/>
      <c r="JC76" s="50"/>
      <c r="JD76" s="50"/>
      <c r="JE76" s="50"/>
      <c r="JF76" s="50"/>
      <c r="JG76" s="50"/>
      <c r="JH76" s="50"/>
      <c r="JI76" s="50"/>
      <c r="JJ76" s="50"/>
      <c r="JK76" s="50"/>
      <c r="JL76" s="50"/>
      <c r="JM76" s="50"/>
      <c r="JN76" s="50"/>
      <c r="JO76" s="50"/>
      <c r="JP76" s="50"/>
      <c r="JQ76" s="50"/>
      <c r="JR76" s="50"/>
      <c r="JS76" s="50"/>
      <c r="JT76" s="50"/>
      <c r="JU76" s="50"/>
      <c r="JV76" s="50"/>
      <c r="JW76" s="50"/>
      <c r="JX76" s="50"/>
      <c r="JY76" s="50"/>
      <c r="JZ76" s="50"/>
      <c r="KA76" s="50"/>
      <c r="KB76" s="50"/>
      <c r="KC76" s="50"/>
      <c r="KD76" s="50"/>
      <c r="KE76" s="50"/>
      <c r="KF76" s="50"/>
      <c r="KG76" s="50"/>
      <c r="KH76" s="50"/>
      <c r="KI76" s="50"/>
      <c r="KJ76" s="50"/>
      <c r="KK76" s="50"/>
      <c r="KL76" s="50"/>
      <c r="KM76" s="50"/>
      <c r="KN76" s="50"/>
      <c r="KO76" s="50"/>
      <c r="KP76" s="50"/>
      <c r="KQ76" s="50"/>
      <c r="KR76" s="50"/>
      <c r="KS76" s="50"/>
      <c r="KT76" s="50"/>
      <c r="KU76" s="50"/>
      <c r="KV76" s="50"/>
      <c r="KW76" s="50"/>
      <c r="KX76" s="50"/>
      <c r="KY76" s="50"/>
      <c r="KZ76" s="50"/>
      <c r="LA76" s="50"/>
      <c r="LB76" s="50"/>
      <c r="LC76" s="50"/>
      <c r="LD76" s="50"/>
      <c r="LE76" s="50"/>
      <c r="LF76" s="50"/>
      <c r="LG76" s="50"/>
      <c r="LH76" s="50"/>
      <c r="LI76" s="50"/>
      <c r="LJ76" s="50"/>
      <c r="LK76" s="50"/>
      <c r="LL76" s="50"/>
      <c r="LM76" s="50"/>
      <c r="LN76" s="50"/>
      <c r="LO76" s="50"/>
      <c r="LP76" s="50"/>
      <c r="LQ76" s="50"/>
      <c r="LR76" s="50"/>
      <c r="LS76" s="50"/>
      <c r="LT76" s="50"/>
      <c r="LU76" s="50"/>
      <c r="LV76" s="50"/>
      <c r="LW76" s="50"/>
      <c r="LX76" s="50"/>
      <c r="LY76" s="50"/>
      <c r="LZ76" s="50"/>
      <c r="MA76" s="50"/>
      <c r="MB76" s="50"/>
      <c r="MC76" s="50"/>
      <c r="MD76" s="50"/>
      <c r="ME76" s="50"/>
      <c r="MF76" s="50"/>
      <c r="MG76" s="50"/>
      <c r="MH76" s="50"/>
      <c r="MI76" s="50"/>
      <c r="MJ76" s="50"/>
      <c r="MK76" s="50"/>
      <c r="ML76" s="50"/>
      <c r="MM76" s="50"/>
      <c r="MN76" s="50"/>
      <c r="MO76" s="50"/>
      <c r="MP76" s="50"/>
      <c r="MQ76" s="50"/>
      <c r="MR76" s="50"/>
      <c r="MS76" s="50"/>
      <c r="MT76" s="50"/>
      <c r="MU76" s="50"/>
      <c r="MV76" s="50"/>
      <c r="MW76" s="50"/>
      <c r="MX76" s="50"/>
      <c r="MY76" s="50"/>
      <c r="MZ76" s="50"/>
      <c r="NA76" s="50"/>
      <c r="NB76" s="50"/>
      <c r="NC76" s="50"/>
      <c r="ND76" s="50"/>
      <c r="NE76" s="50"/>
      <c r="NF76" s="50"/>
      <c r="NG76" s="50"/>
      <c r="NH76" s="50"/>
      <c r="NI76" s="50"/>
      <c r="NJ76" s="50"/>
      <c r="NK76" s="50"/>
      <c r="NL76" s="50"/>
      <c r="NM76" s="50"/>
      <c r="NN76" s="50"/>
      <c r="NO76" s="50"/>
      <c r="NP76" s="50"/>
      <c r="NQ76" s="50"/>
      <c r="NR76" s="50"/>
      <c r="NS76" s="50"/>
      <c r="NT76" s="50"/>
      <c r="NU76" s="50"/>
      <c r="NV76" s="50"/>
      <c r="NW76" s="50"/>
      <c r="NX76" s="50"/>
      <c r="NY76" s="50"/>
      <c r="NZ76" s="50"/>
      <c r="OA76" s="50"/>
      <c r="OB76" s="50"/>
      <c r="OC76" s="50"/>
      <c r="OD76" s="50"/>
      <c r="OE76" s="50"/>
      <c r="OF76" s="50"/>
      <c r="OG76" s="50"/>
      <c r="OH76" s="50"/>
      <c r="OI76" s="50"/>
      <c r="OJ76" s="50"/>
      <c r="OK76" s="50"/>
      <c r="OL76" s="50"/>
      <c r="OM76" s="50"/>
      <c r="ON76" s="50"/>
      <c r="OO76" s="50"/>
      <c r="OP76" s="50"/>
      <c r="OQ76" s="50"/>
      <c r="OR76" s="50"/>
      <c r="OS76" s="50"/>
      <c r="OT76" s="50"/>
      <c r="OU76" s="50"/>
      <c r="OV76" s="50"/>
      <c r="OW76" s="50"/>
      <c r="OX76" s="50"/>
      <c r="OY76" s="50"/>
      <c r="OZ76" s="50"/>
      <c r="PA76" s="50"/>
      <c r="PB76" s="50"/>
      <c r="PC76" s="50"/>
      <c r="PD76" s="50"/>
      <c r="PE76" s="50"/>
      <c r="PF76" s="50"/>
      <c r="PG76" s="50"/>
      <c r="PH76" s="50"/>
      <c r="PI76" s="50"/>
      <c r="PJ76" s="50"/>
      <c r="PK76" s="50"/>
      <c r="PL76" s="50"/>
      <c r="PM76" s="50"/>
      <c r="PN76" s="50"/>
      <c r="PO76" s="50"/>
      <c r="PP76" s="50"/>
      <c r="PQ76" s="50"/>
      <c r="PR76" s="50"/>
      <c r="PS76" s="50"/>
      <c r="PT76" s="50"/>
      <c r="PU76" s="50"/>
      <c r="PV76" s="50"/>
      <c r="PW76" s="50"/>
      <c r="PX76" s="50"/>
      <c r="PY76" s="50"/>
      <c r="PZ76" s="50"/>
      <c r="QA76" s="50"/>
      <c r="QB76" s="50"/>
      <c r="QC76" s="50"/>
      <c r="QD76" s="50"/>
      <c r="QE76" s="50"/>
      <c r="QF76" s="50"/>
      <c r="QG76" s="50"/>
      <c r="QH76" s="50"/>
      <c r="QI76" s="50"/>
      <c r="QJ76" s="50"/>
      <c r="QK76" s="50"/>
      <c r="QL76" s="50"/>
      <c r="QM76" s="50"/>
      <c r="QN76" s="50"/>
      <c r="QO76" s="50"/>
      <c r="QP76" s="50"/>
      <c r="QQ76" s="50"/>
      <c r="QR76" s="50"/>
      <c r="QS76" s="50"/>
      <c r="QT76" s="50"/>
      <c r="QU76" s="50"/>
      <c r="QV76" s="50"/>
      <c r="QW76" s="50"/>
      <c r="QX76" s="50"/>
      <c r="QY76" s="50"/>
      <c r="QZ76" s="50"/>
      <c r="RA76" s="50"/>
      <c r="RB76" s="50"/>
      <c r="RC76" s="50"/>
      <c r="RD76" s="50"/>
      <c r="RE76" s="50"/>
      <c r="RF76" s="50"/>
      <c r="RG76" s="50"/>
      <c r="RH76" s="50"/>
      <c r="RI76" s="50"/>
      <c r="RJ76" s="50"/>
      <c r="RK76" s="50"/>
      <c r="RL76" s="50"/>
      <c r="RM76" s="50"/>
      <c r="RN76" s="50"/>
      <c r="RO76" s="50"/>
      <c r="RP76" s="50"/>
      <c r="RQ76" s="50"/>
      <c r="RR76" s="50"/>
      <c r="RS76" s="50"/>
      <c r="RT76" s="50"/>
      <c r="RU76" s="50"/>
      <c r="RV76" s="50"/>
      <c r="RW76" s="50"/>
      <c r="RX76" s="50"/>
      <c r="RY76" s="50"/>
      <c r="RZ76" s="50"/>
      <c r="SA76" s="50"/>
      <c r="SB76" s="50"/>
      <c r="SC76" s="50"/>
      <c r="SD76" s="50"/>
      <c r="SE76" s="50"/>
      <c r="SF76" s="50"/>
      <c r="SG76" s="50"/>
      <c r="SH76" s="50"/>
      <c r="SI76" s="50"/>
      <c r="SJ76" s="50"/>
      <c r="SK76" s="50"/>
      <c r="SL76" s="50"/>
      <c r="SM76" s="50"/>
      <c r="SN76" s="50"/>
      <c r="SO76" s="50"/>
      <c r="SP76" s="50"/>
      <c r="SQ76" s="50"/>
      <c r="SR76" s="50"/>
      <c r="SS76" s="50"/>
      <c r="ST76" s="50"/>
      <c r="SU76" s="50"/>
      <c r="SV76" s="50"/>
      <c r="SW76" s="50"/>
      <c r="SX76" s="50"/>
      <c r="SY76" s="50"/>
      <c r="SZ76" s="50"/>
      <c r="TA76" s="50"/>
      <c r="TB76" s="50"/>
      <c r="TC76" s="50"/>
      <c r="TD76" s="50"/>
      <c r="TE76" s="50"/>
      <c r="TF76" s="50"/>
      <c r="TG76" s="50"/>
      <c r="TH76" s="50"/>
      <c r="TI76" s="50"/>
      <c r="TJ76" s="50"/>
      <c r="TK76" s="50"/>
      <c r="TL76" s="50"/>
      <c r="TM76" s="50"/>
      <c r="TN76" s="50"/>
      <c r="TO76" s="50"/>
      <c r="TP76" s="50"/>
      <c r="TQ76" s="50"/>
      <c r="TR76" s="50"/>
      <c r="TS76" s="50"/>
      <c r="TT76" s="50"/>
      <c r="TU76" s="50"/>
      <c r="TV76" s="50"/>
      <c r="TW76" s="50"/>
      <c r="TX76" s="50"/>
      <c r="TY76" s="50"/>
      <c r="TZ76" s="50"/>
      <c r="UA76" s="50"/>
      <c r="UB76" s="50"/>
      <c r="UC76" s="50"/>
      <c r="UD76" s="50"/>
      <c r="UE76" s="50"/>
      <c r="UF76" s="50"/>
      <c r="UG76" s="50"/>
      <c r="UH76" s="50"/>
      <c r="UI76" s="50"/>
      <c r="UJ76" s="50"/>
      <c r="UK76" s="50"/>
      <c r="UL76" s="50"/>
      <c r="UM76" s="50"/>
      <c r="UN76" s="50"/>
      <c r="UO76" s="50"/>
      <c r="UP76" s="50"/>
      <c r="UQ76" s="50"/>
      <c r="UR76" s="50"/>
      <c r="US76" s="50"/>
      <c r="UT76" s="50"/>
      <c r="UU76" s="50"/>
      <c r="UV76" s="50"/>
      <c r="UW76" s="50"/>
      <c r="UX76" s="50"/>
      <c r="UY76" s="50"/>
      <c r="UZ76" s="50"/>
      <c r="VA76" s="50"/>
      <c r="VB76" s="50"/>
      <c r="VC76" s="50"/>
      <c r="VD76" s="50"/>
      <c r="VE76" s="50"/>
      <c r="VF76" s="50"/>
      <c r="VG76" s="50"/>
      <c r="VH76" s="50"/>
      <c r="VI76" s="50"/>
      <c r="VJ76" s="50"/>
      <c r="VK76" s="50"/>
      <c r="VL76" s="50"/>
      <c r="VM76" s="50"/>
      <c r="VN76" s="50"/>
      <c r="VO76" s="50"/>
      <c r="VP76" s="50"/>
      <c r="VQ76" s="50"/>
      <c r="VR76" s="50"/>
      <c r="VS76" s="50"/>
      <c r="VT76" s="50"/>
      <c r="VU76" s="50"/>
      <c r="VV76" s="50"/>
      <c r="VW76" s="50"/>
      <c r="VX76" s="50"/>
      <c r="VY76" s="50"/>
      <c r="VZ76" s="50"/>
      <c r="WA76" s="50"/>
      <c r="WB76" s="50"/>
      <c r="WC76" s="50"/>
      <c r="WD76" s="50"/>
      <c r="WE76" s="50"/>
      <c r="WF76" s="50"/>
      <c r="WG76" s="50"/>
      <c r="WH76" s="50"/>
      <c r="WI76" s="50"/>
      <c r="WJ76" s="50"/>
      <c r="WK76" s="50"/>
      <c r="WL76" s="50"/>
      <c r="WM76" s="50"/>
      <c r="WN76" s="50"/>
      <c r="WO76" s="50"/>
      <c r="WP76" s="50"/>
      <c r="WQ76" s="50"/>
      <c r="WR76" s="50"/>
      <c r="WS76" s="50"/>
      <c r="WT76" s="50"/>
      <c r="WU76" s="50"/>
      <c r="WV76" s="50"/>
      <c r="WW76" s="50"/>
      <c r="WX76" s="50"/>
      <c r="WY76" s="50"/>
      <c r="WZ76" s="50"/>
      <c r="XA76" s="50"/>
      <c r="XB76" s="50"/>
      <c r="XC76" s="50"/>
      <c r="XD76" s="50"/>
      <c r="XE76" s="50"/>
      <c r="XF76" s="50"/>
      <c r="XG76" s="50"/>
      <c r="XH76" s="50"/>
      <c r="XI76" s="50"/>
      <c r="XJ76" s="50"/>
      <c r="XK76" s="50"/>
      <c r="XL76" s="50"/>
      <c r="XM76" s="50"/>
      <c r="XN76" s="50"/>
      <c r="XO76" s="50"/>
      <c r="XP76" s="50"/>
      <c r="XQ76" s="50"/>
      <c r="XR76" s="50"/>
      <c r="XS76" s="50"/>
      <c r="XT76" s="50"/>
      <c r="XU76" s="50"/>
      <c r="XV76" s="50"/>
      <c r="XW76" s="50"/>
      <c r="XX76" s="50"/>
      <c r="XY76" s="50"/>
      <c r="XZ76" s="50"/>
      <c r="YA76" s="50"/>
      <c r="YB76" s="50"/>
      <c r="YC76" s="50"/>
      <c r="YD76" s="50"/>
      <c r="YE76" s="50"/>
      <c r="YF76" s="50"/>
      <c r="YG76" s="50"/>
      <c r="YH76" s="50"/>
      <c r="YI76" s="50"/>
      <c r="YJ76" s="50"/>
      <c r="YK76" s="50"/>
      <c r="YL76" s="50"/>
      <c r="YM76" s="50"/>
      <c r="YN76" s="50"/>
      <c r="YO76" s="50"/>
      <c r="YP76" s="50"/>
      <c r="YQ76" s="50"/>
      <c r="YR76" s="50"/>
      <c r="YS76" s="50"/>
      <c r="YT76" s="50"/>
      <c r="YU76" s="50"/>
      <c r="YV76" s="50"/>
      <c r="YW76" s="50"/>
      <c r="YX76" s="50"/>
      <c r="YY76" s="50"/>
      <c r="YZ76" s="50"/>
      <c r="ZA76" s="50"/>
      <c r="ZB76" s="50"/>
      <c r="ZC76" s="50"/>
      <c r="ZD76" s="50"/>
      <c r="ZE76" s="50"/>
      <c r="ZF76" s="50"/>
      <c r="ZG76" s="50"/>
      <c r="ZH76" s="50"/>
      <c r="ZI76" s="50"/>
      <c r="ZJ76" s="50"/>
      <c r="ZK76" s="50"/>
      <c r="ZL76" s="50"/>
      <c r="ZM76" s="50"/>
      <c r="ZN76" s="50"/>
      <c r="ZO76" s="50"/>
      <c r="ZP76" s="50"/>
      <c r="ZQ76" s="50"/>
      <c r="ZR76" s="50"/>
      <c r="ZS76" s="50"/>
      <c r="ZT76" s="50"/>
      <c r="ZU76" s="50"/>
      <c r="ZV76" s="50"/>
      <c r="ZW76" s="50"/>
      <c r="ZX76" s="50"/>
      <c r="ZY76" s="50"/>
      <c r="ZZ76" s="50"/>
      <c r="AAA76" s="50"/>
      <c r="AAB76" s="50"/>
      <c r="AAC76" s="50"/>
      <c r="AAD76" s="50"/>
      <c r="AAE76" s="50"/>
      <c r="AAF76" s="50"/>
      <c r="AAG76" s="50"/>
      <c r="AAH76" s="50"/>
      <c r="AAI76" s="50"/>
      <c r="AAJ76" s="50"/>
      <c r="AAK76" s="50"/>
      <c r="AAL76" s="50"/>
      <c r="AAM76" s="50"/>
      <c r="AAN76" s="50"/>
      <c r="AAO76" s="50"/>
      <c r="AAP76" s="50"/>
      <c r="AAQ76" s="50"/>
      <c r="AAR76" s="50"/>
      <c r="AAS76" s="50"/>
      <c r="AAT76" s="50"/>
      <c r="AAU76" s="50"/>
      <c r="AAV76" s="50"/>
      <c r="AAW76" s="50"/>
      <c r="AAX76" s="50"/>
      <c r="AAY76" s="50"/>
      <c r="AAZ76" s="50"/>
      <c r="ABA76" s="50"/>
      <c r="ABB76" s="50"/>
      <c r="ABC76" s="50"/>
      <c r="ABD76" s="50"/>
      <c r="ABE76" s="50"/>
      <c r="ABF76" s="50"/>
      <c r="ABG76" s="50"/>
      <c r="ABH76" s="50"/>
      <c r="ABI76" s="50"/>
      <c r="ABJ76" s="50"/>
      <c r="ABK76" s="50"/>
      <c r="ABL76" s="50"/>
      <c r="ABM76" s="50"/>
      <c r="ABN76" s="50"/>
      <c r="ABO76" s="50"/>
      <c r="ABP76" s="50"/>
      <c r="ABQ76" s="50"/>
      <c r="ABR76" s="50"/>
      <c r="ABS76" s="50"/>
      <c r="ABT76" s="50"/>
      <c r="ABU76" s="50"/>
      <c r="ABV76" s="50"/>
      <c r="ABW76" s="50"/>
      <c r="ABX76" s="50"/>
      <c r="ABY76" s="50"/>
      <c r="ABZ76" s="50"/>
      <c r="ACA76" s="50"/>
      <c r="ACB76" s="50"/>
      <c r="ACC76" s="50"/>
      <c r="ACD76" s="50"/>
      <c r="ACE76" s="50"/>
      <c r="ACF76" s="50"/>
      <c r="ACG76" s="50"/>
      <c r="ACH76" s="50"/>
      <c r="ACI76" s="50"/>
      <c r="ACJ76" s="50"/>
      <c r="ACK76" s="50"/>
      <c r="ACL76" s="50"/>
      <c r="ACM76" s="50"/>
      <c r="ACN76" s="50"/>
      <c r="ACO76" s="50"/>
      <c r="ACP76" s="50"/>
      <c r="ACQ76" s="50"/>
      <c r="ACR76" s="50"/>
      <c r="ACS76" s="50"/>
      <c r="ACT76" s="50"/>
      <c r="ACU76" s="50"/>
      <c r="ACV76" s="50"/>
      <c r="ACW76" s="50"/>
      <c r="ACX76" s="50"/>
      <c r="ACY76" s="50"/>
      <c r="ACZ76" s="50"/>
      <c r="ADA76" s="50"/>
      <c r="ADB76" s="50"/>
      <c r="ADC76" s="50"/>
      <c r="ADD76" s="50"/>
      <c r="ADE76" s="50"/>
      <c r="ADF76" s="50"/>
      <c r="ADG76" s="50"/>
      <c r="ADH76" s="50"/>
      <c r="ADI76" s="50"/>
      <c r="ADJ76" s="50"/>
      <c r="ADK76" s="50"/>
      <c r="ADL76" s="50"/>
      <c r="ADM76" s="50"/>
      <c r="ADN76" s="50"/>
      <c r="ADO76" s="50"/>
      <c r="ADP76" s="50"/>
      <c r="ADQ76" s="50"/>
      <c r="ADR76" s="50"/>
      <c r="ADS76" s="50"/>
      <c r="ADT76" s="50"/>
      <c r="ADU76" s="50"/>
      <c r="ADV76" s="50"/>
      <c r="ADW76" s="50"/>
      <c r="ADX76" s="50"/>
      <c r="ADY76" s="50"/>
      <c r="ADZ76" s="50"/>
      <c r="AEA76" s="50"/>
      <c r="AEB76" s="50"/>
      <c r="AEC76" s="50"/>
      <c r="AED76" s="50"/>
      <c r="AEE76" s="50"/>
      <c r="AEF76" s="50"/>
      <c r="AEG76" s="50"/>
      <c r="AEH76" s="50"/>
      <c r="AEI76" s="50"/>
      <c r="AEJ76" s="50"/>
      <c r="AEK76" s="50"/>
      <c r="AEL76" s="50"/>
      <c r="AEM76" s="50"/>
      <c r="AEN76" s="50"/>
      <c r="AEO76" s="50"/>
      <c r="AEP76" s="50"/>
      <c r="AEQ76" s="50"/>
      <c r="AER76" s="50"/>
      <c r="AES76" s="50"/>
      <c r="AET76" s="50"/>
      <c r="AEU76" s="50"/>
      <c r="AEV76" s="50"/>
      <c r="AEW76" s="50"/>
      <c r="AEX76" s="50"/>
      <c r="AEY76" s="50"/>
      <c r="AEZ76" s="50"/>
      <c r="AFA76" s="50"/>
      <c r="AFB76" s="50"/>
      <c r="AFC76" s="50"/>
      <c r="AFD76" s="50"/>
      <c r="AFE76" s="50"/>
      <c r="AFF76" s="50"/>
      <c r="AFG76" s="50"/>
      <c r="AFH76" s="50"/>
      <c r="AFI76" s="50"/>
      <c r="AFJ76" s="50"/>
      <c r="AFK76" s="50"/>
      <c r="AFL76" s="50"/>
      <c r="AFM76" s="50"/>
      <c r="AFN76" s="50"/>
      <c r="AFO76" s="50"/>
      <c r="AFP76" s="50"/>
      <c r="AFQ76" s="50"/>
      <c r="AFR76" s="50"/>
      <c r="AFS76" s="50"/>
      <c r="AFT76" s="50"/>
      <c r="AFU76" s="50"/>
      <c r="AFV76" s="50"/>
      <c r="AFW76" s="50"/>
      <c r="AFX76" s="50"/>
      <c r="AFY76" s="50"/>
      <c r="AFZ76" s="50"/>
      <c r="AGA76" s="50"/>
      <c r="AGB76" s="50"/>
      <c r="AGC76" s="50"/>
      <c r="AGD76" s="50"/>
      <c r="AGE76" s="50"/>
      <c r="AGF76" s="50"/>
      <c r="AGG76" s="50"/>
      <c r="AGH76" s="50"/>
      <c r="AGI76" s="50"/>
      <c r="AGJ76" s="50"/>
      <c r="AGK76" s="50"/>
      <c r="AGL76" s="50"/>
      <c r="AGM76" s="50"/>
      <c r="AGN76" s="50"/>
      <c r="AGO76" s="50"/>
      <c r="AGP76" s="50"/>
      <c r="AGQ76" s="50"/>
      <c r="AGR76" s="50"/>
      <c r="AGS76" s="50"/>
      <c r="AGT76" s="50"/>
      <c r="AGU76" s="50"/>
      <c r="AGV76" s="50"/>
      <c r="AGW76" s="50"/>
      <c r="AGX76" s="50"/>
      <c r="AGY76" s="50"/>
      <c r="AGZ76" s="50"/>
      <c r="AHA76" s="50"/>
      <c r="AHB76" s="50"/>
      <c r="AHC76" s="50"/>
      <c r="AHD76" s="50"/>
      <c r="AHE76" s="50"/>
      <c r="AHF76" s="50"/>
      <c r="AHG76" s="50"/>
      <c r="AHH76" s="50"/>
      <c r="AHI76" s="50"/>
      <c r="AHJ76" s="50"/>
      <c r="AHK76" s="50"/>
      <c r="AHL76" s="50"/>
      <c r="AHM76" s="50"/>
      <c r="AHN76" s="50"/>
      <c r="AHO76" s="50"/>
      <c r="AHP76" s="50"/>
      <c r="AHQ76" s="50"/>
      <c r="AHR76" s="50"/>
      <c r="AHS76" s="50"/>
      <c r="AHT76" s="50"/>
      <c r="AHU76" s="50"/>
      <c r="AHV76" s="50"/>
      <c r="AHW76" s="50"/>
      <c r="AHX76" s="50"/>
      <c r="AHY76" s="50"/>
      <c r="AHZ76" s="50"/>
      <c r="AIA76" s="50"/>
      <c r="AIB76" s="50"/>
      <c r="AIC76" s="50"/>
      <c r="AID76" s="50"/>
      <c r="AIE76" s="50"/>
      <c r="AIF76" s="50"/>
      <c r="AIG76" s="50"/>
      <c r="AIH76" s="50"/>
      <c r="AII76" s="50"/>
      <c r="AIJ76" s="50"/>
      <c r="AIK76" s="50"/>
      <c r="AIL76" s="50"/>
      <c r="AIM76" s="50"/>
      <c r="AIN76" s="50"/>
      <c r="AIO76" s="50"/>
      <c r="AIP76" s="50"/>
      <c r="AIQ76" s="50"/>
      <c r="AIR76" s="50"/>
      <c r="AIS76" s="50"/>
      <c r="AIT76" s="50"/>
      <c r="AIU76" s="50"/>
      <c r="AIV76" s="50"/>
      <c r="AIW76" s="50"/>
      <c r="AIX76" s="50"/>
      <c r="AIY76" s="50"/>
      <c r="AIZ76" s="50"/>
      <c r="AJA76" s="50"/>
      <c r="AJB76" s="50"/>
      <c r="AJC76" s="50"/>
      <c r="AJD76" s="50"/>
      <c r="AJE76" s="50"/>
      <c r="AJF76" s="50"/>
      <c r="AJG76" s="50"/>
      <c r="AJH76" s="50"/>
      <c r="AJI76" s="50"/>
      <c r="AJJ76" s="50"/>
      <c r="AJK76" s="50"/>
      <c r="AJL76" s="50"/>
      <c r="AJM76" s="50"/>
      <c r="AJN76" s="50"/>
      <c r="AJO76" s="50"/>
      <c r="AJP76" s="50"/>
      <c r="AJQ76" s="50"/>
      <c r="AJR76" s="50"/>
      <c r="AJS76" s="50"/>
      <c r="AJT76" s="50"/>
      <c r="AJU76" s="50"/>
      <c r="AJV76" s="50"/>
      <c r="AJW76" s="50"/>
      <c r="AJX76" s="50"/>
      <c r="AJY76" s="50"/>
      <c r="AJZ76" s="50"/>
      <c r="AKA76" s="50"/>
      <c r="AKB76" s="50"/>
      <c r="AKC76" s="50"/>
      <c r="AKD76" s="50"/>
      <c r="AKE76" s="50"/>
      <c r="AKF76" s="50"/>
      <c r="AKG76" s="50"/>
      <c r="AKH76" s="50"/>
      <c r="AKI76" s="50"/>
      <c r="AKJ76" s="50"/>
      <c r="AKK76" s="50"/>
      <c r="AKL76" s="50"/>
      <c r="AKM76" s="50"/>
      <c r="AKN76" s="50"/>
      <c r="AKO76" s="50"/>
      <c r="AKP76" s="50"/>
      <c r="AKQ76" s="50"/>
      <c r="AKR76" s="50"/>
      <c r="AKS76" s="50"/>
      <c r="AKT76" s="50"/>
      <c r="AKU76" s="50"/>
      <c r="AKV76" s="50"/>
      <c r="AKW76" s="50"/>
      <c r="AKX76" s="50"/>
      <c r="AKY76" s="50"/>
      <c r="AKZ76" s="50"/>
      <c r="ALA76" s="50"/>
      <c r="ALB76" s="50"/>
      <c r="ALC76" s="50"/>
      <c r="ALD76" s="50"/>
      <c r="ALE76" s="50"/>
      <c r="ALF76" s="50"/>
      <c r="ALG76" s="50"/>
      <c r="ALH76" s="50"/>
      <c r="ALI76" s="50"/>
      <c r="ALJ76" s="50"/>
      <c r="ALK76" s="50"/>
      <c r="ALL76" s="50"/>
      <c r="ALM76" s="50"/>
      <c r="ALN76" s="50"/>
      <c r="ALO76" s="50"/>
      <c r="ALP76" s="50"/>
      <c r="ALQ76" s="50"/>
      <c r="ALR76" s="50"/>
      <c r="ALS76" s="50"/>
      <c r="ALT76" s="50"/>
      <c r="ALU76" s="50"/>
      <c r="ALV76" s="50"/>
      <c r="ALW76" s="50"/>
      <c r="ALX76" s="50"/>
      <c r="ALY76" s="50"/>
      <c r="ALZ76" s="50"/>
      <c r="AMA76" s="50"/>
      <c r="AMB76" s="50"/>
      <c r="AMC76" s="50"/>
      <c r="AMD76" s="50"/>
      <c r="AME76" s="50"/>
      <c r="AMF76" s="50"/>
      <c r="AMG76" s="50"/>
      <c r="AMH76" s="50"/>
      <c r="AMI76" s="50"/>
      <c r="AMJ76" s="50"/>
      <c r="AMK76" s="50"/>
      <c r="AML76" s="50"/>
      <c r="AMM76" s="50"/>
      <c r="AMN76" s="50"/>
      <c r="AMO76" s="50"/>
      <c r="AMP76" s="50"/>
      <c r="AMQ76" s="50"/>
      <c r="AMR76" s="50"/>
      <c r="AMS76" s="50"/>
      <c r="AMT76" s="50"/>
      <c r="AMU76" s="50"/>
      <c r="AMV76" s="50"/>
      <c r="AMW76" s="50"/>
      <c r="AMX76" s="50"/>
      <c r="AMY76" s="50"/>
      <c r="AMZ76" s="50"/>
      <c r="ANA76" s="50"/>
      <c r="ANB76" s="50"/>
      <c r="ANC76" s="50"/>
      <c r="AND76" s="50"/>
      <c r="ANE76" s="50"/>
      <c r="ANF76" s="50"/>
      <c r="ANG76" s="50"/>
      <c r="ANH76" s="50"/>
      <c r="ANI76" s="50"/>
      <c r="ANJ76" s="50"/>
      <c r="ANK76" s="50"/>
      <c r="ANL76" s="50"/>
      <c r="ANM76" s="50"/>
      <c r="ANN76" s="50"/>
      <c r="ANO76" s="50"/>
      <c r="ANP76" s="50"/>
      <c r="ANQ76" s="50"/>
      <c r="ANR76" s="50"/>
      <c r="ANS76" s="50"/>
      <c r="ANT76" s="50"/>
      <c r="ANU76" s="50"/>
      <c r="ANV76" s="50"/>
      <c r="ANW76" s="50"/>
      <c r="ANX76" s="50"/>
      <c r="ANY76" s="50"/>
      <c r="ANZ76" s="50"/>
      <c r="AOA76" s="50"/>
    </row>
    <row r="77" spans="1:1067" ht="69" customHeight="1">
      <c r="A77" s="283"/>
      <c r="B77" s="10">
        <v>65</v>
      </c>
      <c r="C77" s="280">
        <v>62</v>
      </c>
      <c r="D77" s="280" t="s">
        <v>2432</v>
      </c>
      <c r="E77" s="281" t="s">
        <v>384</v>
      </c>
      <c r="F77" s="10" t="s">
        <v>385</v>
      </c>
      <c r="G77" s="10" t="s">
        <v>98</v>
      </c>
      <c r="H77" s="495">
        <v>83</v>
      </c>
      <c r="I77" s="499" t="str">
        <f t="shared" si="14"/>
        <v>62_73.1</v>
      </c>
      <c r="J77" s="471">
        <v>1</v>
      </c>
      <c r="K77" s="471"/>
      <c r="L77" s="471"/>
      <c r="M77" s="471"/>
      <c r="N77" s="490">
        <v>2</v>
      </c>
      <c r="O77" s="11"/>
      <c r="P77" s="11"/>
      <c r="Q77" s="11"/>
      <c r="R77" s="11"/>
      <c r="S77" s="11" t="s">
        <v>368</v>
      </c>
      <c r="T77" s="11" t="s">
        <v>1238</v>
      </c>
      <c r="U77" s="11">
        <v>1.4166000000000001</v>
      </c>
      <c r="V77" s="11" t="s">
        <v>2339</v>
      </c>
      <c r="W77" s="11">
        <v>1.33</v>
      </c>
      <c r="X77" s="9">
        <f t="shared" si="15"/>
        <v>2.1259999999999999</v>
      </c>
      <c r="Y77" s="11">
        <v>3.456</v>
      </c>
      <c r="Z77" s="11"/>
      <c r="AA77" s="11" t="s">
        <v>2091</v>
      </c>
      <c r="AB77" s="11" t="s">
        <v>622</v>
      </c>
      <c r="AC77" s="11" t="s">
        <v>368</v>
      </c>
      <c r="AD77" s="11" t="s">
        <v>2311</v>
      </c>
      <c r="AE77" s="11" t="s">
        <v>2334</v>
      </c>
      <c r="AF77" s="11" t="s">
        <v>2298</v>
      </c>
      <c r="AG77" s="11" t="s">
        <v>2299</v>
      </c>
      <c r="AH77" s="11" t="s">
        <v>2300</v>
      </c>
      <c r="AI77" s="11" t="s">
        <v>1899</v>
      </c>
      <c r="AJ77" s="11" t="s">
        <v>74</v>
      </c>
      <c r="AK77" s="466">
        <v>1</v>
      </c>
      <c r="AL77" s="390"/>
      <c r="AM77" s="390" t="s">
        <v>368</v>
      </c>
      <c r="AN77" s="390" t="s">
        <v>210</v>
      </c>
      <c r="AO77" s="390" t="s">
        <v>2079</v>
      </c>
      <c r="AP77" s="390">
        <v>14.430000000000001</v>
      </c>
      <c r="AQ77" s="390" t="s">
        <v>2071</v>
      </c>
      <c r="AR77" s="384" t="s">
        <v>334</v>
      </c>
      <c r="AS77" s="391">
        <v>23</v>
      </c>
      <c r="AT77" s="387">
        <v>32</v>
      </c>
      <c r="AU77" s="387"/>
      <c r="AV77" s="387"/>
      <c r="AW77" s="387">
        <v>1</v>
      </c>
      <c r="AX77" s="387"/>
      <c r="AY77" s="387"/>
      <c r="AZ77" s="387"/>
      <c r="BA77" s="387"/>
      <c r="BB77" s="387">
        <v>1</v>
      </c>
      <c r="BC77" s="384">
        <v>19</v>
      </c>
      <c r="BD77" s="387"/>
      <c r="BE77" s="387"/>
      <c r="BF77" s="387"/>
      <c r="BG77" s="387"/>
      <c r="BH77" s="387"/>
      <c r="BI77" s="387"/>
      <c r="BJ77" s="387"/>
      <c r="BK77" s="387"/>
      <c r="BL77" s="387"/>
      <c r="BM77" s="387" t="s">
        <v>93</v>
      </c>
      <c r="BN77" s="387" t="s">
        <v>386</v>
      </c>
      <c r="BO77" s="384" t="s">
        <v>71</v>
      </c>
      <c r="BP77" s="384" t="s">
        <v>72</v>
      </c>
      <c r="BQ77" s="384"/>
      <c r="BR77" s="384"/>
      <c r="BS77" s="384"/>
      <c r="BT77" s="384"/>
      <c r="BU77" s="387"/>
      <c r="BV77" s="387"/>
      <c r="BW77" s="387"/>
      <c r="BX77" s="387" t="s">
        <v>2096</v>
      </c>
      <c r="BY77" s="387"/>
      <c r="BZ77" s="387">
        <v>1</v>
      </c>
      <c r="CA77" s="387"/>
      <c r="CB77" s="387"/>
      <c r="CC77" s="387"/>
      <c r="CD77" s="387"/>
      <c r="CE77" s="387"/>
      <c r="CF77" s="387"/>
      <c r="CG77" s="387"/>
      <c r="CH77" s="387"/>
      <c r="CI77" s="387"/>
      <c r="CJ77" s="387"/>
      <c r="CK77" s="387"/>
      <c r="CL77" s="387"/>
      <c r="CM77" s="387"/>
      <c r="CN77" s="387"/>
      <c r="CO77" s="389">
        <v>1500</v>
      </c>
      <c r="CP77" s="389"/>
      <c r="CQ77" s="11"/>
      <c r="CR77" s="11"/>
      <c r="CS77" s="11"/>
      <c r="CT77" s="11"/>
      <c r="CU77" s="11"/>
      <c r="CV77" s="11"/>
      <c r="CW77" s="11"/>
      <c r="CX77" s="10">
        <v>2</v>
      </c>
      <c r="CY77" s="10" t="s">
        <v>206</v>
      </c>
      <c r="CZ77" s="10">
        <v>83</v>
      </c>
      <c r="DA77" s="10" t="s">
        <v>74</v>
      </c>
      <c r="DB77" s="10" t="s">
        <v>387</v>
      </c>
      <c r="DC77" s="10">
        <v>1</v>
      </c>
      <c r="DD77" s="10" t="str">
        <f t="shared" si="16"/>
        <v>62_73.1</v>
      </c>
      <c r="DE77" s="282"/>
      <c r="DF77" s="10"/>
      <c r="DG77" s="10"/>
      <c r="DH77" s="10" t="s">
        <v>1777</v>
      </c>
      <c r="DI77" s="10"/>
      <c r="DJ77" s="10"/>
      <c r="DK77" s="232"/>
      <c r="DL77" s="232"/>
      <c r="DM77" s="232"/>
      <c r="DN77" s="232"/>
      <c r="DO77" s="477" t="s">
        <v>1959</v>
      </c>
      <c r="DP77" s="230">
        <f>1.23*2450</f>
        <v>3013.5</v>
      </c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  <c r="IX77" s="50"/>
      <c r="IY77" s="50"/>
      <c r="IZ77" s="50"/>
      <c r="JA77" s="50"/>
      <c r="JB77" s="50"/>
      <c r="JC77" s="50"/>
      <c r="JD77" s="50"/>
      <c r="JE77" s="50"/>
      <c r="JF77" s="50"/>
      <c r="JG77" s="50"/>
      <c r="JH77" s="50"/>
      <c r="JI77" s="50"/>
      <c r="JJ77" s="50"/>
      <c r="JK77" s="50"/>
      <c r="JL77" s="50"/>
      <c r="JM77" s="50"/>
      <c r="JN77" s="50"/>
      <c r="JO77" s="50"/>
      <c r="JP77" s="50"/>
      <c r="JQ77" s="50"/>
      <c r="JR77" s="50"/>
      <c r="JS77" s="50"/>
      <c r="JT77" s="50"/>
      <c r="JU77" s="50"/>
      <c r="JV77" s="50"/>
      <c r="JW77" s="50"/>
      <c r="JX77" s="50"/>
      <c r="JY77" s="50"/>
      <c r="JZ77" s="50"/>
      <c r="KA77" s="50"/>
      <c r="KB77" s="50"/>
      <c r="KC77" s="50"/>
      <c r="KD77" s="50"/>
      <c r="KE77" s="50"/>
      <c r="KF77" s="50"/>
      <c r="KG77" s="50"/>
      <c r="KH77" s="50"/>
      <c r="KI77" s="50"/>
      <c r="KJ77" s="50"/>
      <c r="KK77" s="50"/>
      <c r="KL77" s="50"/>
      <c r="KM77" s="50"/>
      <c r="KN77" s="50"/>
      <c r="KO77" s="50"/>
      <c r="KP77" s="50"/>
      <c r="KQ77" s="50"/>
      <c r="KR77" s="50"/>
      <c r="KS77" s="50"/>
      <c r="KT77" s="50"/>
      <c r="KU77" s="50"/>
      <c r="KV77" s="50"/>
      <c r="KW77" s="50"/>
      <c r="KX77" s="50"/>
      <c r="KY77" s="50"/>
      <c r="KZ77" s="50"/>
      <c r="LA77" s="50"/>
      <c r="LB77" s="50"/>
      <c r="LC77" s="50"/>
      <c r="LD77" s="50"/>
      <c r="LE77" s="50"/>
      <c r="LF77" s="50"/>
      <c r="LG77" s="50"/>
      <c r="LH77" s="50"/>
      <c r="LI77" s="50"/>
      <c r="LJ77" s="50"/>
      <c r="LK77" s="50"/>
      <c r="LL77" s="50"/>
      <c r="LM77" s="50"/>
      <c r="LN77" s="50"/>
      <c r="LO77" s="50"/>
      <c r="LP77" s="50"/>
      <c r="LQ77" s="50"/>
      <c r="LR77" s="50"/>
      <c r="LS77" s="50"/>
      <c r="LT77" s="50"/>
      <c r="LU77" s="50"/>
      <c r="LV77" s="50"/>
      <c r="LW77" s="50"/>
      <c r="LX77" s="50"/>
      <c r="LY77" s="50"/>
      <c r="LZ77" s="50"/>
      <c r="MA77" s="50"/>
      <c r="MB77" s="50"/>
      <c r="MC77" s="50"/>
      <c r="MD77" s="50"/>
      <c r="ME77" s="50"/>
      <c r="MF77" s="50"/>
      <c r="MG77" s="50"/>
      <c r="MH77" s="50"/>
      <c r="MI77" s="50"/>
      <c r="MJ77" s="50"/>
      <c r="MK77" s="50"/>
      <c r="ML77" s="50"/>
      <c r="MM77" s="50"/>
      <c r="MN77" s="50"/>
      <c r="MO77" s="50"/>
      <c r="MP77" s="50"/>
      <c r="MQ77" s="50"/>
      <c r="MR77" s="50"/>
      <c r="MS77" s="50"/>
      <c r="MT77" s="50"/>
      <c r="MU77" s="50"/>
      <c r="MV77" s="50"/>
      <c r="MW77" s="50"/>
      <c r="MX77" s="50"/>
      <c r="MY77" s="50"/>
      <c r="MZ77" s="50"/>
      <c r="NA77" s="50"/>
      <c r="NB77" s="50"/>
      <c r="NC77" s="50"/>
      <c r="ND77" s="50"/>
      <c r="NE77" s="50"/>
      <c r="NF77" s="50"/>
      <c r="NG77" s="50"/>
      <c r="NH77" s="50"/>
      <c r="NI77" s="50"/>
      <c r="NJ77" s="50"/>
      <c r="NK77" s="50"/>
      <c r="NL77" s="50"/>
      <c r="NM77" s="50"/>
      <c r="NN77" s="50"/>
      <c r="NO77" s="50"/>
      <c r="NP77" s="50"/>
      <c r="NQ77" s="50"/>
      <c r="NR77" s="50"/>
      <c r="NS77" s="50"/>
      <c r="NT77" s="50"/>
      <c r="NU77" s="50"/>
      <c r="NV77" s="50"/>
      <c r="NW77" s="50"/>
      <c r="NX77" s="50"/>
      <c r="NY77" s="50"/>
      <c r="NZ77" s="50"/>
      <c r="OA77" s="50"/>
      <c r="OB77" s="50"/>
      <c r="OC77" s="50"/>
      <c r="OD77" s="50"/>
      <c r="OE77" s="50"/>
      <c r="OF77" s="50"/>
      <c r="OG77" s="50"/>
      <c r="OH77" s="50"/>
      <c r="OI77" s="50"/>
      <c r="OJ77" s="50"/>
      <c r="OK77" s="50"/>
      <c r="OL77" s="50"/>
      <c r="OM77" s="50"/>
      <c r="ON77" s="50"/>
      <c r="OO77" s="50"/>
      <c r="OP77" s="50"/>
      <c r="OQ77" s="50"/>
      <c r="OR77" s="50"/>
      <c r="OS77" s="50"/>
      <c r="OT77" s="50"/>
      <c r="OU77" s="50"/>
      <c r="OV77" s="50"/>
      <c r="OW77" s="50"/>
      <c r="OX77" s="50"/>
      <c r="OY77" s="50"/>
      <c r="OZ77" s="50"/>
      <c r="PA77" s="50"/>
      <c r="PB77" s="50"/>
      <c r="PC77" s="50"/>
      <c r="PD77" s="50"/>
      <c r="PE77" s="50"/>
      <c r="PF77" s="50"/>
      <c r="PG77" s="50"/>
      <c r="PH77" s="50"/>
      <c r="PI77" s="50"/>
      <c r="PJ77" s="50"/>
      <c r="PK77" s="50"/>
      <c r="PL77" s="50"/>
      <c r="PM77" s="50"/>
      <c r="PN77" s="50"/>
      <c r="PO77" s="50"/>
      <c r="PP77" s="50"/>
      <c r="PQ77" s="50"/>
      <c r="PR77" s="50"/>
      <c r="PS77" s="50"/>
      <c r="PT77" s="50"/>
      <c r="PU77" s="50"/>
      <c r="PV77" s="50"/>
      <c r="PW77" s="50"/>
      <c r="PX77" s="50"/>
      <c r="PY77" s="50"/>
      <c r="PZ77" s="50"/>
      <c r="QA77" s="50"/>
      <c r="QB77" s="50"/>
      <c r="QC77" s="50"/>
      <c r="QD77" s="50"/>
      <c r="QE77" s="50"/>
      <c r="QF77" s="50"/>
      <c r="QG77" s="50"/>
      <c r="QH77" s="50"/>
      <c r="QI77" s="50"/>
      <c r="QJ77" s="50"/>
      <c r="QK77" s="50"/>
      <c r="QL77" s="50"/>
      <c r="QM77" s="50"/>
      <c r="QN77" s="50"/>
      <c r="QO77" s="50"/>
      <c r="QP77" s="50"/>
      <c r="QQ77" s="50"/>
      <c r="QR77" s="50"/>
      <c r="QS77" s="50"/>
      <c r="QT77" s="50"/>
      <c r="QU77" s="50"/>
      <c r="QV77" s="50"/>
      <c r="QW77" s="50"/>
      <c r="QX77" s="50"/>
      <c r="QY77" s="50"/>
      <c r="QZ77" s="50"/>
      <c r="RA77" s="50"/>
      <c r="RB77" s="50"/>
      <c r="RC77" s="50"/>
      <c r="RD77" s="50"/>
      <c r="RE77" s="50"/>
      <c r="RF77" s="50"/>
      <c r="RG77" s="50"/>
      <c r="RH77" s="50"/>
      <c r="RI77" s="50"/>
      <c r="RJ77" s="50"/>
      <c r="RK77" s="50"/>
      <c r="RL77" s="50"/>
      <c r="RM77" s="50"/>
      <c r="RN77" s="50"/>
      <c r="RO77" s="50"/>
      <c r="RP77" s="50"/>
      <c r="RQ77" s="50"/>
      <c r="RR77" s="50"/>
      <c r="RS77" s="50"/>
      <c r="RT77" s="50"/>
      <c r="RU77" s="50"/>
      <c r="RV77" s="50"/>
      <c r="RW77" s="50"/>
      <c r="RX77" s="50"/>
      <c r="RY77" s="50"/>
      <c r="RZ77" s="50"/>
      <c r="SA77" s="50"/>
      <c r="SB77" s="50"/>
      <c r="SC77" s="50"/>
      <c r="SD77" s="50"/>
      <c r="SE77" s="50"/>
      <c r="SF77" s="50"/>
      <c r="SG77" s="50"/>
      <c r="SH77" s="50"/>
      <c r="SI77" s="50"/>
      <c r="SJ77" s="50"/>
      <c r="SK77" s="50"/>
      <c r="SL77" s="50"/>
      <c r="SM77" s="50"/>
      <c r="SN77" s="50"/>
      <c r="SO77" s="50"/>
      <c r="SP77" s="50"/>
      <c r="SQ77" s="50"/>
      <c r="SR77" s="50"/>
      <c r="SS77" s="50"/>
      <c r="ST77" s="50"/>
      <c r="SU77" s="50"/>
      <c r="SV77" s="50"/>
      <c r="SW77" s="50"/>
      <c r="SX77" s="50"/>
      <c r="SY77" s="50"/>
      <c r="SZ77" s="50"/>
      <c r="TA77" s="50"/>
      <c r="TB77" s="50"/>
      <c r="TC77" s="50"/>
      <c r="TD77" s="50"/>
      <c r="TE77" s="50"/>
      <c r="TF77" s="50"/>
      <c r="TG77" s="50"/>
      <c r="TH77" s="50"/>
      <c r="TI77" s="50"/>
      <c r="TJ77" s="50"/>
      <c r="TK77" s="50"/>
      <c r="TL77" s="50"/>
      <c r="TM77" s="50"/>
      <c r="TN77" s="50"/>
      <c r="TO77" s="50"/>
      <c r="TP77" s="50"/>
      <c r="TQ77" s="50"/>
      <c r="TR77" s="50"/>
      <c r="TS77" s="50"/>
      <c r="TT77" s="50"/>
      <c r="TU77" s="50"/>
      <c r="TV77" s="50"/>
      <c r="TW77" s="50"/>
      <c r="TX77" s="50"/>
      <c r="TY77" s="50"/>
      <c r="TZ77" s="50"/>
      <c r="UA77" s="50"/>
      <c r="UB77" s="50"/>
      <c r="UC77" s="50"/>
      <c r="UD77" s="50"/>
      <c r="UE77" s="50"/>
      <c r="UF77" s="50"/>
      <c r="UG77" s="50"/>
      <c r="UH77" s="50"/>
      <c r="UI77" s="50"/>
      <c r="UJ77" s="50"/>
      <c r="UK77" s="50"/>
      <c r="UL77" s="50"/>
      <c r="UM77" s="50"/>
      <c r="UN77" s="50"/>
      <c r="UO77" s="50"/>
      <c r="UP77" s="50"/>
      <c r="UQ77" s="50"/>
      <c r="UR77" s="50"/>
      <c r="US77" s="50"/>
      <c r="UT77" s="50"/>
      <c r="UU77" s="50"/>
      <c r="UV77" s="50"/>
      <c r="UW77" s="50"/>
      <c r="UX77" s="50"/>
      <c r="UY77" s="50"/>
      <c r="UZ77" s="50"/>
      <c r="VA77" s="50"/>
      <c r="VB77" s="50"/>
      <c r="VC77" s="50"/>
      <c r="VD77" s="50"/>
      <c r="VE77" s="50"/>
      <c r="VF77" s="50"/>
      <c r="VG77" s="50"/>
      <c r="VH77" s="50"/>
      <c r="VI77" s="50"/>
      <c r="VJ77" s="50"/>
      <c r="VK77" s="50"/>
      <c r="VL77" s="50"/>
      <c r="VM77" s="50"/>
      <c r="VN77" s="50"/>
      <c r="VO77" s="50"/>
      <c r="VP77" s="50"/>
      <c r="VQ77" s="50"/>
      <c r="VR77" s="50"/>
      <c r="VS77" s="50"/>
      <c r="VT77" s="50"/>
      <c r="VU77" s="50"/>
      <c r="VV77" s="50"/>
      <c r="VW77" s="50"/>
      <c r="VX77" s="50"/>
      <c r="VY77" s="50"/>
      <c r="VZ77" s="50"/>
      <c r="WA77" s="50"/>
      <c r="WB77" s="50"/>
      <c r="WC77" s="50"/>
      <c r="WD77" s="50"/>
      <c r="WE77" s="50"/>
      <c r="WF77" s="50"/>
      <c r="WG77" s="50"/>
      <c r="WH77" s="50"/>
      <c r="WI77" s="50"/>
      <c r="WJ77" s="50"/>
      <c r="WK77" s="50"/>
      <c r="WL77" s="50"/>
      <c r="WM77" s="50"/>
      <c r="WN77" s="50"/>
      <c r="WO77" s="50"/>
      <c r="WP77" s="50"/>
      <c r="WQ77" s="50"/>
      <c r="WR77" s="50"/>
      <c r="WS77" s="50"/>
      <c r="WT77" s="50"/>
      <c r="WU77" s="50"/>
      <c r="WV77" s="50"/>
      <c r="WW77" s="50"/>
      <c r="WX77" s="50"/>
      <c r="WY77" s="50"/>
      <c r="WZ77" s="50"/>
      <c r="XA77" s="50"/>
      <c r="XB77" s="50"/>
      <c r="XC77" s="50"/>
      <c r="XD77" s="50"/>
      <c r="XE77" s="50"/>
      <c r="XF77" s="50"/>
      <c r="XG77" s="50"/>
      <c r="XH77" s="50"/>
      <c r="XI77" s="50"/>
      <c r="XJ77" s="50"/>
      <c r="XK77" s="50"/>
      <c r="XL77" s="50"/>
      <c r="XM77" s="50"/>
      <c r="XN77" s="50"/>
      <c r="XO77" s="50"/>
      <c r="XP77" s="50"/>
      <c r="XQ77" s="50"/>
      <c r="XR77" s="50"/>
      <c r="XS77" s="50"/>
      <c r="XT77" s="50"/>
      <c r="XU77" s="50"/>
      <c r="XV77" s="50"/>
      <c r="XW77" s="50"/>
      <c r="XX77" s="50"/>
      <c r="XY77" s="50"/>
      <c r="XZ77" s="50"/>
      <c r="YA77" s="50"/>
      <c r="YB77" s="50"/>
      <c r="YC77" s="50"/>
      <c r="YD77" s="50"/>
      <c r="YE77" s="50"/>
      <c r="YF77" s="50"/>
      <c r="YG77" s="50"/>
      <c r="YH77" s="50"/>
      <c r="YI77" s="50"/>
      <c r="YJ77" s="50"/>
      <c r="YK77" s="50"/>
      <c r="YL77" s="50"/>
      <c r="YM77" s="50"/>
      <c r="YN77" s="50"/>
      <c r="YO77" s="50"/>
      <c r="YP77" s="50"/>
      <c r="YQ77" s="50"/>
      <c r="YR77" s="50"/>
      <c r="YS77" s="50"/>
      <c r="YT77" s="50"/>
      <c r="YU77" s="50"/>
      <c r="YV77" s="50"/>
      <c r="YW77" s="50"/>
      <c r="YX77" s="50"/>
      <c r="YY77" s="50"/>
      <c r="YZ77" s="50"/>
      <c r="ZA77" s="50"/>
      <c r="ZB77" s="50"/>
      <c r="ZC77" s="50"/>
      <c r="ZD77" s="50"/>
      <c r="ZE77" s="50"/>
      <c r="ZF77" s="50"/>
      <c r="ZG77" s="50"/>
      <c r="ZH77" s="50"/>
      <c r="ZI77" s="50"/>
      <c r="ZJ77" s="50"/>
      <c r="ZK77" s="50"/>
      <c r="ZL77" s="50"/>
      <c r="ZM77" s="50"/>
      <c r="ZN77" s="50"/>
      <c r="ZO77" s="50"/>
      <c r="ZP77" s="50"/>
      <c r="ZQ77" s="50"/>
      <c r="ZR77" s="50"/>
      <c r="ZS77" s="50"/>
      <c r="ZT77" s="50"/>
      <c r="ZU77" s="50"/>
      <c r="ZV77" s="50"/>
      <c r="ZW77" s="50"/>
      <c r="ZX77" s="50"/>
      <c r="ZY77" s="50"/>
      <c r="ZZ77" s="50"/>
      <c r="AAA77" s="50"/>
      <c r="AAB77" s="50"/>
      <c r="AAC77" s="50"/>
      <c r="AAD77" s="50"/>
      <c r="AAE77" s="50"/>
      <c r="AAF77" s="50"/>
      <c r="AAG77" s="50"/>
      <c r="AAH77" s="50"/>
      <c r="AAI77" s="50"/>
      <c r="AAJ77" s="50"/>
      <c r="AAK77" s="50"/>
      <c r="AAL77" s="50"/>
      <c r="AAM77" s="50"/>
      <c r="AAN77" s="50"/>
      <c r="AAO77" s="50"/>
      <c r="AAP77" s="50"/>
      <c r="AAQ77" s="50"/>
      <c r="AAR77" s="50"/>
      <c r="AAS77" s="50"/>
      <c r="AAT77" s="50"/>
      <c r="AAU77" s="50"/>
      <c r="AAV77" s="50"/>
      <c r="AAW77" s="50"/>
      <c r="AAX77" s="50"/>
      <c r="AAY77" s="50"/>
      <c r="AAZ77" s="50"/>
      <c r="ABA77" s="50"/>
      <c r="ABB77" s="50"/>
      <c r="ABC77" s="50"/>
      <c r="ABD77" s="50"/>
      <c r="ABE77" s="50"/>
      <c r="ABF77" s="50"/>
      <c r="ABG77" s="50"/>
      <c r="ABH77" s="50"/>
      <c r="ABI77" s="50"/>
      <c r="ABJ77" s="50"/>
      <c r="ABK77" s="50"/>
      <c r="ABL77" s="50"/>
      <c r="ABM77" s="50"/>
      <c r="ABN77" s="50"/>
      <c r="ABO77" s="50"/>
      <c r="ABP77" s="50"/>
      <c r="ABQ77" s="50"/>
      <c r="ABR77" s="50"/>
      <c r="ABS77" s="50"/>
      <c r="ABT77" s="50"/>
      <c r="ABU77" s="50"/>
      <c r="ABV77" s="50"/>
      <c r="ABW77" s="50"/>
      <c r="ABX77" s="50"/>
      <c r="ABY77" s="50"/>
      <c r="ABZ77" s="50"/>
      <c r="ACA77" s="50"/>
      <c r="ACB77" s="50"/>
      <c r="ACC77" s="50"/>
      <c r="ACD77" s="50"/>
      <c r="ACE77" s="50"/>
      <c r="ACF77" s="50"/>
      <c r="ACG77" s="50"/>
      <c r="ACH77" s="50"/>
      <c r="ACI77" s="50"/>
      <c r="ACJ77" s="50"/>
      <c r="ACK77" s="50"/>
      <c r="ACL77" s="50"/>
      <c r="ACM77" s="50"/>
      <c r="ACN77" s="50"/>
      <c r="ACO77" s="50"/>
      <c r="ACP77" s="50"/>
      <c r="ACQ77" s="50"/>
      <c r="ACR77" s="50"/>
      <c r="ACS77" s="50"/>
      <c r="ACT77" s="50"/>
      <c r="ACU77" s="50"/>
      <c r="ACV77" s="50"/>
      <c r="ACW77" s="50"/>
      <c r="ACX77" s="50"/>
      <c r="ACY77" s="50"/>
      <c r="ACZ77" s="50"/>
      <c r="ADA77" s="50"/>
      <c r="ADB77" s="50"/>
      <c r="ADC77" s="50"/>
      <c r="ADD77" s="50"/>
      <c r="ADE77" s="50"/>
      <c r="ADF77" s="50"/>
      <c r="ADG77" s="50"/>
      <c r="ADH77" s="50"/>
      <c r="ADI77" s="50"/>
      <c r="ADJ77" s="50"/>
      <c r="ADK77" s="50"/>
      <c r="ADL77" s="50"/>
      <c r="ADM77" s="50"/>
      <c r="ADN77" s="50"/>
      <c r="ADO77" s="50"/>
      <c r="ADP77" s="50"/>
      <c r="ADQ77" s="50"/>
      <c r="ADR77" s="50"/>
      <c r="ADS77" s="50"/>
      <c r="ADT77" s="50"/>
      <c r="ADU77" s="50"/>
      <c r="ADV77" s="50"/>
      <c r="ADW77" s="50"/>
      <c r="ADX77" s="50"/>
      <c r="ADY77" s="50"/>
      <c r="ADZ77" s="50"/>
      <c r="AEA77" s="50"/>
      <c r="AEB77" s="50"/>
      <c r="AEC77" s="50"/>
      <c r="AED77" s="50"/>
      <c r="AEE77" s="50"/>
      <c r="AEF77" s="50"/>
      <c r="AEG77" s="50"/>
      <c r="AEH77" s="50"/>
      <c r="AEI77" s="50"/>
      <c r="AEJ77" s="50"/>
      <c r="AEK77" s="50"/>
      <c r="AEL77" s="50"/>
      <c r="AEM77" s="50"/>
      <c r="AEN77" s="50"/>
      <c r="AEO77" s="50"/>
      <c r="AEP77" s="50"/>
      <c r="AEQ77" s="50"/>
      <c r="AER77" s="50"/>
      <c r="AES77" s="50"/>
      <c r="AET77" s="50"/>
      <c r="AEU77" s="50"/>
      <c r="AEV77" s="50"/>
      <c r="AEW77" s="50"/>
      <c r="AEX77" s="50"/>
      <c r="AEY77" s="50"/>
      <c r="AEZ77" s="50"/>
      <c r="AFA77" s="50"/>
      <c r="AFB77" s="50"/>
      <c r="AFC77" s="50"/>
      <c r="AFD77" s="50"/>
      <c r="AFE77" s="50"/>
      <c r="AFF77" s="50"/>
      <c r="AFG77" s="50"/>
      <c r="AFH77" s="50"/>
      <c r="AFI77" s="50"/>
      <c r="AFJ77" s="50"/>
      <c r="AFK77" s="50"/>
      <c r="AFL77" s="50"/>
      <c r="AFM77" s="50"/>
      <c r="AFN77" s="50"/>
      <c r="AFO77" s="50"/>
      <c r="AFP77" s="50"/>
      <c r="AFQ77" s="50"/>
      <c r="AFR77" s="50"/>
      <c r="AFS77" s="50"/>
      <c r="AFT77" s="50"/>
      <c r="AFU77" s="50"/>
      <c r="AFV77" s="50"/>
      <c r="AFW77" s="50"/>
      <c r="AFX77" s="50"/>
      <c r="AFY77" s="50"/>
      <c r="AFZ77" s="50"/>
      <c r="AGA77" s="50"/>
      <c r="AGB77" s="50"/>
      <c r="AGC77" s="50"/>
      <c r="AGD77" s="50"/>
      <c r="AGE77" s="50"/>
      <c r="AGF77" s="50"/>
      <c r="AGG77" s="50"/>
      <c r="AGH77" s="50"/>
      <c r="AGI77" s="50"/>
      <c r="AGJ77" s="50"/>
      <c r="AGK77" s="50"/>
      <c r="AGL77" s="50"/>
      <c r="AGM77" s="50"/>
      <c r="AGN77" s="50"/>
      <c r="AGO77" s="50"/>
      <c r="AGP77" s="50"/>
      <c r="AGQ77" s="50"/>
      <c r="AGR77" s="50"/>
      <c r="AGS77" s="50"/>
      <c r="AGT77" s="50"/>
      <c r="AGU77" s="50"/>
      <c r="AGV77" s="50"/>
      <c r="AGW77" s="50"/>
      <c r="AGX77" s="50"/>
      <c r="AGY77" s="50"/>
      <c r="AGZ77" s="50"/>
      <c r="AHA77" s="50"/>
      <c r="AHB77" s="50"/>
      <c r="AHC77" s="50"/>
      <c r="AHD77" s="50"/>
      <c r="AHE77" s="50"/>
      <c r="AHF77" s="50"/>
      <c r="AHG77" s="50"/>
      <c r="AHH77" s="50"/>
      <c r="AHI77" s="50"/>
      <c r="AHJ77" s="50"/>
      <c r="AHK77" s="50"/>
      <c r="AHL77" s="50"/>
      <c r="AHM77" s="50"/>
      <c r="AHN77" s="50"/>
      <c r="AHO77" s="50"/>
      <c r="AHP77" s="50"/>
      <c r="AHQ77" s="50"/>
      <c r="AHR77" s="50"/>
      <c r="AHS77" s="50"/>
      <c r="AHT77" s="50"/>
      <c r="AHU77" s="50"/>
      <c r="AHV77" s="50"/>
      <c r="AHW77" s="50"/>
      <c r="AHX77" s="50"/>
      <c r="AHY77" s="50"/>
      <c r="AHZ77" s="50"/>
      <c r="AIA77" s="50"/>
      <c r="AIB77" s="50"/>
      <c r="AIC77" s="50"/>
      <c r="AID77" s="50"/>
      <c r="AIE77" s="50"/>
      <c r="AIF77" s="50"/>
      <c r="AIG77" s="50"/>
      <c r="AIH77" s="50"/>
      <c r="AII77" s="50"/>
      <c r="AIJ77" s="50"/>
      <c r="AIK77" s="50"/>
      <c r="AIL77" s="50"/>
      <c r="AIM77" s="50"/>
      <c r="AIN77" s="50"/>
      <c r="AIO77" s="50"/>
      <c r="AIP77" s="50"/>
      <c r="AIQ77" s="50"/>
      <c r="AIR77" s="50"/>
      <c r="AIS77" s="50"/>
      <c r="AIT77" s="50"/>
      <c r="AIU77" s="50"/>
      <c r="AIV77" s="50"/>
      <c r="AIW77" s="50"/>
      <c r="AIX77" s="50"/>
      <c r="AIY77" s="50"/>
      <c r="AIZ77" s="50"/>
      <c r="AJA77" s="50"/>
      <c r="AJB77" s="50"/>
      <c r="AJC77" s="50"/>
      <c r="AJD77" s="50"/>
      <c r="AJE77" s="50"/>
      <c r="AJF77" s="50"/>
      <c r="AJG77" s="50"/>
      <c r="AJH77" s="50"/>
      <c r="AJI77" s="50"/>
      <c r="AJJ77" s="50"/>
      <c r="AJK77" s="50"/>
      <c r="AJL77" s="50"/>
      <c r="AJM77" s="50"/>
      <c r="AJN77" s="50"/>
      <c r="AJO77" s="50"/>
      <c r="AJP77" s="50"/>
      <c r="AJQ77" s="50"/>
      <c r="AJR77" s="50"/>
      <c r="AJS77" s="50"/>
      <c r="AJT77" s="50"/>
      <c r="AJU77" s="50"/>
      <c r="AJV77" s="50"/>
      <c r="AJW77" s="50"/>
      <c r="AJX77" s="50"/>
      <c r="AJY77" s="50"/>
      <c r="AJZ77" s="50"/>
      <c r="AKA77" s="50"/>
      <c r="AKB77" s="50"/>
      <c r="AKC77" s="50"/>
      <c r="AKD77" s="50"/>
      <c r="AKE77" s="50"/>
      <c r="AKF77" s="50"/>
      <c r="AKG77" s="50"/>
      <c r="AKH77" s="50"/>
      <c r="AKI77" s="50"/>
      <c r="AKJ77" s="50"/>
      <c r="AKK77" s="50"/>
      <c r="AKL77" s="50"/>
      <c r="AKM77" s="50"/>
      <c r="AKN77" s="50"/>
      <c r="AKO77" s="50"/>
      <c r="AKP77" s="50"/>
      <c r="AKQ77" s="50"/>
      <c r="AKR77" s="50"/>
      <c r="AKS77" s="50"/>
      <c r="AKT77" s="50"/>
      <c r="AKU77" s="50"/>
      <c r="AKV77" s="50"/>
      <c r="AKW77" s="50"/>
      <c r="AKX77" s="50"/>
      <c r="AKY77" s="50"/>
      <c r="AKZ77" s="50"/>
      <c r="ALA77" s="50"/>
      <c r="ALB77" s="50"/>
      <c r="ALC77" s="50"/>
      <c r="ALD77" s="50"/>
      <c r="ALE77" s="50"/>
      <c r="ALF77" s="50"/>
      <c r="ALG77" s="50"/>
      <c r="ALH77" s="50"/>
      <c r="ALI77" s="50"/>
      <c r="ALJ77" s="50"/>
      <c r="ALK77" s="50"/>
      <c r="ALL77" s="50"/>
      <c r="ALM77" s="50"/>
      <c r="ALN77" s="50"/>
      <c r="ALO77" s="50"/>
      <c r="ALP77" s="50"/>
      <c r="ALQ77" s="50"/>
      <c r="ALR77" s="50"/>
      <c r="ALS77" s="50"/>
      <c r="ALT77" s="50"/>
      <c r="ALU77" s="50"/>
      <c r="ALV77" s="50"/>
      <c r="ALW77" s="50"/>
      <c r="ALX77" s="50"/>
      <c r="ALY77" s="50"/>
      <c r="ALZ77" s="50"/>
      <c r="AMA77" s="50"/>
      <c r="AMB77" s="50"/>
      <c r="AMC77" s="50"/>
      <c r="AMD77" s="50"/>
      <c r="AME77" s="50"/>
      <c r="AMF77" s="50"/>
      <c r="AMG77" s="50"/>
      <c r="AMH77" s="50"/>
      <c r="AMI77" s="50"/>
      <c r="AMJ77" s="50"/>
      <c r="AMK77" s="50"/>
      <c r="AML77" s="50"/>
      <c r="AMM77" s="50"/>
      <c r="AMN77" s="50"/>
      <c r="AMO77" s="50"/>
      <c r="AMP77" s="50"/>
      <c r="AMQ77" s="50"/>
      <c r="AMR77" s="50"/>
      <c r="AMS77" s="50"/>
      <c r="AMT77" s="50"/>
      <c r="AMU77" s="50"/>
      <c r="AMV77" s="50"/>
      <c r="AMW77" s="50"/>
      <c r="AMX77" s="50"/>
      <c r="AMY77" s="50"/>
      <c r="AMZ77" s="50"/>
      <c r="ANA77" s="50"/>
      <c r="ANB77" s="50"/>
      <c r="ANC77" s="50"/>
      <c r="AND77" s="50"/>
      <c r="ANE77" s="50"/>
      <c r="ANF77" s="50"/>
      <c r="ANG77" s="50"/>
      <c r="ANH77" s="50"/>
      <c r="ANI77" s="50"/>
      <c r="ANJ77" s="50"/>
      <c r="ANK77" s="50"/>
      <c r="ANL77" s="50"/>
      <c r="ANM77" s="50"/>
      <c r="ANN77" s="50"/>
      <c r="ANO77" s="50"/>
      <c r="ANP77" s="50"/>
      <c r="ANQ77" s="50"/>
      <c r="ANR77" s="50"/>
      <c r="ANS77" s="50"/>
      <c r="ANT77" s="50"/>
      <c r="ANU77" s="50"/>
      <c r="ANV77" s="50"/>
      <c r="ANW77" s="50"/>
      <c r="ANX77" s="50"/>
      <c r="ANY77" s="50"/>
      <c r="ANZ77" s="50"/>
      <c r="AOA77" s="50"/>
    </row>
    <row r="78" spans="1:1067" ht="69" customHeight="1">
      <c r="A78" s="283"/>
      <c r="B78" s="10">
        <v>66</v>
      </c>
      <c r="C78" s="280">
        <v>63</v>
      </c>
      <c r="D78" s="280" t="s">
        <v>2431</v>
      </c>
      <c r="E78" s="281">
        <v>29</v>
      </c>
      <c r="F78" s="10" t="s">
        <v>388</v>
      </c>
      <c r="G78" s="10" t="s">
        <v>61</v>
      </c>
      <c r="H78" s="495">
        <v>70</v>
      </c>
      <c r="I78" s="499" t="str">
        <f t="shared" si="14"/>
        <v>63_29</v>
      </c>
      <c r="J78" s="473">
        <v>1</v>
      </c>
      <c r="K78" s="473">
        <v>2</v>
      </c>
      <c r="L78" s="473"/>
      <c r="M78" s="473"/>
      <c r="N78" s="491">
        <v>1</v>
      </c>
      <c r="O78" s="10"/>
      <c r="P78" s="10"/>
      <c r="Q78" s="10"/>
      <c r="R78" s="10"/>
      <c r="S78" s="10" t="s">
        <v>389</v>
      </c>
      <c r="T78" t="s">
        <v>1166</v>
      </c>
      <c r="U78" s="10"/>
      <c r="V78" s="503" t="s">
        <v>2363</v>
      </c>
      <c r="W78" s="9">
        <v>0.55000000000000004</v>
      </c>
      <c r="X78" s="9"/>
      <c r="Y78"/>
      <c r="Z78" s="9"/>
      <c r="AA78" s="9" t="s">
        <v>2062</v>
      </c>
      <c r="AB78" s="9"/>
      <c r="AC78" s="9" t="s">
        <v>389</v>
      </c>
      <c r="AD78" s="9"/>
      <c r="AE78" s="9"/>
      <c r="AF78" s="9"/>
      <c r="AG78" s="9"/>
      <c r="AH78" s="9"/>
      <c r="AI78" s="9" t="s">
        <v>622</v>
      </c>
      <c r="AJ78" s="9"/>
      <c r="AK78" s="468">
        <v>1</v>
      </c>
      <c r="AL78" s="386">
        <v>42</v>
      </c>
      <c r="AM78" s="384" t="s">
        <v>389</v>
      </c>
      <c r="AN78" s="384" t="s">
        <v>63</v>
      </c>
      <c r="AO78" s="384"/>
      <c r="AP78" s="384"/>
      <c r="AQ78" s="384" t="s">
        <v>2022</v>
      </c>
      <c r="AR78" s="384" t="s">
        <v>64</v>
      </c>
      <c r="AS78" s="385">
        <v>23</v>
      </c>
      <c r="AT78" s="386">
        <v>22</v>
      </c>
      <c r="AU78" s="387"/>
      <c r="AV78" s="387"/>
      <c r="AW78" s="387">
        <v>1</v>
      </c>
      <c r="AX78" s="387"/>
      <c r="AY78" s="387"/>
      <c r="AZ78" s="387"/>
      <c r="BA78" s="387"/>
      <c r="BB78" s="386">
        <v>1</v>
      </c>
      <c r="BC78" s="383">
        <v>74</v>
      </c>
      <c r="BD78" s="388">
        <v>2</v>
      </c>
      <c r="BE78" s="387" t="s">
        <v>147</v>
      </c>
      <c r="BF78" s="387" t="s">
        <v>66</v>
      </c>
      <c r="BG78" s="387" t="s">
        <v>390</v>
      </c>
      <c r="BH78" s="387" t="s">
        <v>68</v>
      </c>
      <c r="BI78" s="387" t="s">
        <v>391</v>
      </c>
      <c r="BJ78" s="387" t="s">
        <v>392</v>
      </c>
      <c r="BK78" s="387" t="s">
        <v>390</v>
      </c>
      <c r="BL78" s="387" t="s">
        <v>68</v>
      </c>
      <c r="BM78" s="387" t="s">
        <v>93</v>
      </c>
      <c r="BN78" s="387" t="s">
        <v>393</v>
      </c>
      <c r="BO78" s="384" t="s">
        <v>71</v>
      </c>
      <c r="BP78" s="384" t="s">
        <v>72</v>
      </c>
      <c r="BQ78" s="384"/>
      <c r="BR78" s="384"/>
      <c r="BS78" s="384"/>
      <c r="BT78" s="384"/>
      <c r="BU78" s="387"/>
      <c r="BV78" s="387"/>
      <c r="BW78" s="387"/>
      <c r="BX78" s="387" t="s">
        <v>2096</v>
      </c>
      <c r="BY78" s="387"/>
      <c r="BZ78" s="387">
        <v>1</v>
      </c>
      <c r="CA78" s="387"/>
      <c r="CB78" s="387"/>
      <c r="CC78" s="387"/>
      <c r="CD78" s="387"/>
      <c r="CE78" s="387"/>
      <c r="CF78" s="387"/>
      <c r="CG78" s="387"/>
      <c r="CH78" s="387"/>
      <c r="CI78" s="387"/>
      <c r="CJ78" s="387"/>
      <c r="CK78" s="387"/>
      <c r="CL78" s="387"/>
      <c r="CM78" s="387"/>
      <c r="CN78" s="387"/>
      <c r="CO78" s="389">
        <v>1230</v>
      </c>
      <c r="CP78" s="389"/>
      <c r="CQ78" s="10"/>
      <c r="CR78" s="10"/>
      <c r="CS78" s="10"/>
      <c r="CT78" s="10"/>
      <c r="CU78" s="10"/>
      <c r="CV78" s="10"/>
      <c r="CW78" s="10"/>
      <c r="CX78" s="10">
        <v>1</v>
      </c>
      <c r="CY78" s="10" t="s">
        <v>130</v>
      </c>
      <c r="CZ78" s="10">
        <v>70</v>
      </c>
      <c r="DA78" s="10" t="s">
        <v>394</v>
      </c>
      <c r="DB78" s="10" t="s">
        <v>101</v>
      </c>
      <c r="DC78" s="10">
        <v>1</v>
      </c>
      <c r="DD78" s="10" t="str">
        <f t="shared" si="16"/>
        <v>63_29</v>
      </c>
      <c r="DE78" s="282"/>
      <c r="DF78" s="10" t="s">
        <v>447</v>
      </c>
      <c r="DG78" s="10" t="s">
        <v>1777</v>
      </c>
      <c r="DH78" s="10"/>
      <c r="DI78" s="10"/>
      <c r="DJ78" s="10"/>
      <c r="DK78" s="232"/>
      <c r="DL78" s="232"/>
      <c r="DM78" s="232"/>
      <c r="DN78" s="232"/>
      <c r="DO78" s="477" t="s">
        <v>1959</v>
      </c>
      <c r="DP78" s="230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  <c r="IX78" s="50"/>
      <c r="IY78" s="50"/>
      <c r="IZ78" s="50"/>
      <c r="JA78" s="50"/>
      <c r="JB78" s="50"/>
      <c r="JC78" s="50"/>
      <c r="JD78" s="50"/>
      <c r="JE78" s="50"/>
      <c r="JF78" s="50"/>
      <c r="JG78" s="50"/>
      <c r="JH78" s="50"/>
      <c r="JI78" s="50"/>
      <c r="JJ78" s="50"/>
      <c r="JK78" s="50"/>
      <c r="JL78" s="50"/>
      <c r="JM78" s="50"/>
      <c r="JN78" s="50"/>
      <c r="JO78" s="50"/>
      <c r="JP78" s="50"/>
      <c r="JQ78" s="50"/>
      <c r="JR78" s="50"/>
      <c r="JS78" s="50"/>
      <c r="JT78" s="50"/>
      <c r="JU78" s="50"/>
      <c r="JV78" s="50"/>
      <c r="JW78" s="50"/>
      <c r="JX78" s="50"/>
      <c r="JY78" s="50"/>
      <c r="JZ78" s="50"/>
      <c r="KA78" s="50"/>
      <c r="KB78" s="50"/>
      <c r="KC78" s="50"/>
      <c r="KD78" s="50"/>
      <c r="KE78" s="50"/>
      <c r="KF78" s="50"/>
      <c r="KG78" s="50"/>
      <c r="KH78" s="50"/>
      <c r="KI78" s="50"/>
      <c r="KJ78" s="50"/>
      <c r="KK78" s="50"/>
      <c r="KL78" s="50"/>
      <c r="KM78" s="50"/>
      <c r="KN78" s="50"/>
      <c r="KO78" s="50"/>
      <c r="KP78" s="50"/>
      <c r="KQ78" s="50"/>
      <c r="KR78" s="50"/>
      <c r="KS78" s="50"/>
      <c r="KT78" s="50"/>
      <c r="KU78" s="50"/>
      <c r="KV78" s="50"/>
      <c r="KW78" s="50"/>
      <c r="KX78" s="50"/>
      <c r="KY78" s="50"/>
      <c r="KZ78" s="50"/>
      <c r="LA78" s="50"/>
      <c r="LB78" s="50"/>
      <c r="LC78" s="50"/>
      <c r="LD78" s="50"/>
      <c r="LE78" s="50"/>
      <c r="LF78" s="50"/>
      <c r="LG78" s="50"/>
      <c r="LH78" s="50"/>
      <c r="LI78" s="50"/>
      <c r="LJ78" s="50"/>
      <c r="LK78" s="50"/>
      <c r="LL78" s="50"/>
      <c r="LM78" s="50"/>
      <c r="LN78" s="50"/>
      <c r="LO78" s="50"/>
      <c r="LP78" s="50"/>
      <c r="LQ78" s="50"/>
      <c r="LR78" s="50"/>
      <c r="LS78" s="50"/>
      <c r="LT78" s="50"/>
      <c r="LU78" s="50"/>
      <c r="LV78" s="50"/>
      <c r="LW78" s="50"/>
      <c r="LX78" s="50"/>
      <c r="LY78" s="50"/>
      <c r="LZ78" s="50"/>
      <c r="MA78" s="50"/>
      <c r="MB78" s="50"/>
      <c r="MC78" s="50"/>
      <c r="MD78" s="50"/>
      <c r="ME78" s="50"/>
      <c r="MF78" s="50"/>
      <c r="MG78" s="50"/>
      <c r="MH78" s="50"/>
      <c r="MI78" s="50"/>
      <c r="MJ78" s="50"/>
      <c r="MK78" s="50"/>
      <c r="ML78" s="50"/>
      <c r="MM78" s="50"/>
      <c r="MN78" s="50"/>
      <c r="MO78" s="50"/>
      <c r="MP78" s="50"/>
      <c r="MQ78" s="50"/>
      <c r="MR78" s="50"/>
      <c r="MS78" s="50"/>
      <c r="MT78" s="50"/>
      <c r="MU78" s="50"/>
      <c r="MV78" s="50"/>
      <c r="MW78" s="50"/>
      <c r="MX78" s="50"/>
      <c r="MY78" s="50"/>
      <c r="MZ78" s="50"/>
      <c r="NA78" s="50"/>
      <c r="NB78" s="50"/>
      <c r="NC78" s="50"/>
      <c r="ND78" s="50"/>
      <c r="NE78" s="50"/>
      <c r="NF78" s="50"/>
      <c r="NG78" s="50"/>
      <c r="NH78" s="50"/>
      <c r="NI78" s="50"/>
      <c r="NJ78" s="50"/>
      <c r="NK78" s="50"/>
      <c r="NL78" s="50"/>
      <c r="NM78" s="50"/>
      <c r="NN78" s="50"/>
      <c r="NO78" s="50"/>
      <c r="NP78" s="50"/>
      <c r="NQ78" s="50"/>
      <c r="NR78" s="50"/>
      <c r="NS78" s="50"/>
      <c r="NT78" s="50"/>
      <c r="NU78" s="50"/>
      <c r="NV78" s="50"/>
      <c r="NW78" s="50"/>
      <c r="NX78" s="50"/>
      <c r="NY78" s="50"/>
      <c r="NZ78" s="50"/>
      <c r="OA78" s="50"/>
      <c r="OB78" s="50"/>
      <c r="OC78" s="50"/>
      <c r="OD78" s="50"/>
      <c r="OE78" s="50"/>
      <c r="OF78" s="50"/>
      <c r="OG78" s="50"/>
      <c r="OH78" s="50"/>
      <c r="OI78" s="50"/>
      <c r="OJ78" s="50"/>
      <c r="OK78" s="50"/>
      <c r="OL78" s="50"/>
      <c r="OM78" s="50"/>
      <c r="ON78" s="50"/>
      <c r="OO78" s="50"/>
      <c r="OP78" s="50"/>
      <c r="OQ78" s="50"/>
      <c r="OR78" s="50"/>
      <c r="OS78" s="50"/>
      <c r="OT78" s="50"/>
      <c r="OU78" s="50"/>
      <c r="OV78" s="50"/>
      <c r="OW78" s="50"/>
      <c r="OX78" s="50"/>
      <c r="OY78" s="50"/>
      <c r="OZ78" s="50"/>
      <c r="PA78" s="50"/>
      <c r="PB78" s="50"/>
      <c r="PC78" s="50"/>
      <c r="PD78" s="50"/>
      <c r="PE78" s="50"/>
      <c r="PF78" s="50"/>
      <c r="PG78" s="50"/>
      <c r="PH78" s="50"/>
      <c r="PI78" s="50"/>
      <c r="PJ78" s="50"/>
      <c r="PK78" s="50"/>
      <c r="PL78" s="50"/>
      <c r="PM78" s="50"/>
      <c r="PN78" s="50"/>
      <c r="PO78" s="50"/>
      <c r="PP78" s="50"/>
      <c r="PQ78" s="50"/>
      <c r="PR78" s="50"/>
      <c r="PS78" s="50"/>
      <c r="PT78" s="50"/>
      <c r="PU78" s="50"/>
      <c r="PV78" s="50"/>
      <c r="PW78" s="50"/>
      <c r="PX78" s="50"/>
      <c r="PY78" s="50"/>
      <c r="PZ78" s="50"/>
      <c r="QA78" s="50"/>
      <c r="QB78" s="50"/>
      <c r="QC78" s="50"/>
      <c r="QD78" s="50"/>
      <c r="QE78" s="50"/>
      <c r="QF78" s="50"/>
      <c r="QG78" s="50"/>
      <c r="QH78" s="50"/>
      <c r="QI78" s="50"/>
      <c r="QJ78" s="50"/>
      <c r="QK78" s="50"/>
      <c r="QL78" s="50"/>
      <c r="QM78" s="50"/>
      <c r="QN78" s="50"/>
      <c r="QO78" s="50"/>
      <c r="QP78" s="50"/>
      <c r="QQ78" s="50"/>
      <c r="QR78" s="50"/>
      <c r="QS78" s="50"/>
      <c r="QT78" s="50"/>
      <c r="QU78" s="50"/>
      <c r="QV78" s="50"/>
      <c r="QW78" s="50"/>
      <c r="QX78" s="50"/>
      <c r="QY78" s="50"/>
      <c r="QZ78" s="50"/>
      <c r="RA78" s="50"/>
      <c r="RB78" s="50"/>
      <c r="RC78" s="50"/>
      <c r="RD78" s="50"/>
      <c r="RE78" s="50"/>
      <c r="RF78" s="50"/>
      <c r="RG78" s="50"/>
      <c r="RH78" s="50"/>
      <c r="RI78" s="50"/>
      <c r="RJ78" s="50"/>
      <c r="RK78" s="50"/>
      <c r="RL78" s="50"/>
      <c r="RM78" s="50"/>
      <c r="RN78" s="50"/>
      <c r="RO78" s="50"/>
      <c r="RP78" s="50"/>
      <c r="RQ78" s="50"/>
      <c r="RR78" s="50"/>
      <c r="RS78" s="50"/>
      <c r="RT78" s="50"/>
      <c r="RU78" s="50"/>
      <c r="RV78" s="50"/>
      <c r="RW78" s="50"/>
      <c r="RX78" s="50"/>
      <c r="RY78" s="50"/>
      <c r="RZ78" s="50"/>
      <c r="SA78" s="50"/>
      <c r="SB78" s="50"/>
      <c r="SC78" s="50"/>
      <c r="SD78" s="50"/>
      <c r="SE78" s="50"/>
      <c r="SF78" s="50"/>
      <c r="SG78" s="50"/>
      <c r="SH78" s="50"/>
      <c r="SI78" s="50"/>
      <c r="SJ78" s="50"/>
      <c r="SK78" s="50"/>
      <c r="SL78" s="50"/>
      <c r="SM78" s="50"/>
      <c r="SN78" s="50"/>
      <c r="SO78" s="50"/>
      <c r="SP78" s="50"/>
      <c r="SQ78" s="50"/>
      <c r="SR78" s="50"/>
      <c r="SS78" s="50"/>
      <c r="ST78" s="50"/>
      <c r="SU78" s="50"/>
      <c r="SV78" s="50"/>
      <c r="SW78" s="50"/>
      <c r="SX78" s="50"/>
      <c r="SY78" s="50"/>
      <c r="SZ78" s="50"/>
      <c r="TA78" s="50"/>
      <c r="TB78" s="50"/>
      <c r="TC78" s="50"/>
      <c r="TD78" s="50"/>
      <c r="TE78" s="50"/>
      <c r="TF78" s="50"/>
      <c r="TG78" s="50"/>
      <c r="TH78" s="50"/>
      <c r="TI78" s="50"/>
      <c r="TJ78" s="50"/>
      <c r="TK78" s="50"/>
      <c r="TL78" s="50"/>
      <c r="TM78" s="50"/>
      <c r="TN78" s="50"/>
      <c r="TO78" s="50"/>
      <c r="TP78" s="50"/>
      <c r="TQ78" s="50"/>
      <c r="TR78" s="50"/>
      <c r="TS78" s="50"/>
      <c r="TT78" s="50"/>
      <c r="TU78" s="50"/>
      <c r="TV78" s="50"/>
      <c r="TW78" s="50"/>
      <c r="TX78" s="50"/>
      <c r="TY78" s="50"/>
      <c r="TZ78" s="50"/>
      <c r="UA78" s="50"/>
      <c r="UB78" s="50"/>
      <c r="UC78" s="50"/>
      <c r="UD78" s="50"/>
      <c r="UE78" s="50"/>
      <c r="UF78" s="50"/>
      <c r="UG78" s="50"/>
      <c r="UH78" s="50"/>
      <c r="UI78" s="50"/>
      <c r="UJ78" s="50"/>
      <c r="UK78" s="50"/>
      <c r="UL78" s="50"/>
      <c r="UM78" s="50"/>
      <c r="UN78" s="50"/>
      <c r="UO78" s="50"/>
      <c r="UP78" s="50"/>
      <c r="UQ78" s="50"/>
      <c r="UR78" s="50"/>
      <c r="US78" s="50"/>
      <c r="UT78" s="50"/>
      <c r="UU78" s="50"/>
      <c r="UV78" s="50"/>
      <c r="UW78" s="50"/>
      <c r="UX78" s="50"/>
      <c r="UY78" s="50"/>
      <c r="UZ78" s="50"/>
      <c r="VA78" s="50"/>
      <c r="VB78" s="50"/>
      <c r="VC78" s="50"/>
      <c r="VD78" s="50"/>
      <c r="VE78" s="50"/>
      <c r="VF78" s="50"/>
      <c r="VG78" s="50"/>
      <c r="VH78" s="50"/>
      <c r="VI78" s="50"/>
      <c r="VJ78" s="50"/>
      <c r="VK78" s="50"/>
      <c r="VL78" s="50"/>
      <c r="VM78" s="50"/>
      <c r="VN78" s="50"/>
      <c r="VO78" s="50"/>
      <c r="VP78" s="50"/>
      <c r="VQ78" s="50"/>
      <c r="VR78" s="50"/>
      <c r="VS78" s="50"/>
      <c r="VT78" s="50"/>
      <c r="VU78" s="50"/>
      <c r="VV78" s="50"/>
      <c r="VW78" s="50"/>
      <c r="VX78" s="50"/>
      <c r="VY78" s="50"/>
      <c r="VZ78" s="50"/>
      <c r="WA78" s="50"/>
      <c r="WB78" s="50"/>
      <c r="WC78" s="50"/>
      <c r="WD78" s="50"/>
      <c r="WE78" s="50"/>
      <c r="WF78" s="50"/>
      <c r="WG78" s="50"/>
      <c r="WH78" s="50"/>
      <c r="WI78" s="50"/>
      <c r="WJ78" s="50"/>
      <c r="WK78" s="50"/>
      <c r="WL78" s="50"/>
      <c r="WM78" s="50"/>
      <c r="WN78" s="50"/>
      <c r="WO78" s="50"/>
      <c r="WP78" s="50"/>
      <c r="WQ78" s="50"/>
      <c r="WR78" s="50"/>
      <c r="WS78" s="50"/>
      <c r="WT78" s="50"/>
      <c r="WU78" s="50"/>
      <c r="WV78" s="50"/>
      <c r="WW78" s="50"/>
      <c r="WX78" s="50"/>
      <c r="WY78" s="50"/>
      <c r="WZ78" s="50"/>
      <c r="XA78" s="50"/>
      <c r="XB78" s="50"/>
      <c r="XC78" s="50"/>
      <c r="XD78" s="50"/>
      <c r="XE78" s="50"/>
      <c r="XF78" s="50"/>
      <c r="XG78" s="50"/>
      <c r="XH78" s="50"/>
      <c r="XI78" s="50"/>
      <c r="XJ78" s="50"/>
      <c r="XK78" s="50"/>
      <c r="XL78" s="50"/>
      <c r="XM78" s="50"/>
      <c r="XN78" s="50"/>
      <c r="XO78" s="50"/>
      <c r="XP78" s="50"/>
      <c r="XQ78" s="50"/>
      <c r="XR78" s="50"/>
      <c r="XS78" s="50"/>
      <c r="XT78" s="50"/>
      <c r="XU78" s="50"/>
      <c r="XV78" s="50"/>
      <c r="XW78" s="50"/>
      <c r="XX78" s="50"/>
      <c r="XY78" s="50"/>
      <c r="XZ78" s="50"/>
      <c r="YA78" s="50"/>
      <c r="YB78" s="50"/>
      <c r="YC78" s="50"/>
      <c r="YD78" s="50"/>
      <c r="YE78" s="50"/>
      <c r="YF78" s="50"/>
      <c r="YG78" s="50"/>
      <c r="YH78" s="50"/>
      <c r="YI78" s="50"/>
      <c r="YJ78" s="50"/>
      <c r="YK78" s="50"/>
      <c r="YL78" s="50"/>
      <c r="YM78" s="50"/>
      <c r="YN78" s="50"/>
      <c r="YO78" s="50"/>
      <c r="YP78" s="50"/>
      <c r="YQ78" s="50"/>
      <c r="YR78" s="50"/>
      <c r="YS78" s="50"/>
      <c r="YT78" s="50"/>
      <c r="YU78" s="50"/>
      <c r="YV78" s="50"/>
      <c r="YW78" s="50"/>
      <c r="YX78" s="50"/>
      <c r="YY78" s="50"/>
      <c r="YZ78" s="50"/>
      <c r="ZA78" s="50"/>
      <c r="ZB78" s="50"/>
      <c r="ZC78" s="50"/>
      <c r="ZD78" s="50"/>
      <c r="ZE78" s="50"/>
      <c r="ZF78" s="50"/>
      <c r="ZG78" s="50"/>
      <c r="ZH78" s="50"/>
      <c r="ZI78" s="50"/>
      <c r="ZJ78" s="50"/>
      <c r="ZK78" s="50"/>
      <c r="ZL78" s="50"/>
      <c r="ZM78" s="50"/>
      <c r="ZN78" s="50"/>
      <c r="ZO78" s="50"/>
      <c r="ZP78" s="50"/>
      <c r="ZQ78" s="50"/>
      <c r="ZR78" s="50"/>
      <c r="ZS78" s="50"/>
      <c r="ZT78" s="50"/>
      <c r="ZU78" s="50"/>
      <c r="ZV78" s="50"/>
      <c r="ZW78" s="50"/>
      <c r="ZX78" s="50"/>
      <c r="ZY78" s="50"/>
      <c r="ZZ78" s="50"/>
      <c r="AAA78" s="50"/>
      <c r="AAB78" s="50"/>
      <c r="AAC78" s="50"/>
      <c r="AAD78" s="50"/>
      <c r="AAE78" s="50"/>
      <c r="AAF78" s="50"/>
      <c r="AAG78" s="50"/>
      <c r="AAH78" s="50"/>
      <c r="AAI78" s="50"/>
      <c r="AAJ78" s="50"/>
      <c r="AAK78" s="50"/>
      <c r="AAL78" s="50"/>
      <c r="AAM78" s="50"/>
      <c r="AAN78" s="50"/>
      <c r="AAO78" s="50"/>
      <c r="AAP78" s="50"/>
      <c r="AAQ78" s="50"/>
      <c r="AAR78" s="50"/>
      <c r="AAS78" s="50"/>
      <c r="AAT78" s="50"/>
      <c r="AAU78" s="50"/>
      <c r="AAV78" s="50"/>
      <c r="AAW78" s="50"/>
      <c r="AAX78" s="50"/>
      <c r="AAY78" s="50"/>
      <c r="AAZ78" s="50"/>
      <c r="ABA78" s="50"/>
      <c r="ABB78" s="50"/>
      <c r="ABC78" s="50"/>
      <c r="ABD78" s="50"/>
      <c r="ABE78" s="50"/>
      <c r="ABF78" s="50"/>
      <c r="ABG78" s="50"/>
      <c r="ABH78" s="50"/>
      <c r="ABI78" s="50"/>
      <c r="ABJ78" s="50"/>
      <c r="ABK78" s="50"/>
      <c r="ABL78" s="50"/>
      <c r="ABM78" s="50"/>
      <c r="ABN78" s="50"/>
      <c r="ABO78" s="50"/>
      <c r="ABP78" s="50"/>
      <c r="ABQ78" s="50"/>
      <c r="ABR78" s="50"/>
      <c r="ABS78" s="50"/>
      <c r="ABT78" s="50"/>
      <c r="ABU78" s="50"/>
      <c r="ABV78" s="50"/>
      <c r="ABW78" s="50"/>
      <c r="ABX78" s="50"/>
      <c r="ABY78" s="50"/>
      <c r="ABZ78" s="50"/>
      <c r="ACA78" s="50"/>
      <c r="ACB78" s="50"/>
      <c r="ACC78" s="50"/>
      <c r="ACD78" s="50"/>
      <c r="ACE78" s="50"/>
      <c r="ACF78" s="50"/>
      <c r="ACG78" s="50"/>
      <c r="ACH78" s="50"/>
      <c r="ACI78" s="50"/>
      <c r="ACJ78" s="50"/>
      <c r="ACK78" s="50"/>
      <c r="ACL78" s="50"/>
      <c r="ACM78" s="50"/>
      <c r="ACN78" s="50"/>
      <c r="ACO78" s="50"/>
      <c r="ACP78" s="50"/>
      <c r="ACQ78" s="50"/>
      <c r="ACR78" s="50"/>
      <c r="ACS78" s="50"/>
      <c r="ACT78" s="50"/>
      <c r="ACU78" s="50"/>
      <c r="ACV78" s="50"/>
      <c r="ACW78" s="50"/>
      <c r="ACX78" s="50"/>
      <c r="ACY78" s="50"/>
      <c r="ACZ78" s="50"/>
      <c r="ADA78" s="50"/>
      <c r="ADB78" s="50"/>
      <c r="ADC78" s="50"/>
      <c r="ADD78" s="50"/>
      <c r="ADE78" s="50"/>
      <c r="ADF78" s="50"/>
      <c r="ADG78" s="50"/>
      <c r="ADH78" s="50"/>
      <c r="ADI78" s="50"/>
      <c r="ADJ78" s="50"/>
      <c r="ADK78" s="50"/>
      <c r="ADL78" s="50"/>
      <c r="ADM78" s="50"/>
      <c r="ADN78" s="50"/>
      <c r="ADO78" s="50"/>
      <c r="ADP78" s="50"/>
      <c r="ADQ78" s="50"/>
      <c r="ADR78" s="50"/>
      <c r="ADS78" s="50"/>
      <c r="ADT78" s="50"/>
      <c r="ADU78" s="50"/>
      <c r="ADV78" s="50"/>
      <c r="ADW78" s="50"/>
      <c r="ADX78" s="50"/>
      <c r="ADY78" s="50"/>
      <c r="ADZ78" s="50"/>
      <c r="AEA78" s="50"/>
      <c r="AEB78" s="50"/>
      <c r="AEC78" s="50"/>
      <c r="AED78" s="50"/>
      <c r="AEE78" s="50"/>
      <c r="AEF78" s="50"/>
      <c r="AEG78" s="50"/>
      <c r="AEH78" s="50"/>
      <c r="AEI78" s="50"/>
      <c r="AEJ78" s="50"/>
      <c r="AEK78" s="50"/>
      <c r="AEL78" s="50"/>
      <c r="AEM78" s="50"/>
      <c r="AEN78" s="50"/>
      <c r="AEO78" s="50"/>
      <c r="AEP78" s="50"/>
      <c r="AEQ78" s="50"/>
      <c r="AER78" s="50"/>
      <c r="AES78" s="50"/>
      <c r="AET78" s="50"/>
      <c r="AEU78" s="50"/>
      <c r="AEV78" s="50"/>
      <c r="AEW78" s="50"/>
      <c r="AEX78" s="50"/>
      <c r="AEY78" s="50"/>
      <c r="AEZ78" s="50"/>
      <c r="AFA78" s="50"/>
      <c r="AFB78" s="50"/>
      <c r="AFC78" s="50"/>
      <c r="AFD78" s="50"/>
      <c r="AFE78" s="50"/>
      <c r="AFF78" s="50"/>
      <c r="AFG78" s="50"/>
      <c r="AFH78" s="50"/>
      <c r="AFI78" s="50"/>
      <c r="AFJ78" s="50"/>
      <c r="AFK78" s="50"/>
      <c r="AFL78" s="50"/>
      <c r="AFM78" s="50"/>
      <c r="AFN78" s="50"/>
      <c r="AFO78" s="50"/>
      <c r="AFP78" s="50"/>
      <c r="AFQ78" s="50"/>
      <c r="AFR78" s="50"/>
      <c r="AFS78" s="50"/>
      <c r="AFT78" s="50"/>
      <c r="AFU78" s="50"/>
      <c r="AFV78" s="50"/>
      <c r="AFW78" s="50"/>
      <c r="AFX78" s="50"/>
      <c r="AFY78" s="50"/>
      <c r="AFZ78" s="50"/>
      <c r="AGA78" s="50"/>
      <c r="AGB78" s="50"/>
      <c r="AGC78" s="50"/>
      <c r="AGD78" s="50"/>
      <c r="AGE78" s="50"/>
      <c r="AGF78" s="50"/>
      <c r="AGG78" s="50"/>
      <c r="AGH78" s="50"/>
      <c r="AGI78" s="50"/>
      <c r="AGJ78" s="50"/>
      <c r="AGK78" s="50"/>
      <c r="AGL78" s="50"/>
      <c r="AGM78" s="50"/>
      <c r="AGN78" s="50"/>
      <c r="AGO78" s="50"/>
      <c r="AGP78" s="50"/>
      <c r="AGQ78" s="50"/>
      <c r="AGR78" s="50"/>
      <c r="AGS78" s="50"/>
      <c r="AGT78" s="50"/>
      <c r="AGU78" s="50"/>
      <c r="AGV78" s="50"/>
      <c r="AGW78" s="50"/>
      <c r="AGX78" s="50"/>
      <c r="AGY78" s="50"/>
      <c r="AGZ78" s="50"/>
      <c r="AHA78" s="50"/>
      <c r="AHB78" s="50"/>
      <c r="AHC78" s="50"/>
      <c r="AHD78" s="50"/>
      <c r="AHE78" s="50"/>
      <c r="AHF78" s="50"/>
      <c r="AHG78" s="50"/>
      <c r="AHH78" s="50"/>
      <c r="AHI78" s="50"/>
      <c r="AHJ78" s="50"/>
      <c r="AHK78" s="50"/>
      <c r="AHL78" s="50"/>
      <c r="AHM78" s="50"/>
      <c r="AHN78" s="50"/>
      <c r="AHO78" s="50"/>
      <c r="AHP78" s="50"/>
      <c r="AHQ78" s="50"/>
      <c r="AHR78" s="50"/>
      <c r="AHS78" s="50"/>
      <c r="AHT78" s="50"/>
      <c r="AHU78" s="50"/>
      <c r="AHV78" s="50"/>
      <c r="AHW78" s="50"/>
      <c r="AHX78" s="50"/>
      <c r="AHY78" s="50"/>
      <c r="AHZ78" s="50"/>
      <c r="AIA78" s="50"/>
      <c r="AIB78" s="50"/>
      <c r="AIC78" s="50"/>
      <c r="AID78" s="50"/>
      <c r="AIE78" s="50"/>
      <c r="AIF78" s="50"/>
      <c r="AIG78" s="50"/>
      <c r="AIH78" s="50"/>
      <c r="AII78" s="50"/>
      <c r="AIJ78" s="50"/>
      <c r="AIK78" s="50"/>
      <c r="AIL78" s="50"/>
      <c r="AIM78" s="50"/>
      <c r="AIN78" s="50"/>
      <c r="AIO78" s="50"/>
      <c r="AIP78" s="50"/>
      <c r="AIQ78" s="50"/>
      <c r="AIR78" s="50"/>
      <c r="AIS78" s="50"/>
      <c r="AIT78" s="50"/>
      <c r="AIU78" s="50"/>
      <c r="AIV78" s="50"/>
      <c r="AIW78" s="50"/>
      <c r="AIX78" s="50"/>
      <c r="AIY78" s="50"/>
      <c r="AIZ78" s="50"/>
      <c r="AJA78" s="50"/>
      <c r="AJB78" s="50"/>
      <c r="AJC78" s="50"/>
      <c r="AJD78" s="50"/>
      <c r="AJE78" s="50"/>
      <c r="AJF78" s="50"/>
      <c r="AJG78" s="50"/>
      <c r="AJH78" s="50"/>
      <c r="AJI78" s="50"/>
      <c r="AJJ78" s="50"/>
      <c r="AJK78" s="50"/>
      <c r="AJL78" s="50"/>
      <c r="AJM78" s="50"/>
      <c r="AJN78" s="50"/>
      <c r="AJO78" s="50"/>
      <c r="AJP78" s="50"/>
      <c r="AJQ78" s="50"/>
      <c r="AJR78" s="50"/>
      <c r="AJS78" s="50"/>
      <c r="AJT78" s="50"/>
      <c r="AJU78" s="50"/>
      <c r="AJV78" s="50"/>
      <c r="AJW78" s="50"/>
      <c r="AJX78" s="50"/>
      <c r="AJY78" s="50"/>
      <c r="AJZ78" s="50"/>
      <c r="AKA78" s="50"/>
      <c r="AKB78" s="50"/>
      <c r="AKC78" s="50"/>
      <c r="AKD78" s="50"/>
      <c r="AKE78" s="50"/>
      <c r="AKF78" s="50"/>
      <c r="AKG78" s="50"/>
      <c r="AKH78" s="50"/>
      <c r="AKI78" s="50"/>
      <c r="AKJ78" s="50"/>
      <c r="AKK78" s="50"/>
      <c r="AKL78" s="50"/>
      <c r="AKM78" s="50"/>
      <c r="AKN78" s="50"/>
      <c r="AKO78" s="50"/>
      <c r="AKP78" s="50"/>
      <c r="AKQ78" s="50"/>
      <c r="AKR78" s="50"/>
      <c r="AKS78" s="50"/>
      <c r="AKT78" s="50"/>
      <c r="AKU78" s="50"/>
      <c r="AKV78" s="50"/>
      <c r="AKW78" s="50"/>
      <c r="AKX78" s="50"/>
      <c r="AKY78" s="50"/>
      <c r="AKZ78" s="50"/>
      <c r="ALA78" s="50"/>
      <c r="ALB78" s="50"/>
      <c r="ALC78" s="50"/>
      <c r="ALD78" s="50"/>
      <c r="ALE78" s="50"/>
      <c r="ALF78" s="50"/>
      <c r="ALG78" s="50"/>
      <c r="ALH78" s="50"/>
      <c r="ALI78" s="50"/>
      <c r="ALJ78" s="50"/>
      <c r="ALK78" s="50"/>
      <c r="ALL78" s="50"/>
      <c r="ALM78" s="50"/>
      <c r="ALN78" s="50"/>
      <c r="ALO78" s="50"/>
      <c r="ALP78" s="50"/>
      <c r="ALQ78" s="50"/>
      <c r="ALR78" s="50"/>
      <c r="ALS78" s="50"/>
      <c r="ALT78" s="50"/>
      <c r="ALU78" s="50"/>
      <c r="ALV78" s="50"/>
      <c r="ALW78" s="50"/>
      <c r="ALX78" s="50"/>
      <c r="ALY78" s="50"/>
      <c r="ALZ78" s="50"/>
      <c r="AMA78" s="50"/>
      <c r="AMB78" s="50"/>
      <c r="AMC78" s="50"/>
      <c r="AMD78" s="50"/>
      <c r="AME78" s="50"/>
      <c r="AMF78" s="50"/>
      <c r="AMG78" s="50"/>
      <c r="AMH78" s="50"/>
      <c r="AMI78" s="50"/>
      <c r="AMJ78" s="50"/>
      <c r="AMK78" s="50"/>
      <c r="AML78" s="50"/>
      <c r="AMM78" s="50"/>
      <c r="AMN78" s="50"/>
      <c r="AMO78" s="50"/>
      <c r="AMP78" s="50"/>
      <c r="AMQ78" s="50"/>
      <c r="AMR78" s="50"/>
      <c r="AMS78" s="50"/>
      <c r="AMT78" s="50"/>
      <c r="AMU78" s="50"/>
      <c r="AMV78" s="50"/>
      <c r="AMW78" s="50"/>
      <c r="AMX78" s="50"/>
      <c r="AMY78" s="50"/>
      <c r="AMZ78" s="50"/>
      <c r="ANA78" s="50"/>
      <c r="ANB78" s="50"/>
      <c r="ANC78" s="50"/>
      <c r="AND78" s="50"/>
      <c r="ANE78" s="50"/>
      <c r="ANF78" s="50"/>
      <c r="ANG78" s="50"/>
      <c r="ANH78" s="50"/>
      <c r="ANI78" s="50"/>
      <c r="ANJ78" s="50"/>
      <c r="ANK78" s="50"/>
      <c r="ANL78" s="50"/>
      <c r="ANM78" s="50"/>
      <c r="ANN78" s="50"/>
      <c r="ANO78" s="50"/>
      <c r="ANP78" s="50"/>
      <c r="ANQ78" s="50"/>
      <c r="ANR78" s="50"/>
      <c r="ANS78" s="50"/>
      <c r="ANT78" s="50"/>
      <c r="ANU78" s="50"/>
      <c r="ANV78" s="50"/>
      <c r="ANW78" s="50"/>
      <c r="ANX78" s="50"/>
      <c r="ANY78" s="50"/>
      <c r="ANZ78" s="50"/>
      <c r="AOA78" s="50"/>
    </row>
    <row r="79" spans="1:1067" ht="69" hidden="1" customHeight="1">
      <c r="A79" s="131"/>
      <c r="B79" s="131"/>
      <c r="C79" s="280"/>
      <c r="D79" s="280"/>
      <c r="E79" s="14" t="s">
        <v>247</v>
      </c>
      <c r="F79" s="15" t="s">
        <v>395</v>
      </c>
      <c r="G79" s="10" t="str">
        <f>F79</f>
        <v>Obudowa toalety przenośnej</v>
      </c>
      <c r="H79" s="495">
        <v>48</v>
      </c>
      <c r="I79" s="499" t="str">
        <f t="shared" si="14"/>
        <v>_19.1</v>
      </c>
      <c r="J79" s="473"/>
      <c r="K79" s="473"/>
      <c r="L79" s="473"/>
      <c r="M79" s="473"/>
      <c r="N79" s="491"/>
      <c r="O79" s="10"/>
      <c r="P79" s="10"/>
      <c r="Q79" s="10"/>
      <c r="R79" s="10" t="s">
        <v>2005</v>
      </c>
      <c r="S79" s="10" t="s">
        <v>2023</v>
      </c>
      <c r="T79" s="10"/>
      <c r="U79" s="10"/>
      <c r="V79" s="10"/>
      <c r="W79" s="10">
        <v>3.31</v>
      </c>
      <c r="X79" s="10"/>
      <c r="Y79" s="10"/>
      <c r="Z79" s="10"/>
      <c r="AA79" s="10" t="s">
        <v>2063</v>
      </c>
      <c r="AB79" s="10"/>
      <c r="AC79" s="10" t="s">
        <v>2145</v>
      </c>
      <c r="AD79" s="10"/>
      <c r="AE79" s="10"/>
      <c r="AF79" s="10"/>
      <c r="AG79" s="10"/>
      <c r="AH79" s="10"/>
      <c r="AI79" s="10"/>
      <c r="AJ79" s="10"/>
      <c r="AK79" s="468"/>
      <c r="AL79" s="386"/>
      <c r="AM79" s="398" t="s">
        <v>2145</v>
      </c>
      <c r="AN79" s="398" t="s">
        <v>72</v>
      </c>
      <c r="AO79" s="398"/>
      <c r="AP79" s="398"/>
      <c r="AQ79" s="398" t="s">
        <v>2212</v>
      </c>
      <c r="AR79" s="384" t="s">
        <v>64</v>
      </c>
      <c r="AS79" s="385"/>
      <c r="AT79" s="386"/>
      <c r="AU79" s="387"/>
      <c r="AV79" s="387"/>
      <c r="AW79" s="387"/>
      <c r="AX79" s="387"/>
      <c r="AY79" s="387"/>
      <c r="AZ79" s="387"/>
      <c r="BA79" s="387"/>
      <c r="BB79" s="386"/>
      <c r="BC79" s="383"/>
      <c r="BD79" s="388"/>
      <c r="BE79" s="387"/>
      <c r="BF79" s="387"/>
      <c r="BG79" s="387"/>
      <c r="BH79" s="387"/>
      <c r="BI79" s="387"/>
      <c r="BJ79" s="387"/>
      <c r="BK79" s="387"/>
      <c r="BL79" s="387"/>
      <c r="BM79" s="387"/>
      <c r="BN79" s="387"/>
      <c r="BO79" s="384" t="s">
        <v>71</v>
      </c>
      <c r="BP79" s="384" t="s">
        <v>72</v>
      </c>
      <c r="BQ79" s="384"/>
      <c r="BR79" s="384"/>
      <c r="BS79" s="384"/>
      <c r="BT79" s="384"/>
      <c r="BU79" s="387"/>
      <c r="BV79" s="387"/>
      <c r="BW79" s="387"/>
      <c r="BX79" s="387" t="s">
        <v>2108</v>
      </c>
      <c r="BY79" s="387"/>
      <c r="BZ79" s="387"/>
      <c r="CA79" s="387"/>
      <c r="CB79" s="387"/>
      <c r="CC79" s="387"/>
      <c r="CD79" s="387"/>
      <c r="CE79" s="387"/>
      <c r="CF79" s="387"/>
      <c r="CG79" s="387"/>
      <c r="CH79" s="387"/>
      <c r="CI79" s="387"/>
      <c r="CJ79" s="387"/>
      <c r="CK79" s="387"/>
      <c r="CL79" s="387"/>
      <c r="CM79" s="387"/>
      <c r="CN79" s="387"/>
      <c r="CO79" s="389">
        <v>1476</v>
      </c>
      <c r="CP79" s="389"/>
      <c r="CQ79" s="10"/>
      <c r="CR79" s="10"/>
      <c r="CS79" s="10"/>
      <c r="CT79" s="10"/>
      <c r="CU79" s="10"/>
      <c r="CV79" s="10"/>
      <c r="CW79" s="10"/>
      <c r="CX79" s="10"/>
      <c r="CY79" s="10"/>
      <c r="CZ79" s="10">
        <v>48</v>
      </c>
      <c r="DA79" s="10" t="s">
        <v>396</v>
      </c>
      <c r="DB79" s="10" t="s">
        <v>1759</v>
      </c>
      <c r="DC79" s="10">
        <v>1</v>
      </c>
      <c r="DD79" s="10" t="str">
        <f t="shared" si="16"/>
        <v>_19.1</v>
      </c>
      <c r="DE79" s="282"/>
      <c r="DF79" s="10"/>
      <c r="DG79" s="10"/>
      <c r="DH79" s="10"/>
      <c r="DI79" s="10"/>
      <c r="DJ79" s="10"/>
      <c r="DK79" s="232"/>
      <c r="DL79" s="232"/>
      <c r="DM79" s="232" t="s">
        <v>1777</v>
      </c>
      <c r="DN79" s="232"/>
      <c r="DO79" s="477" t="s">
        <v>1959</v>
      </c>
      <c r="DP79" s="230">
        <f>1.23*1700</f>
        <v>2091</v>
      </c>
      <c r="DQ79" s="50" t="s">
        <v>1921</v>
      </c>
      <c r="DR79" s="50"/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0"/>
      <c r="EZ79" s="50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0"/>
      <c r="FL79" s="50"/>
      <c r="FM79" s="50"/>
      <c r="FN79" s="50"/>
      <c r="FO79" s="50"/>
      <c r="FP79" s="50"/>
      <c r="FQ79" s="50"/>
      <c r="FR79" s="50"/>
      <c r="FS79" s="50"/>
      <c r="FT79" s="50"/>
      <c r="FU79" s="50"/>
      <c r="FV79" s="50"/>
      <c r="FW79" s="50"/>
      <c r="FX79" s="50"/>
      <c r="FY79" s="50"/>
      <c r="FZ79" s="50"/>
      <c r="GA79" s="50"/>
      <c r="GB79" s="50"/>
      <c r="GC79" s="50"/>
      <c r="GD79" s="50"/>
      <c r="GE79" s="50"/>
      <c r="GF79" s="50"/>
      <c r="GG79" s="50"/>
      <c r="GH79" s="50"/>
      <c r="GI79" s="50"/>
      <c r="GJ79" s="50"/>
      <c r="GK79" s="50"/>
      <c r="GL79" s="50"/>
      <c r="GM79" s="50"/>
      <c r="GN79" s="50"/>
      <c r="GO79" s="50"/>
      <c r="GP79" s="50"/>
      <c r="GQ79" s="50"/>
      <c r="GR79" s="50"/>
      <c r="GS79" s="50"/>
      <c r="GT79" s="50"/>
      <c r="GU79" s="50"/>
      <c r="GV79" s="50"/>
      <c r="GW79" s="50"/>
      <c r="GX79" s="50"/>
      <c r="GY79" s="50"/>
      <c r="GZ79" s="50"/>
      <c r="HA79" s="50"/>
      <c r="HB79" s="50"/>
      <c r="HC79" s="50"/>
      <c r="HD79" s="50"/>
      <c r="HE79" s="50"/>
      <c r="HF79" s="50"/>
      <c r="HG79" s="50"/>
      <c r="HH79" s="50"/>
      <c r="HI79" s="50"/>
      <c r="HJ79" s="50"/>
      <c r="HK79" s="50"/>
      <c r="HL79" s="50"/>
      <c r="HM79" s="50"/>
      <c r="HN79" s="50"/>
      <c r="HO79" s="50"/>
      <c r="HP79" s="50"/>
      <c r="HQ79" s="50"/>
      <c r="HR79" s="50"/>
      <c r="HS79" s="50"/>
      <c r="HT79" s="50"/>
      <c r="HU79" s="50"/>
      <c r="HV79" s="50"/>
      <c r="HW79" s="50"/>
      <c r="HX79" s="50"/>
      <c r="HY79" s="50"/>
      <c r="HZ79" s="50"/>
      <c r="IA79" s="50"/>
      <c r="IB79" s="50"/>
      <c r="IC79" s="50"/>
      <c r="ID79" s="50"/>
      <c r="IE79" s="50"/>
      <c r="IF79" s="50"/>
      <c r="IG79" s="50"/>
      <c r="IH79" s="50"/>
      <c r="II79" s="50"/>
      <c r="IJ79" s="50"/>
      <c r="IK79" s="50"/>
      <c r="IL79" s="50"/>
      <c r="IM79" s="50"/>
      <c r="IN79" s="50"/>
      <c r="IO79" s="50"/>
      <c r="IP79" s="50"/>
      <c r="IQ79" s="50"/>
      <c r="IR79" s="50"/>
      <c r="IS79" s="50"/>
      <c r="IT79" s="50"/>
      <c r="IU79" s="50"/>
      <c r="IV79" s="50"/>
      <c r="IW79" s="50"/>
      <c r="IX79" s="50"/>
      <c r="IY79" s="50"/>
      <c r="IZ79" s="50"/>
      <c r="JA79" s="50"/>
      <c r="JB79" s="50"/>
      <c r="JC79" s="50"/>
      <c r="JD79" s="50"/>
      <c r="JE79" s="50"/>
      <c r="JF79" s="50"/>
      <c r="JG79" s="50"/>
      <c r="JH79" s="50"/>
      <c r="JI79" s="50"/>
      <c r="JJ79" s="50"/>
      <c r="JK79" s="50"/>
      <c r="JL79" s="50"/>
      <c r="JM79" s="50"/>
      <c r="JN79" s="50"/>
      <c r="JO79" s="50"/>
      <c r="JP79" s="50"/>
      <c r="JQ79" s="50"/>
      <c r="JR79" s="50"/>
      <c r="JS79" s="50"/>
      <c r="JT79" s="50"/>
      <c r="JU79" s="50"/>
      <c r="JV79" s="50"/>
      <c r="JW79" s="50"/>
      <c r="JX79" s="50"/>
      <c r="JY79" s="50"/>
      <c r="JZ79" s="50"/>
      <c r="KA79" s="50"/>
      <c r="KB79" s="50"/>
      <c r="KC79" s="50"/>
      <c r="KD79" s="50"/>
      <c r="KE79" s="50"/>
      <c r="KF79" s="50"/>
      <c r="KG79" s="50"/>
      <c r="KH79" s="50"/>
      <c r="KI79" s="50"/>
      <c r="KJ79" s="50"/>
      <c r="KK79" s="50"/>
      <c r="KL79" s="50"/>
      <c r="KM79" s="50"/>
      <c r="KN79" s="50"/>
      <c r="KO79" s="50"/>
      <c r="KP79" s="50"/>
      <c r="KQ79" s="50"/>
      <c r="KR79" s="50"/>
      <c r="KS79" s="50"/>
      <c r="KT79" s="50"/>
      <c r="KU79" s="50"/>
      <c r="KV79" s="50"/>
      <c r="KW79" s="50"/>
      <c r="KX79" s="50"/>
      <c r="KY79" s="50"/>
      <c r="KZ79" s="50"/>
      <c r="LA79" s="50"/>
      <c r="LB79" s="50"/>
      <c r="LC79" s="50"/>
      <c r="LD79" s="50"/>
      <c r="LE79" s="50"/>
      <c r="LF79" s="50"/>
      <c r="LG79" s="50"/>
      <c r="LH79" s="50"/>
      <c r="LI79" s="50"/>
      <c r="LJ79" s="50"/>
      <c r="LK79" s="50"/>
      <c r="LL79" s="50"/>
      <c r="LM79" s="50"/>
      <c r="LN79" s="50"/>
      <c r="LO79" s="50"/>
      <c r="LP79" s="50"/>
      <c r="LQ79" s="50"/>
      <c r="LR79" s="50"/>
      <c r="LS79" s="50"/>
      <c r="LT79" s="50"/>
      <c r="LU79" s="50"/>
      <c r="LV79" s="50"/>
      <c r="LW79" s="50"/>
      <c r="LX79" s="50"/>
      <c r="LY79" s="50"/>
      <c r="LZ79" s="50"/>
      <c r="MA79" s="50"/>
      <c r="MB79" s="50"/>
      <c r="MC79" s="50"/>
      <c r="MD79" s="50"/>
      <c r="ME79" s="50"/>
      <c r="MF79" s="50"/>
      <c r="MG79" s="50"/>
      <c r="MH79" s="50"/>
      <c r="MI79" s="50"/>
      <c r="MJ79" s="50"/>
      <c r="MK79" s="50"/>
      <c r="ML79" s="50"/>
      <c r="MM79" s="50"/>
      <c r="MN79" s="50"/>
      <c r="MO79" s="50"/>
      <c r="MP79" s="50"/>
      <c r="MQ79" s="50"/>
      <c r="MR79" s="50"/>
      <c r="MS79" s="50"/>
      <c r="MT79" s="50"/>
      <c r="MU79" s="50"/>
      <c r="MV79" s="50"/>
      <c r="MW79" s="50"/>
      <c r="MX79" s="50"/>
      <c r="MY79" s="50"/>
      <c r="MZ79" s="50"/>
      <c r="NA79" s="50"/>
      <c r="NB79" s="50"/>
      <c r="NC79" s="50"/>
      <c r="ND79" s="50"/>
      <c r="NE79" s="50"/>
      <c r="NF79" s="50"/>
      <c r="NG79" s="50"/>
      <c r="NH79" s="50"/>
      <c r="NI79" s="50"/>
      <c r="NJ79" s="50"/>
      <c r="NK79" s="50"/>
      <c r="NL79" s="50"/>
      <c r="NM79" s="50"/>
      <c r="NN79" s="50"/>
      <c r="NO79" s="50"/>
      <c r="NP79" s="50"/>
      <c r="NQ79" s="50"/>
      <c r="NR79" s="50"/>
      <c r="NS79" s="50"/>
      <c r="NT79" s="50"/>
      <c r="NU79" s="50"/>
      <c r="NV79" s="50"/>
      <c r="NW79" s="50"/>
      <c r="NX79" s="50"/>
      <c r="NY79" s="50"/>
      <c r="NZ79" s="50"/>
      <c r="OA79" s="50"/>
      <c r="OB79" s="50"/>
      <c r="OC79" s="50"/>
      <c r="OD79" s="50"/>
      <c r="OE79" s="50"/>
      <c r="OF79" s="50"/>
      <c r="OG79" s="50"/>
      <c r="OH79" s="50"/>
      <c r="OI79" s="50"/>
      <c r="OJ79" s="50"/>
      <c r="OK79" s="50"/>
      <c r="OL79" s="50"/>
      <c r="OM79" s="50"/>
      <c r="ON79" s="50"/>
      <c r="OO79" s="50"/>
      <c r="OP79" s="50"/>
      <c r="OQ79" s="50"/>
      <c r="OR79" s="50"/>
      <c r="OS79" s="50"/>
      <c r="OT79" s="50"/>
      <c r="OU79" s="50"/>
      <c r="OV79" s="50"/>
      <c r="OW79" s="50"/>
      <c r="OX79" s="50"/>
      <c r="OY79" s="50"/>
      <c r="OZ79" s="50"/>
      <c r="PA79" s="50"/>
      <c r="PB79" s="50"/>
      <c r="PC79" s="50"/>
      <c r="PD79" s="50"/>
      <c r="PE79" s="50"/>
      <c r="PF79" s="50"/>
      <c r="PG79" s="50"/>
      <c r="PH79" s="50"/>
      <c r="PI79" s="50"/>
      <c r="PJ79" s="50"/>
      <c r="PK79" s="50"/>
      <c r="PL79" s="50"/>
      <c r="PM79" s="50"/>
      <c r="PN79" s="50"/>
      <c r="PO79" s="50"/>
      <c r="PP79" s="50"/>
      <c r="PQ79" s="50"/>
      <c r="PR79" s="50"/>
      <c r="PS79" s="50"/>
      <c r="PT79" s="50"/>
      <c r="PU79" s="50"/>
      <c r="PV79" s="50"/>
      <c r="PW79" s="50"/>
      <c r="PX79" s="50"/>
      <c r="PY79" s="50"/>
      <c r="PZ79" s="50"/>
      <c r="QA79" s="50"/>
      <c r="QB79" s="50"/>
      <c r="QC79" s="50"/>
      <c r="QD79" s="50"/>
      <c r="QE79" s="50"/>
      <c r="QF79" s="50"/>
      <c r="QG79" s="50"/>
      <c r="QH79" s="50"/>
      <c r="QI79" s="50"/>
      <c r="QJ79" s="50"/>
      <c r="QK79" s="50"/>
      <c r="QL79" s="50"/>
      <c r="QM79" s="50"/>
      <c r="QN79" s="50"/>
      <c r="QO79" s="50"/>
      <c r="QP79" s="50"/>
      <c r="QQ79" s="50"/>
      <c r="QR79" s="50"/>
      <c r="QS79" s="50"/>
      <c r="QT79" s="50"/>
      <c r="QU79" s="50"/>
      <c r="QV79" s="50"/>
      <c r="QW79" s="50"/>
      <c r="QX79" s="50"/>
      <c r="QY79" s="50"/>
      <c r="QZ79" s="50"/>
      <c r="RA79" s="50"/>
      <c r="RB79" s="50"/>
      <c r="RC79" s="50"/>
      <c r="RD79" s="50"/>
      <c r="RE79" s="50"/>
      <c r="RF79" s="50"/>
      <c r="RG79" s="50"/>
      <c r="RH79" s="50"/>
      <c r="RI79" s="50"/>
      <c r="RJ79" s="50"/>
      <c r="RK79" s="50"/>
      <c r="RL79" s="50"/>
      <c r="RM79" s="50"/>
      <c r="RN79" s="50"/>
      <c r="RO79" s="50"/>
      <c r="RP79" s="50"/>
      <c r="RQ79" s="50"/>
      <c r="RR79" s="50"/>
      <c r="RS79" s="50"/>
      <c r="RT79" s="50"/>
      <c r="RU79" s="50"/>
      <c r="RV79" s="50"/>
      <c r="RW79" s="50"/>
      <c r="RX79" s="50"/>
      <c r="RY79" s="50"/>
      <c r="RZ79" s="50"/>
      <c r="SA79" s="50"/>
      <c r="SB79" s="50"/>
      <c r="SC79" s="50"/>
      <c r="SD79" s="50"/>
      <c r="SE79" s="50"/>
      <c r="SF79" s="50"/>
      <c r="SG79" s="50"/>
      <c r="SH79" s="50"/>
      <c r="SI79" s="50"/>
      <c r="SJ79" s="50"/>
      <c r="SK79" s="50"/>
      <c r="SL79" s="50"/>
      <c r="SM79" s="50"/>
      <c r="SN79" s="50"/>
      <c r="SO79" s="50"/>
      <c r="SP79" s="50"/>
      <c r="SQ79" s="50"/>
      <c r="SR79" s="50"/>
      <c r="SS79" s="50"/>
      <c r="ST79" s="50"/>
      <c r="SU79" s="50"/>
      <c r="SV79" s="50"/>
      <c r="SW79" s="50"/>
      <c r="SX79" s="50"/>
      <c r="SY79" s="50"/>
      <c r="SZ79" s="50"/>
      <c r="TA79" s="50"/>
      <c r="TB79" s="50"/>
      <c r="TC79" s="50"/>
      <c r="TD79" s="50"/>
      <c r="TE79" s="50"/>
      <c r="TF79" s="50"/>
      <c r="TG79" s="50"/>
      <c r="TH79" s="50"/>
      <c r="TI79" s="50"/>
      <c r="TJ79" s="50"/>
      <c r="TK79" s="50"/>
      <c r="TL79" s="50"/>
      <c r="TM79" s="50"/>
      <c r="TN79" s="50"/>
      <c r="TO79" s="50"/>
      <c r="TP79" s="50"/>
      <c r="TQ79" s="50"/>
      <c r="TR79" s="50"/>
      <c r="TS79" s="50"/>
      <c r="TT79" s="50"/>
      <c r="TU79" s="50"/>
      <c r="TV79" s="50"/>
      <c r="TW79" s="50"/>
      <c r="TX79" s="50"/>
      <c r="TY79" s="50"/>
      <c r="TZ79" s="50"/>
      <c r="UA79" s="50"/>
      <c r="UB79" s="50"/>
      <c r="UC79" s="50"/>
      <c r="UD79" s="50"/>
      <c r="UE79" s="50"/>
      <c r="UF79" s="50"/>
      <c r="UG79" s="50"/>
      <c r="UH79" s="50"/>
      <c r="UI79" s="50"/>
      <c r="UJ79" s="50"/>
      <c r="UK79" s="50"/>
      <c r="UL79" s="50"/>
      <c r="UM79" s="50"/>
      <c r="UN79" s="50"/>
      <c r="UO79" s="50"/>
      <c r="UP79" s="50"/>
      <c r="UQ79" s="50"/>
      <c r="UR79" s="50"/>
      <c r="US79" s="50"/>
      <c r="UT79" s="50"/>
      <c r="UU79" s="50"/>
      <c r="UV79" s="50"/>
      <c r="UW79" s="50"/>
      <c r="UX79" s="50"/>
      <c r="UY79" s="50"/>
      <c r="UZ79" s="50"/>
      <c r="VA79" s="50"/>
      <c r="VB79" s="50"/>
      <c r="VC79" s="50"/>
      <c r="VD79" s="50"/>
      <c r="VE79" s="50"/>
      <c r="VF79" s="50"/>
      <c r="VG79" s="50"/>
      <c r="VH79" s="50"/>
      <c r="VI79" s="50"/>
      <c r="VJ79" s="50"/>
      <c r="VK79" s="50"/>
      <c r="VL79" s="50"/>
      <c r="VM79" s="50"/>
      <c r="VN79" s="50"/>
      <c r="VO79" s="50"/>
      <c r="VP79" s="50"/>
      <c r="VQ79" s="50"/>
      <c r="VR79" s="50"/>
      <c r="VS79" s="50"/>
      <c r="VT79" s="50"/>
      <c r="VU79" s="50"/>
      <c r="VV79" s="50"/>
      <c r="VW79" s="50"/>
      <c r="VX79" s="50"/>
      <c r="VY79" s="50"/>
      <c r="VZ79" s="50"/>
      <c r="WA79" s="50"/>
      <c r="WB79" s="50"/>
      <c r="WC79" s="50"/>
      <c r="WD79" s="50"/>
      <c r="WE79" s="50"/>
      <c r="WF79" s="50"/>
      <c r="WG79" s="50"/>
      <c r="WH79" s="50"/>
      <c r="WI79" s="50"/>
      <c r="WJ79" s="50"/>
      <c r="WK79" s="50"/>
      <c r="WL79" s="50"/>
      <c r="WM79" s="50"/>
      <c r="WN79" s="50"/>
      <c r="WO79" s="50"/>
      <c r="WP79" s="50"/>
      <c r="WQ79" s="50"/>
      <c r="WR79" s="50"/>
      <c r="WS79" s="50"/>
      <c r="WT79" s="50"/>
      <c r="WU79" s="50"/>
      <c r="WV79" s="50"/>
      <c r="WW79" s="50"/>
      <c r="WX79" s="50"/>
      <c r="WY79" s="50"/>
      <c r="WZ79" s="50"/>
      <c r="XA79" s="50"/>
      <c r="XB79" s="50"/>
      <c r="XC79" s="50"/>
      <c r="XD79" s="50"/>
      <c r="XE79" s="50"/>
      <c r="XF79" s="50"/>
      <c r="XG79" s="50"/>
      <c r="XH79" s="50"/>
      <c r="XI79" s="50"/>
      <c r="XJ79" s="50"/>
      <c r="XK79" s="50"/>
      <c r="XL79" s="50"/>
      <c r="XM79" s="50"/>
      <c r="XN79" s="50"/>
      <c r="XO79" s="50"/>
      <c r="XP79" s="50"/>
      <c r="XQ79" s="50"/>
      <c r="XR79" s="50"/>
      <c r="XS79" s="50"/>
      <c r="XT79" s="50"/>
      <c r="XU79" s="50"/>
      <c r="XV79" s="50"/>
      <c r="XW79" s="50"/>
      <c r="XX79" s="50"/>
      <c r="XY79" s="50"/>
      <c r="XZ79" s="50"/>
      <c r="YA79" s="50"/>
      <c r="YB79" s="50"/>
      <c r="YC79" s="50"/>
      <c r="YD79" s="50"/>
      <c r="YE79" s="50"/>
      <c r="YF79" s="50"/>
      <c r="YG79" s="50"/>
      <c r="YH79" s="50"/>
      <c r="YI79" s="50"/>
      <c r="YJ79" s="50"/>
      <c r="YK79" s="50"/>
      <c r="YL79" s="50"/>
      <c r="YM79" s="50"/>
      <c r="YN79" s="50"/>
      <c r="YO79" s="50"/>
      <c r="YP79" s="50"/>
      <c r="YQ79" s="50"/>
      <c r="YR79" s="50"/>
      <c r="YS79" s="50"/>
      <c r="YT79" s="50"/>
      <c r="YU79" s="50"/>
      <c r="YV79" s="50"/>
      <c r="YW79" s="50"/>
      <c r="YX79" s="50"/>
      <c r="YY79" s="50"/>
      <c r="YZ79" s="50"/>
      <c r="ZA79" s="50"/>
      <c r="ZB79" s="50"/>
      <c r="ZC79" s="50"/>
      <c r="ZD79" s="50"/>
      <c r="ZE79" s="50"/>
      <c r="ZF79" s="50"/>
      <c r="ZG79" s="50"/>
      <c r="ZH79" s="50"/>
      <c r="ZI79" s="50"/>
      <c r="ZJ79" s="50"/>
      <c r="ZK79" s="50"/>
      <c r="ZL79" s="50"/>
      <c r="ZM79" s="50"/>
      <c r="ZN79" s="50"/>
      <c r="ZO79" s="50"/>
      <c r="ZP79" s="50"/>
      <c r="ZQ79" s="50"/>
      <c r="ZR79" s="50"/>
      <c r="ZS79" s="50"/>
      <c r="ZT79" s="50"/>
      <c r="ZU79" s="50"/>
      <c r="ZV79" s="50"/>
      <c r="ZW79" s="50"/>
      <c r="ZX79" s="50"/>
      <c r="ZY79" s="50"/>
      <c r="ZZ79" s="50"/>
      <c r="AAA79" s="50"/>
      <c r="AAB79" s="50"/>
      <c r="AAC79" s="50"/>
      <c r="AAD79" s="50"/>
      <c r="AAE79" s="50"/>
      <c r="AAF79" s="50"/>
      <c r="AAG79" s="50"/>
      <c r="AAH79" s="50"/>
      <c r="AAI79" s="50"/>
      <c r="AAJ79" s="50"/>
      <c r="AAK79" s="50"/>
      <c r="AAL79" s="50"/>
      <c r="AAM79" s="50"/>
      <c r="AAN79" s="50"/>
      <c r="AAO79" s="50"/>
      <c r="AAP79" s="50"/>
      <c r="AAQ79" s="50"/>
      <c r="AAR79" s="50"/>
      <c r="AAS79" s="50"/>
      <c r="AAT79" s="50"/>
      <c r="AAU79" s="50"/>
      <c r="AAV79" s="50"/>
      <c r="AAW79" s="50"/>
      <c r="AAX79" s="50"/>
      <c r="AAY79" s="50"/>
      <c r="AAZ79" s="50"/>
      <c r="ABA79" s="50"/>
      <c r="ABB79" s="50"/>
      <c r="ABC79" s="50"/>
      <c r="ABD79" s="50"/>
      <c r="ABE79" s="50"/>
      <c r="ABF79" s="50"/>
      <c r="ABG79" s="50"/>
      <c r="ABH79" s="50"/>
      <c r="ABI79" s="50"/>
      <c r="ABJ79" s="50"/>
      <c r="ABK79" s="50"/>
      <c r="ABL79" s="50"/>
      <c r="ABM79" s="50"/>
      <c r="ABN79" s="50"/>
      <c r="ABO79" s="50"/>
      <c r="ABP79" s="50"/>
      <c r="ABQ79" s="50"/>
      <c r="ABR79" s="50"/>
      <c r="ABS79" s="50"/>
      <c r="ABT79" s="50"/>
      <c r="ABU79" s="50"/>
      <c r="ABV79" s="50"/>
      <c r="ABW79" s="50"/>
      <c r="ABX79" s="50"/>
      <c r="ABY79" s="50"/>
      <c r="ABZ79" s="50"/>
      <c r="ACA79" s="50"/>
      <c r="ACB79" s="50"/>
      <c r="ACC79" s="50"/>
      <c r="ACD79" s="50"/>
      <c r="ACE79" s="50"/>
      <c r="ACF79" s="50"/>
      <c r="ACG79" s="50"/>
      <c r="ACH79" s="50"/>
      <c r="ACI79" s="50"/>
      <c r="ACJ79" s="50"/>
      <c r="ACK79" s="50"/>
      <c r="ACL79" s="50"/>
      <c r="ACM79" s="50"/>
      <c r="ACN79" s="50"/>
      <c r="ACO79" s="50"/>
      <c r="ACP79" s="50"/>
      <c r="ACQ79" s="50"/>
      <c r="ACR79" s="50"/>
      <c r="ACS79" s="50"/>
      <c r="ACT79" s="50"/>
      <c r="ACU79" s="50"/>
      <c r="ACV79" s="50"/>
      <c r="ACW79" s="50"/>
      <c r="ACX79" s="50"/>
      <c r="ACY79" s="50"/>
      <c r="ACZ79" s="50"/>
      <c r="ADA79" s="50"/>
      <c r="ADB79" s="50"/>
      <c r="ADC79" s="50"/>
      <c r="ADD79" s="50"/>
      <c r="ADE79" s="50"/>
      <c r="ADF79" s="50"/>
      <c r="ADG79" s="50"/>
      <c r="ADH79" s="50"/>
      <c r="ADI79" s="50"/>
      <c r="ADJ79" s="50"/>
      <c r="ADK79" s="50"/>
      <c r="ADL79" s="50"/>
      <c r="ADM79" s="50"/>
      <c r="ADN79" s="50"/>
      <c r="ADO79" s="50"/>
      <c r="ADP79" s="50"/>
      <c r="ADQ79" s="50"/>
      <c r="ADR79" s="50"/>
      <c r="ADS79" s="50"/>
      <c r="ADT79" s="50"/>
      <c r="ADU79" s="50"/>
      <c r="ADV79" s="50"/>
      <c r="ADW79" s="50"/>
      <c r="ADX79" s="50"/>
      <c r="ADY79" s="50"/>
      <c r="ADZ79" s="50"/>
      <c r="AEA79" s="50"/>
      <c r="AEB79" s="50"/>
      <c r="AEC79" s="50"/>
      <c r="AED79" s="50"/>
      <c r="AEE79" s="50"/>
      <c r="AEF79" s="50"/>
      <c r="AEG79" s="50"/>
      <c r="AEH79" s="50"/>
      <c r="AEI79" s="50"/>
      <c r="AEJ79" s="50"/>
      <c r="AEK79" s="50"/>
      <c r="AEL79" s="50"/>
      <c r="AEM79" s="50"/>
      <c r="AEN79" s="50"/>
      <c r="AEO79" s="50"/>
      <c r="AEP79" s="50"/>
      <c r="AEQ79" s="50"/>
      <c r="AER79" s="50"/>
      <c r="AES79" s="50"/>
      <c r="AET79" s="50"/>
      <c r="AEU79" s="50"/>
      <c r="AEV79" s="50"/>
      <c r="AEW79" s="50"/>
      <c r="AEX79" s="50"/>
      <c r="AEY79" s="50"/>
      <c r="AEZ79" s="50"/>
      <c r="AFA79" s="50"/>
      <c r="AFB79" s="50"/>
      <c r="AFC79" s="50"/>
      <c r="AFD79" s="50"/>
      <c r="AFE79" s="50"/>
      <c r="AFF79" s="50"/>
      <c r="AFG79" s="50"/>
      <c r="AFH79" s="50"/>
      <c r="AFI79" s="50"/>
      <c r="AFJ79" s="50"/>
      <c r="AFK79" s="50"/>
      <c r="AFL79" s="50"/>
      <c r="AFM79" s="50"/>
      <c r="AFN79" s="50"/>
      <c r="AFO79" s="50"/>
      <c r="AFP79" s="50"/>
      <c r="AFQ79" s="50"/>
      <c r="AFR79" s="50"/>
      <c r="AFS79" s="50"/>
      <c r="AFT79" s="50"/>
      <c r="AFU79" s="50"/>
      <c r="AFV79" s="50"/>
      <c r="AFW79" s="50"/>
      <c r="AFX79" s="50"/>
      <c r="AFY79" s="50"/>
      <c r="AFZ79" s="50"/>
      <c r="AGA79" s="50"/>
      <c r="AGB79" s="50"/>
      <c r="AGC79" s="50"/>
      <c r="AGD79" s="50"/>
      <c r="AGE79" s="50"/>
      <c r="AGF79" s="50"/>
      <c r="AGG79" s="50"/>
      <c r="AGH79" s="50"/>
      <c r="AGI79" s="50"/>
      <c r="AGJ79" s="50"/>
      <c r="AGK79" s="50"/>
      <c r="AGL79" s="50"/>
      <c r="AGM79" s="50"/>
      <c r="AGN79" s="50"/>
      <c r="AGO79" s="50"/>
      <c r="AGP79" s="50"/>
      <c r="AGQ79" s="50"/>
      <c r="AGR79" s="50"/>
      <c r="AGS79" s="50"/>
      <c r="AGT79" s="50"/>
      <c r="AGU79" s="50"/>
      <c r="AGV79" s="50"/>
      <c r="AGW79" s="50"/>
      <c r="AGX79" s="50"/>
      <c r="AGY79" s="50"/>
      <c r="AGZ79" s="50"/>
      <c r="AHA79" s="50"/>
      <c r="AHB79" s="50"/>
      <c r="AHC79" s="50"/>
      <c r="AHD79" s="50"/>
      <c r="AHE79" s="50"/>
      <c r="AHF79" s="50"/>
      <c r="AHG79" s="50"/>
      <c r="AHH79" s="50"/>
      <c r="AHI79" s="50"/>
      <c r="AHJ79" s="50"/>
      <c r="AHK79" s="50"/>
      <c r="AHL79" s="50"/>
      <c r="AHM79" s="50"/>
      <c r="AHN79" s="50"/>
      <c r="AHO79" s="50"/>
      <c r="AHP79" s="50"/>
      <c r="AHQ79" s="50"/>
      <c r="AHR79" s="50"/>
      <c r="AHS79" s="50"/>
      <c r="AHT79" s="50"/>
      <c r="AHU79" s="50"/>
      <c r="AHV79" s="50"/>
      <c r="AHW79" s="50"/>
      <c r="AHX79" s="50"/>
      <c r="AHY79" s="50"/>
      <c r="AHZ79" s="50"/>
      <c r="AIA79" s="50"/>
      <c r="AIB79" s="50"/>
      <c r="AIC79" s="50"/>
      <c r="AID79" s="50"/>
      <c r="AIE79" s="50"/>
      <c r="AIF79" s="50"/>
      <c r="AIG79" s="50"/>
      <c r="AIH79" s="50"/>
      <c r="AII79" s="50"/>
      <c r="AIJ79" s="50"/>
      <c r="AIK79" s="50"/>
      <c r="AIL79" s="50"/>
      <c r="AIM79" s="50"/>
      <c r="AIN79" s="50"/>
      <c r="AIO79" s="50"/>
      <c r="AIP79" s="50"/>
      <c r="AIQ79" s="50"/>
      <c r="AIR79" s="50"/>
      <c r="AIS79" s="50"/>
      <c r="AIT79" s="50"/>
      <c r="AIU79" s="50"/>
      <c r="AIV79" s="50"/>
      <c r="AIW79" s="50"/>
      <c r="AIX79" s="50"/>
      <c r="AIY79" s="50"/>
      <c r="AIZ79" s="50"/>
      <c r="AJA79" s="50"/>
      <c r="AJB79" s="50"/>
      <c r="AJC79" s="50"/>
      <c r="AJD79" s="50"/>
      <c r="AJE79" s="50"/>
      <c r="AJF79" s="50"/>
      <c r="AJG79" s="50"/>
      <c r="AJH79" s="50"/>
      <c r="AJI79" s="50"/>
      <c r="AJJ79" s="50"/>
      <c r="AJK79" s="50"/>
      <c r="AJL79" s="50"/>
      <c r="AJM79" s="50"/>
      <c r="AJN79" s="50"/>
      <c r="AJO79" s="50"/>
      <c r="AJP79" s="50"/>
      <c r="AJQ79" s="50"/>
      <c r="AJR79" s="50"/>
      <c r="AJS79" s="50"/>
      <c r="AJT79" s="50"/>
      <c r="AJU79" s="50"/>
      <c r="AJV79" s="50"/>
      <c r="AJW79" s="50"/>
      <c r="AJX79" s="50"/>
      <c r="AJY79" s="50"/>
      <c r="AJZ79" s="50"/>
      <c r="AKA79" s="50"/>
      <c r="AKB79" s="50"/>
      <c r="AKC79" s="50"/>
      <c r="AKD79" s="50"/>
      <c r="AKE79" s="50"/>
      <c r="AKF79" s="50"/>
      <c r="AKG79" s="50"/>
      <c r="AKH79" s="50"/>
      <c r="AKI79" s="50"/>
      <c r="AKJ79" s="50"/>
      <c r="AKK79" s="50"/>
      <c r="AKL79" s="50"/>
      <c r="AKM79" s="50"/>
      <c r="AKN79" s="50"/>
      <c r="AKO79" s="50"/>
      <c r="AKP79" s="50"/>
      <c r="AKQ79" s="50"/>
      <c r="AKR79" s="50"/>
      <c r="AKS79" s="50"/>
      <c r="AKT79" s="50"/>
      <c r="AKU79" s="50"/>
      <c r="AKV79" s="50"/>
      <c r="AKW79" s="50"/>
      <c r="AKX79" s="50"/>
      <c r="AKY79" s="50"/>
      <c r="AKZ79" s="50"/>
      <c r="ALA79" s="50"/>
      <c r="ALB79" s="50"/>
      <c r="ALC79" s="50"/>
      <c r="ALD79" s="50"/>
      <c r="ALE79" s="50"/>
      <c r="ALF79" s="50"/>
      <c r="ALG79" s="50"/>
      <c r="ALH79" s="50"/>
      <c r="ALI79" s="50"/>
      <c r="ALJ79" s="50"/>
      <c r="ALK79" s="50"/>
      <c r="ALL79" s="50"/>
      <c r="ALM79" s="50"/>
      <c r="ALN79" s="50"/>
      <c r="ALO79" s="50"/>
      <c r="ALP79" s="50"/>
      <c r="ALQ79" s="50"/>
      <c r="ALR79" s="50"/>
      <c r="ALS79" s="50"/>
      <c r="ALT79" s="50"/>
      <c r="ALU79" s="50"/>
      <c r="ALV79" s="50"/>
      <c r="ALW79" s="50"/>
      <c r="ALX79" s="50"/>
      <c r="ALY79" s="50"/>
      <c r="ALZ79" s="50"/>
      <c r="AMA79" s="50"/>
      <c r="AMB79" s="50"/>
      <c r="AMC79" s="50"/>
      <c r="AMD79" s="50"/>
      <c r="AME79" s="50"/>
      <c r="AMF79" s="50"/>
      <c r="AMG79" s="50"/>
      <c r="AMH79" s="50"/>
      <c r="AMI79" s="50"/>
      <c r="AMJ79" s="50"/>
      <c r="AMK79" s="50"/>
      <c r="AML79" s="50"/>
      <c r="AMM79" s="50"/>
      <c r="AMN79" s="50"/>
      <c r="AMO79" s="50"/>
      <c r="AMP79" s="50"/>
      <c r="AMQ79" s="50"/>
      <c r="AMR79" s="50"/>
      <c r="AMS79" s="50"/>
      <c r="AMT79" s="50"/>
      <c r="AMU79" s="50"/>
      <c r="AMV79" s="50"/>
      <c r="AMW79" s="50"/>
      <c r="AMX79" s="50"/>
      <c r="AMY79" s="50"/>
      <c r="AMZ79" s="50"/>
      <c r="ANA79" s="50"/>
      <c r="ANB79" s="50"/>
      <c r="ANC79" s="50"/>
      <c r="AND79" s="50"/>
      <c r="ANE79" s="50"/>
      <c r="ANF79" s="50"/>
      <c r="ANG79" s="50"/>
      <c r="ANH79" s="50"/>
      <c r="ANI79" s="50"/>
      <c r="ANJ79" s="50"/>
      <c r="ANK79" s="50"/>
      <c r="ANL79" s="50"/>
      <c r="ANM79" s="50"/>
      <c r="ANN79" s="50"/>
      <c r="ANO79" s="50"/>
      <c r="ANP79" s="50"/>
      <c r="ANQ79" s="50"/>
      <c r="ANR79" s="50"/>
      <c r="ANS79" s="50"/>
      <c r="ANT79" s="50"/>
      <c r="ANU79" s="50"/>
      <c r="ANV79" s="50"/>
      <c r="ANW79" s="50"/>
      <c r="ANX79" s="50"/>
      <c r="ANY79" s="50"/>
      <c r="ANZ79" s="50"/>
      <c r="AOA79" s="50"/>
    </row>
    <row r="80" spans="1:1067" ht="69" customHeight="1">
      <c r="A80" s="50"/>
      <c r="B80" s="131"/>
      <c r="C80" s="280">
        <v>64</v>
      </c>
      <c r="D80" s="280" t="s">
        <v>2431</v>
      </c>
      <c r="E80" s="14" t="s">
        <v>247</v>
      </c>
      <c r="F80" s="15" t="s">
        <v>397</v>
      </c>
      <c r="G80" s="10" t="s">
        <v>2217</v>
      </c>
      <c r="H80" s="495">
        <v>46</v>
      </c>
      <c r="I80" s="499" t="str">
        <f t="shared" si="14"/>
        <v>64_19.1</v>
      </c>
      <c r="J80" s="473" t="s">
        <v>2014</v>
      </c>
      <c r="K80" s="473"/>
      <c r="L80" s="473"/>
      <c r="M80" s="473"/>
      <c r="N80" s="491"/>
      <c r="O80" s="10"/>
      <c r="P80" s="10"/>
      <c r="Q80" s="10"/>
      <c r="R80" s="10"/>
      <c r="S80" s="10" t="s">
        <v>2023</v>
      </c>
      <c r="T80" s="10"/>
      <c r="U80" s="10"/>
      <c r="V80" s="10"/>
      <c r="W80" s="10">
        <f>24.96+7.59</f>
        <v>32.549999999999997</v>
      </c>
      <c r="X80" s="2"/>
      <c r="Y80" s="2"/>
      <c r="Z80" s="2"/>
      <c r="AA80" s="50" t="s">
        <v>2222</v>
      </c>
      <c r="AB80"/>
      <c r="AC80" s="50" t="s">
        <v>2221</v>
      </c>
      <c r="AD80"/>
      <c r="AE80"/>
      <c r="AF80"/>
      <c r="AG80"/>
      <c r="AH80"/>
      <c r="AI80" t="s">
        <v>622</v>
      </c>
      <c r="AJ80"/>
      <c r="AK80" s="468">
        <v>1</v>
      </c>
      <c r="AL80" s="386"/>
      <c r="AM80" s="398" t="s">
        <v>2146</v>
      </c>
      <c r="AN80" s="398" t="s">
        <v>72</v>
      </c>
      <c r="AO80" s="398"/>
      <c r="AP80" s="398"/>
      <c r="AQ80" s="398" t="s">
        <v>2212</v>
      </c>
      <c r="AR80" s="384" t="s">
        <v>64</v>
      </c>
      <c r="AS80" s="385"/>
      <c r="AT80" s="386"/>
      <c r="AU80" s="387"/>
      <c r="AV80" s="387"/>
      <c r="AW80" s="387"/>
      <c r="AX80" s="387"/>
      <c r="AY80" s="387"/>
      <c r="AZ80" s="387"/>
      <c r="BA80" s="387"/>
      <c r="BB80" s="386"/>
      <c r="BC80" s="383"/>
      <c r="BD80" s="388"/>
      <c r="BE80" s="387"/>
      <c r="BF80" s="387"/>
      <c r="BG80" s="387"/>
      <c r="BH80" s="387"/>
      <c r="BI80" s="387"/>
      <c r="BJ80" s="387"/>
      <c r="BK80" s="387"/>
      <c r="BL80" s="387"/>
      <c r="BM80" s="387"/>
      <c r="BN80" s="387"/>
      <c r="BO80" s="384" t="s">
        <v>71</v>
      </c>
      <c r="BP80" s="384" t="s">
        <v>72</v>
      </c>
      <c r="BQ80" s="384"/>
      <c r="BR80" s="384"/>
      <c r="BS80" s="384"/>
      <c r="BT80" s="384"/>
      <c r="BU80" s="387"/>
      <c r="BV80" s="387"/>
      <c r="BW80" s="387"/>
      <c r="BX80" s="387" t="s">
        <v>2108</v>
      </c>
      <c r="BY80" s="387"/>
      <c r="BZ80" s="387"/>
      <c r="CA80" s="387"/>
      <c r="CB80" s="387"/>
      <c r="CC80" s="387"/>
      <c r="CD80" s="387"/>
      <c r="CE80" s="387"/>
      <c r="CF80" s="387"/>
      <c r="CG80" s="387"/>
      <c r="CH80" s="387"/>
      <c r="CI80" s="387"/>
      <c r="CJ80" s="387"/>
      <c r="CK80" s="387"/>
      <c r="CL80" s="387"/>
      <c r="CM80" s="387"/>
      <c r="CN80" s="387"/>
      <c r="CO80" s="389">
        <v>70000</v>
      </c>
      <c r="CP80" s="389"/>
      <c r="CQ80" s="10"/>
      <c r="CR80" s="10"/>
      <c r="CS80" s="10"/>
      <c r="CT80" s="10"/>
      <c r="CU80" s="10"/>
      <c r="CV80" s="10"/>
      <c r="CW80" s="10"/>
      <c r="CX80" s="10"/>
      <c r="CY80" s="10"/>
      <c r="CZ80" s="10">
        <v>46</v>
      </c>
      <c r="DA80" s="10"/>
      <c r="DB80" s="10"/>
      <c r="DC80" s="10"/>
      <c r="DD80" s="10" t="str">
        <f t="shared" si="16"/>
        <v>64_19.1</v>
      </c>
      <c r="DE80" s="282"/>
      <c r="DF80" s="10"/>
      <c r="DG80" s="10"/>
      <c r="DH80" s="10"/>
      <c r="DI80" s="10"/>
      <c r="DJ80" s="10"/>
      <c r="DK80" s="232" t="s">
        <v>1777</v>
      </c>
      <c r="DL80" s="232"/>
      <c r="DM80" s="232"/>
      <c r="DN80" s="232"/>
      <c r="DO80" s="477" t="s">
        <v>1959</v>
      </c>
      <c r="DP80" s="230">
        <v>4674</v>
      </c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  <c r="AIK80" s="50"/>
      <c r="AIL80" s="50"/>
      <c r="AIM80" s="50"/>
      <c r="AIN80" s="50"/>
      <c r="AIO80" s="50"/>
      <c r="AIP80" s="50"/>
      <c r="AIQ80" s="50"/>
      <c r="AIR80" s="50"/>
      <c r="AIS80" s="50"/>
      <c r="AIT80" s="50"/>
      <c r="AIU80" s="50"/>
      <c r="AIV80" s="50"/>
      <c r="AIW80" s="50"/>
      <c r="AIX80" s="50"/>
      <c r="AIY80" s="50"/>
      <c r="AIZ80" s="50"/>
      <c r="AJA80" s="50"/>
      <c r="AJB80" s="50"/>
      <c r="AJC80" s="50"/>
      <c r="AJD80" s="50"/>
      <c r="AJE80" s="50"/>
      <c r="AJF80" s="50"/>
      <c r="AJG80" s="50"/>
      <c r="AJH80" s="50"/>
      <c r="AJI80" s="50"/>
      <c r="AJJ80" s="50"/>
      <c r="AJK80" s="50"/>
      <c r="AJL80" s="50"/>
      <c r="AJM80" s="50"/>
      <c r="AJN80" s="50"/>
      <c r="AJO80" s="50"/>
      <c r="AJP80" s="50"/>
      <c r="AJQ80" s="50"/>
      <c r="AJR80" s="50"/>
      <c r="AJS80" s="50"/>
      <c r="AJT80" s="50"/>
      <c r="AJU80" s="50"/>
      <c r="AJV80" s="50"/>
      <c r="AJW80" s="50"/>
      <c r="AJX80" s="50"/>
      <c r="AJY80" s="50"/>
      <c r="AJZ80" s="50"/>
      <c r="AKA80" s="50"/>
      <c r="AKB80" s="50"/>
      <c r="AKC80" s="50"/>
      <c r="AKD80" s="50"/>
      <c r="AKE80" s="50"/>
      <c r="AKF80" s="50"/>
      <c r="AKG80" s="50"/>
      <c r="AKH80" s="50"/>
      <c r="AKI80" s="50"/>
      <c r="AKJ80" s="50"/>
      <c r="AKK80" s="50"/>
      <c r="AKL80" s="50"/>
      <c r="AKM80" s="50"/>
      <c r="AKN80" s="50"/>
      <c r="AKO80" s="50"/>
      <c r="AKP80" s="50"/>
      <c r="AKQ80" s="50"/>
      <c r="AKR80" s="50"/>
      <c r="AKS80" s="50"/>
      <c r="AKT80" s="50"/>
      <c r="AKU80" s="50"/>
      <c r="AKV80" s="50"/>
      <c r="AKW80" s="50"/>
      <c r="AKX80" s="50"/>
      <c r="AKY80" s="50"/>
      <c r="AKZ80" s="50"/>
      <c r="ALA80" s="50"/>
      <c r="ALB80" s="50"/>
      <c r="ALC80" s="50"/>
      <c r="ALD80" s="50"/>
      <c r="ALE80" s="50"/>
      <c r="ALF80" s="50"/>
      <c r="ALG80" s="50"/>
      <c r="ALH80" s="50"/>
      <c r="ALI80" s="50"/>
      <c r="ALJ80" s="50"/>
      <c r="ALK80" s="50"/>
      <c r="ALL80" s="50"/>
      <c r="ALM80" s="50"/>
      <c r="ALN80" s="50"/>
      <c r="ALO80" s="50"/>
      <c r="ALP80" s="50"/>
      <c r="ALQ80" s="50"/>
      <c r="ALR80" s="50"/>
      <c r="ALS80" s="50"/>
      <c r="ALT80" s="50"/>
      <c r="ALU80" s="50"/>
      <c r="ALV80" s="50"/>
      <c r="ALW80" s="50"/>
      <c r="ALX80" s="50"/>
      <c r="ALY80" s="50"/>
      <c r="ALZ80" s="50"/>
      <c r="AMA80" s="50"/>
      <c r="AMB80" s="50"/>
      <c r="AMC80" s="50"/>
      <c r="AMD80" s="50"/>
      <c r="AME80" s="50"/>
      <c r="AMF80" s="50"/>
      <c r="AMG80" s="50"/>
      <c r="AMH80" s="50"/>
      <c r="AMI80" s="50"/>
      <c r="AMJ80" s="50"/>
      <c r="AMK80" s="50"/>
      <c r="AML80" s="50"/>
      <c r="AMM80" s="50"/>
      <c r="AMN80" s="50"/>
      <c r="AMO80" s="50"/>
      <c r="AMP80" s="50"/>
      <c r="AMQ80" s="50"/>
      <c r="AMR80" s="50"/>
      <c r="AMS80" s="50"/>
      <c r="AMT80" s="50"/>
      <c r="AMU80" s="50"/>
      <c r="AMV80" s="50"/>
      <c r="AMW80" s="50"/>
      <c r="AMX80" s="50"/>
      <c r="AMY80" s="50"/>
      <c r="AMZ80" s="50"/>
      <c r="ANA80" s="50"/>
      <c r="ANB80" s="50"/>
      <c r="ANC80" s="50"/>
      <c r="AND80" s="50"/>
      <c r="ANE80" s="50"/>
      <c r="ANF80" s="50"/>
      <c r="ANG80" s="50"/>
      <c r="ANH80" s="50"/>
      <c r="ANI80" s="50"/>
      <c r="ANJ80" s="50"/>
      <c r="ANK80" s="50"/>
      <c r="ANL80" s="50"/>
      <c r="ANM80" s="50"/>
      <c r="ANN80" s="50"/>
      <c r="ANO80" s="50"/>
      <c r="ANP80" s="50"/>
      <c r="ANQ80" s="50"/>
      <c r="ANR80" s="50"/>
      <c r="ANS80" s="50"/>
      <c r="ANT80" s="50"/>
      <c r="ANU80" s="50"/>
      <c r="ANV80" s="50"/>
      <c r="ANW80" s="50"/>
      <c r="ANX80" s="50"/>
      <c r="ANY80" s="50"/>
      <c r="ANZ80" s="50"/>
      <c r="AOA80" s="50"/>
    </row>
    <row r="81" spans="1:1067" s="2" customFormat="1" ht="69" customHeight="1">
      <c r="B81" s="10">
        <v>1</v>
      </c>
      <c r="C81" s="280">
        <v>65</v>
      </c>
      <c r="D81" s="280" t="s">
        <v>2432</v>
      </c>
      <c r="E81" s="281">
        <v>49</v>
      </c>
      <c r="F81" s="10" t="s">
        <v>398</v>
      </c>
      <c r="G81" s="10" t="s">
        <v>123</v>
      </c>
      <c r="H81" s="10">
        <v>89</v>
      </c>
      <c r="I81" s="11"/>
      <c r="J81" s="471">
        <v>1</v>
      </c>
      <c r="K81" s="471"/>
      <c r="L81" s="471"/>
      <c r="M81" s="471"/>
      <c r="N81" s="490"/>
      <c r="O81" s="11"/>
      <c r="P81" s="11"/>
      <c r="Q81" s="11"/>
      <c r="R81" s="11"/>
      <c r="S81" s="11" t="s">
        <v>399</v>
      </c>
      <c r="T81" s="11"/>
      <c r="U81" s="11"/>
      <c r="V81" s="11"/>
      <c r="W81" s="11">
        <v>17.55</v>
      </c>
      <c r="X81" s="11"/>
      <c r="Y81" s="11"/>
      <c r="Z81" s="11"/>
      <c r="AA81" s="11" t="s">
        <v>2051</v>
      </c>
      <c r="AB81" s="11" t="s">
        <v>1899</v>
      </c>
      <c r="AC81" s="11" t="s">
        <v>2369</v>
      </c>
      <c r="AD81" s="11"/>
      <c r="AE81" s="11" t="s">
        <v>2436</v>
      </c>
      <c r="AF81" s="11"/>
      <c r="AG81" s="11"/>
      <c r="AH81" s="11"/>
      <c r="AI81" s="11" t="s">
        <v>1899</v>
      </c>
      <c r="AJ81" s="11"/>
      <c r="AK81" s="466">
        <v>1</v>
      </c>
      <c r="AL81" s="390"/>
      <c r="AM81" s="390" t="s">
        <v>399</v>
      </c>
      <c r="AN81" s="390" t="s">
        <v>400</v>
      </c>
      <c r="AO81" s="390"/>
      <c r="AP81" s="390"/>
      <c r="AQ81" s="390" t="s">
        <v>2022</v>
      </c>
      <c r="AR81" s="390" t="s">
        <v>64</v>
      </c>
      <c r="AS81" s="391">
        <v>1</v>
      </c>
      <c r="AT81" s="387">
        <v>24</v>
      </c>
      <c r="AU81" s="399">
        <v>1</v>
      </c>
      <c r="AV81" s="399">
        <v>1</v>
      </c>
      <c r="AW81" s="399">
        <v>1</v>
      </c>
      <c r="AX81" s="399"/>
      <c r="AY81" s="399">
        <v>1</v>
      </c>
      <c r="AZ81" s="399">
        <v>1</v>
      </c>
      <c r="BA81" s="399"/>
      <c r="BB81" s="399"/>
      <c r="BC81" s="384"/>
      <c r="BD81" s="399"/>
      <c r="BE81" s="399"/>
      <c r="BF81" s="399"/>
      <c r="BG81" s="399"/>
      <c r="BH81" s="399"/>
      <c r="BI81" s="399"/>
      <c r="BJ81" s="399"/>
      <c r="BK81" s="399"/>
      <c r="BL81" s="399"/>
      <c r="BM81" s="387" t="s">
        <v>401</v>
      </c>
      <c r="BN81" s="387" t="s">
        <v>402</v>
      </c>
      <c r="BO81" s="390" t="s">
        <v>403</v>
      </c>
      <c r="BP81" s="390" t="s">
        <v>404</v>
      </c>
      <c r="BQ81" s="390">
        <v>1</v>
      </c>
      <c r="BR81" s="384" t="s">
        <v>2087</v>
      </c>
      <c r="BS81" s="392">
        <v>42163</v>
      </c>
      <c r="BT81" s="392">
        <v>43259</v>
      </c>
      <c r="BU81" s="387"/>
      <c r="BV81" s="387"/>
      <c r="BW81" s="387">
        <v>1</v>
      </c>
      <c r="BX81" s="387" t="s">
        <v>2101</v>
      </c>
      <c r="BY81" s="387"/>
      <c r="BZ81" s="387"/>
      <c r="CA81" s="387"/>
      <c r="CB81" s="387"/>
      <c r="CC81" s="387"/>
      <c r="CD81" s="387"/>
      <c r="CE81" s="387"/>
      <c r="CF81" s="387"/>
      <c r="CG81" s="387"/>
      <c r="CH81" s="387"/>
      <c r="CI81" s="387">
        <v>1</v>
      </c>
      <c r="CJ81" s="387">
        <v>1</v>
      </c>
      <c r="CK81" s="387"/>
      <c r="CL81" s="387"/>
      <c r="CM81" s="387"/>
      <c r="CN81" s="387"/>
      <c r="CO81" s="389">
        <v>18450</v>
      </c>
      <c r="CP81" s="389"/>
      <c r="CQ81" s="11" t="s">
        <v>1666</v>
      </c>
      <c r="CR81" s="11"/>
      <c r="CS81" s="11"/>
      <c r="CT81" s="11"/>
      <c r="CU81" s="11"/>
      <c r="CV81" s="11"/>
      <c r="CW81" s="11"/>
      <c r="CX81" s="10"/>
      <c r="CY81" s="10"/>
      <c r="CZ81" s="10">
        <v>89</v>
      </c>
      <c r="DA81" s="10" t="s">
        <v>405</v>
      </c>
      <c r="DB81" s="10" t="s">
        <v>406</v>
      </c>
      <c r="DC81" s="10"/>
      <c r="DD81" s="10" t="str">
        <f t="shared" si="16"/>
        <v>65_49</v>
      </c>
      <c r="DE81" s="282"/>
      <c r="DF81" s="10"/>
      <c r="DG81" s="10"/>
      <c r="DH81" s="10"/>
      <c r="DI81" s="10" t="s">
        <v>1781</v>
      </c>
      <c r="DJ81" s="10"/>
      <c r="DK81" s="10"/>
      <c r="DL81" s="10"/>
      <c r="DM81" s="10"/>
      <c r="DN81" s="10"/>
      <c r="DO81" s="405" t="s">
        <v>1959</v>
      </c>
      <c r="DP81" s="476">
        <f>2450*1.23</f>
        <v>3013.5</v>
      </c>
    </row>
    <row r="82" spans="1:1067" ht="69" customHeight="1">
      <c r="A82" s="9">
        <v>32</v>
      </c>
      <c r="B82" s="9">
        <v>2</v>
      </c>
      <c r="C82" s="280">
        <v>66</v>
      </c>
      <c r="D82" s="280" t="s">
        <v>2432</v>
      </c>
      <c r="E82" s="281">
        <v>49</v>
      </c>
      <c r="F82" s="9" t="s">
        <v>2002</v>
      </c>
      <c r="G82" s="9" t="s">
        <v>61</v>
      </c>
      <c r="H82" s="10">
        <v>90</v>
      </c>
      <c r="I82" s="11"/>
      <c r="J82" s="472">
        <v>1</v>
      </c>
      <c r="K82" s="472">
        <v>1</v>
      </c>
      <c r="L82" s="472"/>
      <c r="M82" s="472"/>
      <c r="N82" s="490">
        <v>0</v>
      </c>
      <c r="O82" s="12"/>
      <c r="P82" s="12"/>
      <c r="Q82" s="12"/>
      <c r="R82" s="12"/>
      <c r="S82" s="12" t="s">
        <v>399</v>
      </c>
      <c r="T82" s="12"/>
      <c r="U82" s="12"/>
      <c r="V82" s="12"/>
      <c r="W82" s="9">
        <v>0.55000000000000004</v>
      </c>
      <c r="X82" s="12"/>
      <c r="Y82" s="12"/>
      <c r="Z82" s="12"/>
      <c r="AA82" s="12" t="s">
        <v>2051</v>
      </c>
      <c r="AB82" s="12" t="s">
        <v>1899</v>
      </c>
      <c r="AC82" s="12" t="s">
        <v>2369</v>
      </c>
      <c r="AD82" s="12"/>
      <c r="AE82" s="12" t="s">
        <v>2365</v>
      </c>
      <c r="AF82" s="12"/>
      <c r="AG82" s="12"/>
      <c r="AH82" s="12"/>
      <c r="AI82" s="12" t="s">
        <v>1899</v>
      </c>
      <c r="AJ82" s="12"/>
      <c r="AK82" s="467">
        <v>1</v>
      </c>
      <c r="AL82" s="393">
        <v>43</v>
      </c>
      <c r="AM82" s="394" t="s">
        <v>399</v>
      </c>
      <c r="AN82" s="394" t="s">
        <v>400</v>
      </c>
      <c r="AO82" s="394"/>
      <c r="AP82" s="394"/>
      <c r="AQ82" s="394" t="s">
        <v>2022</v>
      </c>
      <c r="AR82" s="394" t="s">
        <v>64</v>
      </c>
      <c r="AS82" s="385">
        <v>1</v>
      </c>
      <c r="AT82" s="386">
        <v>24</v>
      </c>
      <c r="AU82" s="399"/>
      <c r="AV82" s="399"/>
      <c r="AW82" s="399">
        <v>1</v>
      </c>
      <c r="AX82" s="399"/>
      <c r="AY82" s="384"/>
      <c r="AZ82" s="384"/>
      <c r="BA82" s="384">
        <v>1</v>
      </c>
      <c r="BB82" s="383"/>
      <c r="BC82" s="383">
        <v>65</v>
      </c>
      <c r="BD82" s="388">
        <v>2</v>
      </c>
      <c r="BE82" s="387" t="s">
        <v>408</v>
      </c>
      <c r="BF82" s="387" t="s">
        <v>92</v>
      </c>
      <c r="BG82" s="387" t="s">
        <v>409</v>
      </c>
      <c r="BH82" s="387" t="s">
        <v>68</v>
      </c>
      <c r="BI82" s="387" t="s">
        <v>410</v>
      </c>
      <c r="BJ82" s="387" t="s">
        <v>201</v>
      </c>
      <c r="BK82" s="387" t="s">
        <v>411</v>
      </c>
      <c r="BL82" s="387" t="s">
        <v>183</v>
      </c>
      <c r="BM82" s="384" t="s">
        <v>69</v>
      </c>
      <c r="BN82" s="384" t="s">
        <v>412</v>
      </c>
      <c r="BO82" s="394" t="s">
        <v>403</v>
      </c>
      <c r="BP82" s="390" t="s">
        <v>404</v>
      </c>
      <c r="BQ82" s="390"/>
      <c r="BR82" s="390"/>
      <c r="BS82" s="390"/>
      <c r="BT82" s="390"/>
      <c r="BU82" s="387"/>
      <c r="BV82" s="387"/>
      <c r="BW82" s="387"/>
      <c r="BX82" s="387" t="s">
        <v>2101</v>
      </c>
      <c r="BY82" s="387"/>
      <c r="BZ82" s="387"/>
      <c r="CA82" s="387"/>
      <c r="CB82" s="387"/>
      <c r="CC82" s="387"/>
      <c r="CD82" s="387"/>
      <c r="CE82" s="387"/>
      <c r="CF82" s="387"/>
      <c r="CG82" s="387"/>
      <c r="CH82" s="387"/>
      <c r="CI82" s="387">
        <v>1</v>
      </c>
      <c r="CJ82" s="387"/>
      <c r="CK82" s="387">
        <v>1</v>
      </c>
      <c r="CL82" s="384">
        <v>1</v>
      </c>
      <c r="CM82" s="387"/>
      <c r="CN82" s="387"/>
      <c r="CO82" s="389">
        <v>1230</v>
      </c>
      <c r="CP82" s="389"/>
      <c r="CQ82" s="12" t="s">
        <v>1668</v>
      </c>
      <c r="CR82" s="12"/>
      <c r="CS82" s="12"/>
      <c r="CT82" s="12"/>
      <c r="CU82" s="12"/>
      <c r="CV82" s="12"/>
      <c r="CW82" s="12" t="s">
        <v>1667</v>
      </c>
      <c r="CX82" s="10">
        <v>1</v>
      </c>
      <c r="CY82" s="10" t="s">
        <v>320</v>
      </c>
      <c r="CZ82" s="10">
        <v>90</v>
      </c>
      <c r="DA82" s="10" t="s">
        <v>74</v>
      </c>
      <c r="DB82" s="10" t="s">
        <v>413</v>
      </c>
      <c r="DC82" s="10"/>
      <c r="DD82" s="10" t="str">
        <f t="shared" si="16"/>
        <v>66_49</v>
      </c>
      <c r="DE82" s="282"/>
      <c r="DF82" s="10"/>
      <c r="DG82" s="413" t="s">
        <v>1781</v>
      </c>
      <c r="DH82" s="10"/>
      <c r="DI82" s="10"/>
      <c r="DJ82" s="10"/>
      <c r="DK82" s="232"/>
      <c r="DL82" s="232"/>
      <c r="DM82" s="232"/>
      <c r="DN82" s="232"/>
      <c r="DO82" s="477" t="s">
        <v>1959</v>
      </c>
      <c r="DP82" s="23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  <c r="AIK82" s="50"/>
      <c r="AIL82" s="50"/>
      <c r="AIM82" s="50"/>
      <c r="AIN82" s="50"/>
      <c r="AIO82" s="50"/>
      <c r="AIP82" s="50"/>
      <c r="AIQ82" s="50"/>
      <c r="AIR82" s="50"/>
      <c r="AIS82" s="50"/>
      <c r="AIT82" s="50"/>
      <c r="AIU82" s="50"/>
      <c r="AIV82" s="50"/>
      <c r="AIW82" s="50"/>
      <c r="AIX82" s="50"/>
      <c r="AIY82" s="50"/>
      <c r="AIZ82" s="50"/>
      <c r="AJA82" s="50"/>
      <c r="AJB82" s="50"/>
      <c r="AJC82" s="50"/>
      <c r="AJD82" s="50"/>
      <c r="AJE82" s="50"/>
      <c r="AJF82" s="50"/>
      <c r="AJG82" s="50"/>
      <c r="AJH82" s="50"/>
      <c r="AJI82" s="50"/>
      <c r="AJJ82" s="50"/>
      <c r="AJK82" s="50"/>
      <c r="AJL82" s="50"/>
      <c r="AJM82" s="50"/>
      <c r="AJN82" s="50"/>
      <c r="AJO82" s="50"/>
      <c r="AJP82" s="50"/>
      <c r="AJQ82" s="50"/>
      <c r="AJR82" s="50"/>
      <c r="AJS82" s="50"/>
      <c r="AJT82" s="50"/>
      <c r="AJU82" s="50"/>
      <c r="AJV82" s="50"/>
      <c r="AJW82" s="50"/>
      <c r="AJX82" s="50"/>
      <c r="AJY82" s="50"/>
      <c r="AJZ82" s="50"/>
      <c r="AKA82" s="50"/>
      <c r="AKB82" s="50"/>
      <c r="AKC82" s="50"/>
      <c r="AKD82" s="50"/>
      <c r="AKE82" s="50"/>
      <c r="AKF82" s="50"/>
      <c r="AKG82" s="50"/>
      <c r="AKH82" s="50"/>
      <c r="AKI82" s="50"/>
      <c r="AKJ82" s="50"/>
      <c r="AKK82" s="50"/>
      <c r="AKL82" s="50"/>
      <c r="AKM82" s="50"/>
      <c r="AKN82" s="50"/>
      <c r="AKO82" s="50"/>
      <c r="AKP82" s="50"/>
      <c r="AKQ82" s="50"/>
      <c r="AKR82" s="50"/>
      <c r="AKS82" s="50"/>
      <c r="AKT82" s="50"/>
      <c r="AKU82" s="50"/>
      <c r="AKV82" s="50"/>
      <c r="AKW82" s="50"/>
      <c r="AKX82" s="50"/>
      <c r="AKY82" s="50"/>
      <c r="AKZ82" s="50"/>
      <c r="ALA82" s="50"/>
      <c r="ALB82" s="50"/>
      <c r="ALC82" s="50"/>
      <c r="ALD82" s="50"/>
      <c r="ALE82" s="50"/>
      <c r="ALF82" s="50"/>
      <c r="ALG82" s="50"/>
      <c r="ALH82" s="50"/>
      <c r="ALI82" s="50"/>
      <c r="ALJ82" s="50"/>
      <c r="ALK82" s="50"/>
      <c r="ALL82" s="50"/>
      <c r="ALM82" s="50"/>
      <c r="ALN82" s="50"/>
      <c r="ALO82" s="50"/>
      <c r="ALP82" s="50"/>
      <c r="ALQ82" s="50"/>
      <c r="ALR82" s="50"/>
      <c r="ALS82" s="50"/>
      <c r="ALT82" s="50"/>
      <c r="ALU82" s="50"/>
      <c r="ALV82" s="50"/>
      <c r="ALW82" s="50"/>
      <c r="ALX82" s="50"/>
      <c r="ALY82" s="50"/>
      <c r="ALZ82" s="50"/>
      <c r="AMA82" s="50"/>
      <c r="AMB82" s="50"/>
      <c r="AMC82" s="50"/>
      <c r="AMD82" s="50"/>
      <c r="AME82" s="50"/>
      <c r="AMF82" s="50"/>
      <c r="AMG82" s="50"/>
      <c r="AMH82" s="50"/>
      <c r="AMI82" s="50"/>
      <c r="AMJ82" s="50"/>
      <c r="AMK82" s="50"/>
      <c r="AML82" s="50"/>
      <c r="AMM82" s="50"/>
      <c r="AMN82" s="50"/>
      <c r="AMO82" s="50"/>
      <c r="AMP82" s="50"/>
      <c r="AMQ82" s="50"/>
      <c r="AMR82" s="50"/>
      <c r="AMS82" s="50"/>
      <c r="AMT82" s="50"/>
      <c r="AMU82" s="50"/>
      <c r="AMV82" s="50"/>
      <c r="AMW82" s="50"/>
      <c r="AMX82" s="50"/>
      <c r="AMY82" s="50"/>
      <c r="AMZ82" s="50"/>
      <c r="ANA82" s="50"/>
      <c r="ANB82" s="50"/>
      <c r="ANC82" s="50"/>
      <c r="AND82" s="50"/>
      <c r="ANE82" s="50"/>
      <c r="ANF82" s="50"/>
      <c r="ANG82" s="50"/>
      <c r="ANH82" s="50"/>
      <c r="ANI82" s="50"/>
      <c r="ANJ82" s="50"/>
      <c r="ANK82" s="50"/>
      <c r="ANL82" s="50"/>
      <c r="ANM82" s="50"/>
      <c r="ANN82" s="50"/>
      <c r="ANO82" s="50"/>
      <c r="ANP82" s="50"/>
      <c r="ANQ82" s="50"/>
      <c r="ANR82" s="50"/>
      <c r="ANS82" s="50"/>
      <c r="ANT82" s="50"/>
      <c r="ANU82" s="50"/>
      <c r="ANV82" s="50"/>
      <c r="ANW82" s="50"/>
      <c r="ANX82" s="50"/>
      <c r="ANY82" s="50"/>
      <c r="ANZ82" s="50"/>
      <c r="AOA82" s="50"/>
    </row>
    <row r="83" spans="1:1067" ht="69" customHeight="1">
      <c r="A83" s="9">
        <v>33</v>
      </c>
      <c r="B83" s="9">
        <v>3</v>
      </c>
      <c r="C83" s="280">
        <v>67</v>
      </c>
      <c r="D83" s="280" t="s">
        <v>2432</v>
      </c>
      <c r="E83" s="281" t="s">
        <v>414</v>
      </c>
      <c r="F83" s="9" t="s">
        <v>415</v>
      </c>
      <c r="G83" s="9" t="s">
        <v>98</v>
      </c>
      <c r="H83" s="10">
        <v>91</v>
      </c>
      <c r="I83" s="11"/>
      <c r="J83" s="472">
        <v>1</v>
      </c>
      <c r="K83" s="472"/>
      <c r="L83" s="472"/>
      <c r="M83" s="472"/>
      <c r="N83" s="490">
        <v>2</v>
      </c>
      <c r="O83" s="12"/>
      <c r="P83" s="12"/>
      <c r="Q83" s="12"/>
      <c r="R83" s="12"/>
      <c r="S83" s="12" t="s">
        <v>399</v>
      </c>
      <c r="T83" s="12"/>
      <c r="U83" s="12"/>
      <c r="V83" s="12"/>
      <c r="W83" s="11">
        <v>1.33</v>
      </c>
      <c r="X83" s="11"/>
      <c r="Y83" s="11"/>
      <c r="Z83" s="11"/>
      <c r="AA83" s="11" t="s">
        <v>2051</v>
      </c>
      <c r="AB83" s="11" t="s">
        <v>1899</v>
      </c>
      <c r="AC83" s="11" t="s">
        <v>2369</v>
      </c>
      <c r="AD83" s="11"/>
      <c r="AE83" s="11" t="s">
        <v>2365</v>
      </c>
      <c r="AF83" s="11"/>
      <c r="AG83" s="11"/>
      <c r="AH83" s="11"/>
      <c r="AI83" s="11" t="s">
        <v>1899</v>
      </c>
      <c r="AJ83" s="11"/>
      <c r="AK83" s="467">
        <v>1</v>
      </c>
      <c r="AL83" s="394"/>
      <c r="AM83" s="394" t="s">
        <v>399</v>
      </c>
      <c r="AN83" s="394" t="s">
        <v>400</v>
      </c>
      <c r="AO83" s="394"/>
      <c r="AP83" s="394"/>
      <c r="AQ83" s="394" t="s">
        <v>2022</v>
      </c>
      <c r="AR83" s="394" t="s">
        <v>64</v>
      </c>
      <c r="AS83" s="391">
        <v>1</v>
      </c>
      <c r="AT83" s="387">
        <v>24</v>
      </c>
      <c r="AU83" s="399"/>
      <c r="AV83" s="399"/>
      <c r="AW83" s="399">
        <v>1</v>
      </c>
      <c r="AX83" s="399"/>
      <c r="AY83" s="384"/>
      <c r="AZ83" s="384"/>
      <c r="BA83" s="384">
        <v>1</v>
      </c>
      <c r="BB83" s="384"/>
      <c r="BC83" s="384">
        <v>65</v>
      </c>
      <c r="BD83" s="384"/>
      <c r="BE83" s="384"/>
      <c r="BF83" s="384"/>
      <c r="BG83" s="384"/>
      <c r="BH83" s="384"/>
      <c r="BI83" s="384"/>
      <c r="BJ83" s="384"/>
      <c r="BK83" s="384"/>
      <c r="BL83" s="384"/>
      <c r="BM83" s="384" t="s">
        <v>69</v>
      </c>
      <c r="BN83" s="384" t="s">
        <v>416</v>
      </c>
      <c r="BO83" s="394" t="s">
        <v>403</v>
      </c>
      <c r="BP83" s="390" t="s">
        <v>404</v>
      </c>
      <c r="BQ83" s="390"/>
      <c r="BR83" s="390"/>
      <c r="BS83" s="390"/>
      <c r="BT83" s="390"/>
      <c r="BU83" s="387"/>
      <c r="BV83" s="387"/>
      <c r="BW83" s="387"/>
      <c r="BX83" s="387" t="s">
        <v>2101</v>
      </c>
      <c r="BY83" s="387"/>
      <c r="BZ83" s="387"/>
      <c r="CA83" s="387"/>
      <c r="CB83" s="387"/>
      <c r="CC83" s="387"/>
      <c r="CD83" s="387"/>
      <c r="CE83" s="387"/>
      <c r="CF83" s="387"/>
      <c r="CG83" s="387"/>
      <c r="CH83" s="387"/>
      <c r="CI83" s="387">
        <v>1</v>
      </c>
      <c r="CJ83" s="387"/>
      <c r="CK83" s="387">
        <v>1</v>
      </c>
      <c r="CL83" s="384">
        <v>1</v>
      </c>
      <c r="CM83" s="387"/>
      <c r="CN83" s="387"/>
      <c r="CO83" s="389">
        <v>1500</v>
      </c>
      <c r="CP83" s="389"/>
      <c r="CQ83" s="12"/>
      <c r="CR83" s="12"/>
      <c r="CS83" s="12"/>
      <c r="CT83" s="12"/>
      <c r="CU83" s="12"/>
      <c r="CV83" s="12"/>
      <c r="CW83" s="12"/>
      <c r="CX83" s="10">
        <v>2</v>
      </c>
      <c r="CY83" s="10" t="s">
        <v>417</v>
      </c>
      <c r="CZ83" s="10">
        <v>91</v>
      </c>
      <c r="DA83" s="10" t="s">
        <v>74</v>
      </c>
      <c r="DB83" s="10" t="s">
        <v>74</v>
      </c>
      <c r="DC83" s="10"/>
      <c r="DD83" s="10" t="str">
        <f t="shared" si="16"/>
        <v>67_49.1</v>
      </c>
      <c r="DE83" s="282"/>
      <c r="DF83" s="10"/>
      <c r="DG83" s="10"/>
      <c r="DH83" s="10" t="s">
        <v>1777</v>
      </c>
      <c r="DI83" s="10"/>
      <c r="DJ83" s="10"/>
      <c r="DK83" s="232"/>
      <c r="DL83" s="232"/>
      <c r="DM83" s="232"/>
      <c r="DN83" s="232"/>
      <c r="DO83" s="477" t="s">
        <v>1959</v>
      </c>
      <c r="DP83" s="230">
        <f>1.23*2450</f>
        <v>3013.5</v>
      </c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  <c r="AIK83" s="50"/>
      <c r="AIL83" s="50"/>
      <c r="AIM83" s="50"/>
      <c r="AIN83" s="50"/>
      <c r="AIO83" s="50"/>
      <c r="AIP83" s="50"/>
      <c r="AIQ83" s="50"/>
      <c r="AIR83" s="50"/>
      <c r="AIS83" s="50"/>
      <c r="AIT83" s="50"/>
      <c r="AIU83" s="50"/>
      <c r="AIV83" s="50"/>
      <c r="AIW83" s="50"/>
      <c r="AIX83" s="50"/>
      <c r="AIY83" s="50"/>
      <c r="AIZ83" s="50"/>
      <c r="AJA83" s="50"/>
      <c r="AJB83" s="50"/>
      <c r="AJC83" s="50"/>
      <c r="AJD83" s="50"/>
      <c r="AJE83" s="50"/>
      <c r="AJF83" s="50"/>
      <c r="AJG83" s="50"/>
      <c r="AJH83" s="50"/>
      <c r="AJI83" s="50"/>
      <c r="AJJ83" s="50"/>
      <c r="AJK83" s="50"/>
      <c r="AJL83" s="50"/>
      <c r="AJM83" s="50"/>
      <c r="AJN83" s="50"/>
      <c r="AJO83" s="50"/>
      <c r="AJP83" s="50"/>
      <c r="AJQ83" s="50"/>
      <c r="AJR83" s="50"/>
      <c r="AJS83" s="50"/>
      <c r="AJT83" s="50"/>
      <c r="AJU83" s="50"/>
      <c r="AJV83" s="50"/>
      <c r="AJW83" s="50"/>
      <c r="AJX83" s="50"/>
      <c r="AJY83" s="50"/>
      <c r="AJZ83" s="50"/>
      <c r="AKA83" s="50"/>
      <c r="AKB83" s="50"/>
      <c r="AKC83" s="50"/>
      <c r="AKD83" s="50"/>
      <c r="AKE83" s="50"/>
      <c r="AKF83" s="50"/>
      <c r="AKG83" s="50"/>
      <c r="AKH83" s="50"/>
      <c r="AKI83" s="50"/>
      <c r="AKJ83" s="50"/>
      <c r="AKK83" s="50"/>
      <c r="AKL83" s="50"/>
      <c r="AKM83" s="50"/>
      <c r="AKN83" s="50"/>
      <c r="AKO83" s="50"/>
      <c r="AKP83" s="50"/>
      <c r="AKQ83" s="50"/>
      <c r="AKR83" s="50"/>
      <c r="AKS83" s="50"/>
      <c r="AKT83" s="50"/>
      <c r="AKU83" s="50"/>
      <c r="AKV83" s="50"/>
      <c r="AKW83" s="50"/>
      <c r="AKX83" s="50"/>
      <c r="AKY83" s="50"/>
      <c r="AKZ83" s="50"/>
      <c r="ALA83" s="50"/>
      <c r="ALB83" s="50"/>
      <c r="ALC83" s="50"/>
      <c r="ALD83" s="50"/>
      <c r="ALE83" s="50"/>
      <c r="ALF83" s="50"/>
      <c r="ALG83" s="50"/>
      <c r="ALH83" s="50"/>
      <c r="ALI83" s="50"/>
      <c r="ALJ83" s="50"/>
      <c r="ALK83" s="50"/>
      <c r="ALL83" s="50"/>
      <c r="ALM83" s="50"/>
      <c r="ALN83" s="50"/>
      <c r="ALO83" s="50"/>
      <c r="ALP83" s="50"/>
      <c r="ALQ83" s="50"/>
      <c r="ALR83" s="50"/>
      <c r="ALS83" s="50"/>
      <c r="ALT83" s="50"/>
      <c r="ALU83" s="50"/>
      <c r="ALV83" s="50"/>
      <c r="ALW83" s="50"/>
      <c r="ALX83" s="50"/>
      <c r="ALY83" s="50"/>
      <c r="ALZ83" s="50"/>
      <c r="AMA83" s="50"/>
      <c r="AMB83" s="50"/>
      <c r="AMC83" s="50"/>
      <c r="AMD83" s="50"/>
      <c r="AME83" s="50"/>
      <c r="AMF83" s="50"/>
      <c r="AMG83" s="50"/>
      <c r="AMH83" s="50"/>
      <c r="AMI83" s="50"/>
      <c r="AMJ83" s="50"/>
      <c r="AMK83" s="50"/>
      <c r="AML83" s="50"/>
      <c r="AMM83" s="50"/>
      <c r="AMN83" s="50"/>
      <c r="AMO83" s="50"/>
      <c r="AMP83" s="50"/>
      <c r="AMQ83" s="50"/>
      <c r="AMR83" s="50"/>
      <c r="AMS83" s="50"/>
      <c r="AMT83" s="50"/>
      <c r="AMU83" s="50"/>
      <c r="AMV83" s="50"/>
      <c r="AMW83" s="50"/>
      <c r="AMX83" s="50"/>
      <c r="AMY83" s="50"/>
      <c r="AMZ83" s="50"/>
      <c r="ANA83" s="50"/>
      <c r="ANB83" s="50"/>
      <c r="ANC83" s="50"/>
      <c r="AND83" s="50"/>
      <c r="ANE83" s="50"/>
      <c r="ANF83" s="50"/>
      <c r="ANG83" s="50"/>
      <c r="ANH83" s="50"/>
      <c r="ANI83" s="50"/>
      <c r="ANJ83" s="50"/>
      <c r="ANK83" s="50"/>
      <c r="ANL83" s="50"/>
      <c r="ANM83" s="50"/>
      <c r="ANN83" s="50"/>
      <c r="ANO83" s="50"/>
      <c r="ANP83" s="50"/>
      <c r="ANQ83" s="50"/>
      <c r="ANR83" s="50"/>
      <c r="ANS83" s="50"/>
      <c r="ANT83" s="50"/>
      <c r="ANU83" s="50"/>
      <c r="ANV83" s="50"/>
      <c r="ANW83" s="50"/>
      <c r="ANX83" s="50"/>
      <c r="ANY83" s="50"/>
      <c r="ANZ83" s="50"/>
      <c r="AOA83" s="50"/>
    </row>
    <row r="84" spans="1:1067" s="2" customFormat="1" ht="69" customHeight="1">
      <c r="B84" s="10">
        <v>4</v>
      </c>
      <c r="C84" s="280">
        <v>68</v>
      </c>
      <c r="D84" s="280" t="s">
        <v>2431</v>
      </c>
      <c r="E84" s="281">
        <v>47</v>
      </c>
      <c r="F84" s="10" t="s">
        <v>418</v>
      </c>
      <c r="G84" s="10" t="s">
        <v>77</v>
      </c>
      <c r="H84" s="10">
        <v>71</v>
      </c>
      <c r="I84" s="11"/>
      <c r="J84" s="471">
        <v>1</v>
      </c>
      <c r="K84" s="471"/>
      <c r="L84" s="471"/>
      <c r="M84" s="471"/>
      <c r="N84" s="490"/>
      <c r="O84" s="11"/>
      <c r="P84" s="11"/>
      <c r="Q84" s="11"/>
      <c r="R84" s="11"/>
      <c r="S84" s="11" t="s">
        <v>419</v>
      </c>
      <c r="T84" s="11"/>
      <c r="U84" s="11"/>
      <c r="V84" s="11"/>
      <c r="W84" s="11">
        <v>6</v>
      </c>
      <c r="X84" s="11"/>
      <c r="Y84" s="11"/>
      <c r="Z84" s="11"/>
      <c r="AA84" s="11" t="s">
        <v>2052</v>
      </c>
      <c r="AB84" s="11"/>
      <c r="AC84" s="11" t="s">
        <v>419</v>
      </c>
      <c r="AD84" s="11"/>
      <c r="AE84" s="11"/>
      <c r="AF84" s="11"/>
      <c r="AG84" s="11"/>
      <c r="AH84" s="11"/>
      <c r="AI84" s="11" t="s">
        <v>622</v>
      </c>
      <c r="AJ84" s="11"/>
      <c r="AK84" s="466">
        <v>1</v>
      </c>
      <c r="AL84" s="390"/>
      <c r="AM84" s="390" t="s">
        <v>419</v>
      </c>
      <c r="AN84" s="390" t="s">
        <v>400</v>
      </c>
      <c r="AO84" s="390"/>
      <c r="AP84" s="390"/>
      <c r="AQ84" s="390" t="s">
        <v>2022</v>
      </c>
      <c r="AR84" s="390" t="s">
        <v>64</v>
      </c>
      <c r="AS84" s="391">
        <v>2</v>
      </c>
      <c r="AT84" s="387">
        <v>23</v>
      </c>
      <c r="AU84" s="399">
        <v>1</v>
      </c>
      <c r="AV84" s="399"/>
      <c r="AW84" s="399"/>
      <c r="AX84" s="399"/>
      <c r="AY84" s="399">
        <v>1</v>
      </c>
      <c r="AZ84" s="399"/>
      <c r="BA84" s="399"/>
      <c r="BB84" s="399"/>
      <c r="BC84" s="384"/>
      <c r="BD84" s="399"/>
      <c r="BE84" s="399"/>
      <c r="BF84" s="399"/>
      <c r="BG84" s="399"/>
      <c r="BH84" s="399"/>
      <c r="BI84" s="399"/>
      <c r="BJ84" s="399"/>
      <c r="BK84" s="399"/>
      <c r="BL84" s="399"/>
      <c r="BM84" s="387" t="s">
        <v>420</v>
      </c>
      <c r="BN84" s="387" t="s">
        <v>421</v>
      </c>
      <c r="BO84" s="390" t="s">
        <v>403</v>
      </c>
      <c r="BP84" s="390" t="s">
        <v>404</v>
      </c>
      <c r="BQ84" s="390">
        <v>1</v>
      </c>
      <c r="BR84" s="396" t="s">
        <v>2126</v>
      </c>
      <c r="BS84" s="397">
        <v>42131</v>
      </c>
      <c r="BT84" s="396" t="s">
        <v>423</v>
      </c>
      <c r="BU84" s="387"/>
      <c r="BV84" s="387">
        <v>1</v>
      </c>
      <c r="BW84" s="387"/>
      <c r="BX84" s="387" t="s">
        <v>2102</v>
      </c>
      <c r="BY84" s="387"/>
      <c r="BZ84" s="387"/>
      <c r="CA84" s="387"/>
      <c r="CB84" s="387"/>
      <c r="CC84" s="387"/>
      <c r="CD84" s="387"/>
      <c r="CE84" s="387"/>
      <c r="CF84" s="387"/>
      <c r="CG84" s="387"/>
      <c r="CH84" s="387">
        <v>1</v>
      </c>
      <c r="CI84" s="387"/>
      <c r="CJ84" s="387"/>
      <c r="CK84" s="387"/>
      <c r="CL84" s="387"/>
      <c r="CM84" s="387"/>
      <c r="CN84" s="387"/>
      <c r="CO84" s="389">
        <v>2450</v>
      </c>
      <c r="CP84" s="389"/>
      <c r="CQ84" s="11"/>
      <c r="CR84" s="11"/>
      <c r="CS84" s="11"/>
      <c r="CT84" s="11"/>
      <c r="CU84" s="11"/>
      <c r="CV84" s="11"/>
      <c r="CW84" s="11"/>
      <c r="CX84" s="10"/>
      <c r="CY84" s="10"/>
      <c r="CZ84" s="10">
        <v>71</v>
      </c>
      <c r="DA84" s="10" t="s">
        <v>424</v>
      </c>
      <c r="DB84" s="10" t="s">
        <v>1775</v>
      </c>
      <c r="DC84" s="10">
        <v>1</v>
      </c>
      <c r="DD84" s="10" t="str">
        <f t="shared" si="16"/>
        <v>68_47</v>
      </c>
      <c r="DE84" s="282"/>
      <c r="DF84" s="10"/>
      <c r="DG84" s="10"/>
      <c r="DH84" s="10"/>
      <c r="DI84" s="10"/>
      <c r="DJ84" s="10" t="s">
        <v>1777</v>
      </c>
      <c r="DK84" s="10"/>
      <c r="DL84" s="10"/>
      <c r="DM84" s="10"/>
      <c r="DN84" s="10"/>
      <c r="DO84" s="405" t="s">
        <v>1959</v>
      </c>
      <c r="DP84" s="476">
        <f>1.23*1750</f>
        <v>2152.5</v>
      </c>
    </row>
    <row r="85" spans="1:1067" ht="69" customHeight="1">
      <c r="A85" s="2"/>
      <c r="B85" s="10">
        <v>5</v>
      </c>
      <c r="C85" s="280">
        <v>69</v>
      </c>
      <c r="D85" s="280" t="s">
        <v>2431</v>
      </c>
      <c r="E85" s="281">
        <v>47</v>
      </c>
      <c r="F85" s="10" t="s">
        <v>425</v>
      </c>
      <c r="G85" s="10" t="s">
        <v>61</v>
      </c>
      <c r="H85" s="10">
        <v>73</v>
      </c>
      <c r="I85" s="11"/>
      <c r="J85" s="471">
        <v>1</v>
      </c>
      <c r="K85" s="471">
        <v>2</v>
      </c>
      <c r="L85" s="471"/>
      <c r="M85" s="471"/>
      <c r="N85" s="490"/>
      <c r="O85" s="11"/>
      <c r="P85" s="11"/>
      <c r="Q85" s="11"/>
      <c r="R85" s="11"/>
      <c r="S85" s="11" t="s">
        <v>419</v>
      </c>
      <c r="T85" s="11"/>
      <c r="U85" s="11"/>
      <c r="V85" s="11"/>
      <c r="W85" s="9">
        <v>0.55000000000000004</v>
      </c>
      <c r="X85" s="12"/>
      <c r="Y85" s="12"/>
      <c r="Z85" s="12"/>
      <c r="AA85" s="12" t="s">
        <v>2052</v>
      </c>
      <c r="AB85" s="12"/>
      <c r="AC85" s="12" t="s">
        <v>419</v>
      </c>
      <c r="AD85" s="12"/>
      <c r="AE85" s="12"/>
      <c r="AF85" s="12"/>
      <c r="AG85" s="12"/>
      <c r="AH85" s="12"/>
      <c r="AI85" s="12" t="s">
        <v>622</v>
      </c>
      <c r="AJ85" s="12"/>
      <c r="AK85" s="466">
        <v>1</v>
      </c>
      <c r="AL85" s="395">
        <v>44</v>
      </c>
      <c r="AM85" s="390" t="s">
        <v>419</v>
      </c>
      <c r="AN85" s="390" t="s">
        <v>400</v>
      </c>
      <c r="AO85" s="390"/>
      <c r="AP85" s="390"/>
      <c r="AQ85" s="390" t="s">
        <v>2022</v>
      </c>
      <c r="AR85" s="390" t="s">
        <v>64</v>
      </c>
      <c r="AS85" s="385">
        <v>2</v>
      </c>
      <c r="AT85" s="386" t="s">
        <v>426</v>
      </c>
      <c r="AU85" s="399"/>
      <c r="AV85" s="399"/>
      <c r="AW85" s="399"/>
      <c r="AX85" s="399">
        <v>1</v>
      </c>
      <c r="AY85" s="399"/>
      <c r="AZ85" s="399"/>
      <c r="BA85" s="399"/>
      <c r="BB85" s="400">
        <v>1</v>
      </c>
      <c r="BC85" s="383">
        <v>70</v>
      </c>
      <c r="BD85" s="388">
        <v>1</v>
      </c>
      <c r="BE85" s="387" t="s">
        <v>427</v>
      </c>
      <c r="BF85" s="387" t="s">
        <v>117</v>
      </c>
      <c r="BG85" s="387" t="s">
        <v>428</v>
      </c>
      <c r="BH85" s="387" t="s">
        <v>68</v>
      </c>
      <c r="BI85" s="387" t="s">
        <v>68</v>
      </c>
      <c r="BJ85" s="387" t="s">
        <v>68</v>
      </c>
      <c r="BK85" s="387" t="s">
        <v>68</v>
      </c>
      <c r="BL85" s="387" t="s">
        <v>68</v>
      </c>
      <c r="BM85" s="387" t="s">
        <v>93</v>
      </c>
      <c r="BN85" s="387" t="s">
        <v>429</v>
      </c>
      <c r="BO85" s="390" t="s">
        <v>403</v>
      </c>
      <c r="BP85" s="390" t="s">
        <v>404</v>
      </c>
      <c r="BQ85" s="390"/>
      <c r="BR85" s="390"/>
      <c r="BS85" s="390"/>
      <c r="BT85" s="390"/>
      <c r="BU85" s="387"/>
      <c r="BV85" s="387"/>
      <c r="BW85" s="387"/>
      <c r="BX85" s="387" t="s">
        <v>2107</v>
      </c>
      <c r="BY85" s="387"/>
      <c r="BZ85" s="387"/>
      <c r="CA85" s="387"/>
      <c r="CB85" s="387"/>
      <c r="CC85" s="387"/>
      <c r="CD85" s="387"/>
      <c r="CE85" s="387"/>
      <c r="CF85" s="387">
        <v>1</v>
      </c>
      <c r="CG85" s="387"/>
      <c r="CH85" s="387"/>
      <c r="CI85" s="387"/>
      <c r="CJ85" s="387"/>
      <c r="CK85" s="387"/>
      <c r="CL85" s="387"/>
      <c r="CM85" s="387"/>
      <c r="CN85" s="387"/>
      <c r="CO85" s="389">
        <v>1230</v>
      </c>
      <c r="CP85" s="389"/>
      <c r="CQ85" s="11"/>
      <c r="CR85" s="11"/>
      <c r="CS85" s="11"/>
      <c r="CT85" s="11"/>
      <c r="CU85" s="11"/>
      <c r="CV85" s="11"/>
      <c r="CW85" s="11"/>
      <c r="CX85" s="10"/>
      <c r="CY85" s="10"/>
      <c r="CZ85" s="10">
        <v>73</v>
      </c>
      <c r="DA85" s="10" t="s">
        <v>74</v>
      </c>
      <c r="DB85" s="10" t="s">
        <v>430</v>
      </c>
      <c r="DC85" s="10">
        <v>1</v>
      </c>
      <c r="DD85" s="10" t="str">
        <f t="shared" si="16"/>
        <v>69_47</v>
      </c>
      <c r="DE85" s="282"/>
      <c r="DF85" s="10"/>
      <c r="DG85" s="10" t="s">
        <v>1781</v>
      </c>
      <c r="DH85" s="10"/>
      <c r="DI85" s="10"/>
      <c r="DJ85" s="10"/>
      <c r="DK85" s="232"/>
      <c r="DL85" s="232"/>
      <c r="DM85" s="232"/>
      <c r="DN85" s="232"/>
      <c r="DO85" s="477" t="s">
        <v>1959</v>
      </c>
      <c r="DP85" s="23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  <c r="AIK85" s="50"/>
      <c r="AIL85" s="50"/>
      <c r="AIM85" s="50"/>
      <c r="AIN85" s="50"/>
      <c r="AIO85" s="50"/>
      <c r="AIP85" s="50"/>
      <c r="AIQ85" s="50"/>
      <c r="AIR85" s="50"/>
      <c r="AIS85" s="50"/>
      <c r="AIT85" s="50"/>
      <c r="AIU85" s="50"/>
      <c r="AIV85" s="50"/>
      <c r="AIW85" s="50"/>
      <c r="AIX85" s="50"/>
      <c r="AIY85" s="50"/>
      <c r="AIZ85" s="50"/>
      <c r="AJA85" s="50"/>
      <c r="AJB85" s="50"/>
      <c r="AJC85" s="50"/>
      <c r="AJD85" s="50"/>
      <c r="AJE85" s="50"/>
      <c r="AJF85" s="50"/>
      <c r="AJG85" s="50"/>
      <c r="AJH85" s="50"/>
      <c r="AJI85" s="50"/>
      <c r="AJJ85" s="50"/>
      <c r="AJK85" s="50"/>
      <c r="AJL85" s="50"/>
      <c r="AJM85" s="50"/>
      <c r="AJN85" s="50"/>
      <c r="AJO85" s="50"/>
      <c r="AJP85" s="50"/>
      <c r="AJQ85" s="50"/>
      <c r="AJR85" s="50"/>
      <c r="AJS85" s="50"/>
      <c r="AJT85" s="50"/>
      <c r="AJU85" s="50"/>
      <c r="AJV85" s="50"/>
      <c r="AJW85" s="50"/>
      <c r="AJX85" s="50"/>
      <c r="AJY85" s="50"/>
      <c r="AJZ85" s="50"/>
      <c r="AKA85" s="50"/>
      <c r="AKB85" s="50"/>
      <c r="AKC85" s="50"/>
      <c r="AKD85" s="50"/>
      <c r="AKE85" s="50"/>
      <c r="AKF85" s="50"/>
      <c r="AKG85" s="50"/>
      <c r="AKH85" s="50"/>
      <c r="AKI85" s="50"/>
      <c r="AKJ85" s="50"/>
      <c r="AKK85" s="50"/>
      <c r="AKL85" s="50"/>
      <c r="AKM85" s="50"/>
      <c r="AKN85" s="50"/>
      <c r="AKO85" s="50"/>
      <c r="AKP85" s="50"/>
      <c r="AKQ85" s="50"/>
      <c r="AKR85" s="50"/>
      <c r="AKS85" s="50"/>
      <c r="AKT85" s="50"/>
      <c r="AKU85" s="50"/>
      <c r="AKV85" s="50"/>
      <c r="AKW85" s="50"/>
      <c r="AKX85" s="50"/>
      <c r="AKY85" s="50"/>
      <c r="AKZ85" s="50"/>
      <c r="ALA85" s="50"/>
      <c r="ALB85" s="50"/>
      <c r="ALC85" s="50"/>
      <c r="ALD85" s="50"/>
      <c r="ALE85" s="50"/>
      <c r="ALF85" s="50"/>
      <c r="ALG85" s="50"/>
      <c r="ALH85" s="50"/>
      <c r="ALI85" s="50"/>
      <c r="ALJ85" s="50"/>
      <c r="ALK85" s="50"/>
      <c r="ALL85" s="50"/>
      <c r="ALM85" s="50"/>
      <c r="ALN85" s="50"/>
      <c r="ALO85" s="50"/>
      <c r="ALP85" s="50"/>
      <c r="ALQ85" s="50"/>
      <c r="ALR85" s="50"/>
      <c r="ALS85" s="50"/>
      <c r="ALT85" s="50"/>
      <c r="ALU85" s="50"/>
      <c r="ALV85" s="50"/>
      <c r="ALW85" s="50"/>
      <c r="ALX85" s="50"/>
      <c r="ALY85" s="50"/>
      <c r="ALZ85" s="50"/>
      <c r="AMA85" s="50"/>
      <c r="AMB85" s="50"/>
      <c r="AMC85" s="50"/>
      <c r="AMD85" s="50"/>
      <c r="AME85" s="50"/>
      <c r="AMF85" s="50"/>
      <c r="AMG85" s="50"/>
      <c r="AMH85" s="50"/>
      <c r="AMI85" s="50"/>
      <c r="AMJ85" s="50"/>
      <c r="AMK85" s="50"/>
      <c r="AML85" s="50"/>
      <c r="AMM85" s="50"/>
      <c r="AMN85" s="50"/>
      <c r="AMO85" s="50"/>
      <c r="AMP85" s="50"/>
      <c r="AMQ85" s="50"/>
      <c r="AMR85" s="50"/>
      <c r="AMS85" s="50"/>
      <c r="AMT85" s="50"/>
      <c r="AMU85" s="50"/>
      <c r="AMV85" s="50"/>
      <c r="AMW85" s="50"/>
      <c r="AMX85" s="50"/>
      <c r="AMY85" s="50"/>
      <c r="AMZ85" s="50"/>
      <c r="ANA85" s="50"/>
      <c r="ANB85" s="50"/>
      <c r="ANC85" s="50"/>
      <c r="AND85" s="50"/>
      <c r="ANE85" s="50"/>
      <c r="ANF85" s="50"/>
      <c r="ANG85" s="50"/>
      <c r="ANH85" s="50"/>
      <c r="ANI85" s="50"/>
      <c r="ANJ85" s="50"/>
      <c r="ANK85" s="50"/>
      <c r="ANL85" s="50"/>
      <c r="ANM85" s="50"/>
      <c r="ANN85" s="50"/>
      <c r="ANO85" s="50"/>
      <c r="ANP85" s="50"/>
      <c r="ANQ85" s="50"/>
      <c r="ANR85" s="50"/>
      <c r="ANS85" s="50"/>
      <c r="ANT85" s="50"/>
      <c r="ANU85" s="50"/>
      <c r="ANV85" s="50"/>
      <c r="ANW85" s="50"/>
      <c r="ANX85" s="50"/>
      <c r="ANY85" s="50"/>
      <c r="ANZ85" s="50"/>
      <c r="AOA85" s="50"/>
    </row>
    <row r="86" spans="1:1067" ht="69" hidden="1" customHeight="1">
      <c r="A86" s="2"/>
      <c r="B86" s="10"/>
      <c r="C86" s="280"/>
      <c r="D86" s="280"/>
      <c r="E86" s="281"/>
      <c r="F86" s="10" t="s">
        <v>1718</v>
      </c>
      <c r="G86" s="10" t="s">
        <v>61</v>
      </c>
      <c r="H86" s="10">
        <v>76</v>
      </c>
      <c r="I86" s="11"/>
      <c r="J86" s="471"/>
      <c r="K86" s="471"/>
      <c r="L86" s="471"/>
      <c r="M86" s="47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466"/>
      <c r="AL86" s="395"/>
      <c r="AM86" s="390"/>
      <c r="AN86" s="390"/>
      <c r="AO86" s="390"/>
      <c r="AP86" s="390"/>
      <c r="AQ86" s="390"/>
      <c r="AR86" s="390"/>
      <c r="AS86" s="385"/>
      <c r="AT86" s="386"/>
      <c r="AU86" s="399"/>
      <c r="AV86" s="399"/>
      <c r="AW86" s="399"/>
      <c r="AX86" s="399"/>
      <c r="AY86" s="399"/>
      <c r="AZ86" s="399"/>
      <c r="BA86" s="399"/>
      <c r="BB86" s="400"/>
      <c r="BC86" s="383"/>
      <c r="BD86" s="388"/>
      <c r="BE86" s="387"/>
      <c r="BF86" s="387"/>
      <c r="BG86" s="387"/>
      <c r="BH86" s="387"/>
      <c r="BI86" s="387"/>
      <c r="BJ86" s="387"/>
      <c r="BK86" s="387"/>
      <c r="BL86" s="387"/>
      <c r="BM86" s="387"/>
      <c r="BN86" s="387"/>
      <c r="BO86" s="390"/>
      <c r="BP86" s="390" t="s">
        <v>404</v>
      </c>
      <c r="BQ86" s="390"/>
      <c r="BR86" s="390"/>
      <c r="BS86" s="390"/>
      <c r="BT86" s="390"/>
      <c r="BU86" s="387"/>
      <c r="BV86" s="387"/>
      <c r="BW86" s="387"/>
      <c r="BX86" s="387"/>
      <c r="BY86" s="387"/>
      <c r="BZ86" s="387"/>
      <c r="CA86" s="387"/>
      <c r="CB86" s="387"/>
      <c r="CC86" s="387"/>
      <c r="CD86" s="387"/>
      <c r="CE86" s="387"/>
      <c r="CF86" s="387"/>
      <c r="CG86" s="387"/>
      <c r="CH86" s="387"/>
      <c r="CI86" s="387"/>
      <c r="CJ86" s="387"/>
      <c r="CK86" s="387"/>
      <c r="CL86" s="387"/>
      <c r="CM86" s="387"/>
      <c r="CN86" s="387"/>
      <c r="CO86" s="389"/>
      <c r="CP86" s="389"/>
      <c r="CQ86" s="11"/>
      <c r="CR86" s="11"/>
      <c r="CS86" s="11"/>
      <c r="CT86" s="11"/>
      <c r="CU86" s="11"/>
      <c r="CV86" s="11"/>
      <c r="CW86" s="11"/>
      <c r="CX86" s="10"/>
      <c r="CY86" s="10"/>
      <c r="CZ86" s="10">
        <v>76</v>
      </c>
      <c r="DA86" s="10"/>
      <c r="DB86" s="10" t="s">
        <v>1717</v>
      </c>
      <c r="DC86" s="10"/>
      <c r="DD86" s="10"/>
      <c r="DE86" s="282"/>
      <c r="DF86" s="10"/>
      <c r="DG86" s="10" t="s">
        <v>1725</v>
      </c>
      <c r="DH86" s="10"/>
      <c r="DI86" s="10"/>
      <c r="DJ86" s="10"/>
      <c r="DK86" s="232"/>
      <c r="DL86" s="232"/>
      <c r="DM86" s="232"/>
      <c r="DN86" s="232"/>
      <c r="DO86" s="477"/>
      <c r="DP86" s="232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  <c r="AIK86" s="50"/>
      <c r="AIL86" s="50"/>
      <c r="AIM86" s="50"/>
      <c r="AIN86" s="50"/>
      <c r="AIO86" s="50"/>
      <c r="AIP86" s="50"/>
      <c r="AIQ86" s="50"/>
      <c r="AIR86" s="50"/>
      <c r="AIS86" s="50"/>
      <c r="AIT86" s="50"/>
      <c r="AIU86" s="50"/>
      <c r="AIV86" s="50"/>
      <c r="AIW86" s="50"/>
      <c r="AIX86" s="50"/>
      <c r="AIY86" s="50"/>
      <c r="AIZ86" s="50"/>
      <c r="AJA86" s="50"/>
      <c r="AJB86" s="50"/>
      <c r="AJC86" s="50"/>
      <c r="AJD86" s="50"/>
      <c r="AJE86" s="50"/>
      <c r="AJF86" s="50"/>
      <c r="AJG86" s="50"/>
      <c r="AJH86" s="50"/>
      <c r="AJI86" s="50"/>
      <c r="AJJ86" s="50"/>
      <c r="AJK86" s="50"/>
      <c r="AJL86" s="50"/>
      <c r="AJM86" s="50"/>
      <c r="AJN86" s="50"/>
      <c r="AJO86" s="50"/>
      <c r="AJP86" s="50"/>
      <c r="AJQ86" s="50"/>
      <c r="AJR86" s="50"/>
      <c r="AJS86" s="50"/>
      <c r="AJT86" s="50"/>
      <c r="AJU86" s="50"/>
      <c r="AJV86" s="50"/>
      <c r="AJW86" s="50"/>
      <c r="AJX86" s="50"/>
      <c r="AJY86" s="50"/>
      <c r="AJZ86" s="50"/>
      <c r="AKA86" s="50"/>
      <c r="AKB86" s="50"/>
      <c r="AKC86" s="50"/>
      <c r="AKD86" s="50"/>
      <c r="AKE86" s="50"/>
      <c r="AKF86" s="50"/>
      <c r="AKG86" s="50"/>
      <c r="AKH86" s="50"/>
      <c r="AKI86" s="50"/>
      <c r="AKJ86" s="50"/>
      <c r="AKK86" s="50"/>
      <c r="AKL86" s="50"/>
      <c r="AKM86" s="50"/>
      <c r="AKN86" s="50"/>
      <c r="AKO86" s="50"/>
      <c r="AKP86" s="50"/>
      <c r="AKQ86" s="50"/>
      <c r="AKR86" s="50"/>
      <c r="AKS86" s="50"/>
      <c r="AKT86" s="50"/>
      <c r="AKU86" s="50"/>
      <c r="AKV86" s="50"/>
      <c r="AKW86" s="50"/>
      <c r="AKX86" s="50"/>
      <c r="AKY86" s="50"/>
      <c r="AKZ86" s="50"/>
      <c r="ALA86" s="50"/>
      <c r="ALB86" s="50"/>
      <c r="ALC86" s="50"/>
      <c r="ALD86" s="50"/>
      <c r="ALE86" s="50"/>
      <c r="ALF86" s="50"/>
      <c r="ALG86" s="50"/>
      <c r="ALH86" s="50"/>
      <c r="ALI86" s="50"/>
      <c r="ALJ86" s="50"/>
      <c r="ALK86" s="50"/>
      <c r="ALL86" s="50"/>
      <c r="ALM86" s="50"/>
      <c r="ALN86" s="50"/>
      <c r="ALO86" s="50"/>
      <c r="ALP86" s="50"/>
      <c r="ALQ86" s="50"/>
      <c r="ALR86" s="50"/>
      <c r="ALS86" s="50"/>
      <c r="ALT86" s="50"/>
      <c r="ALU86" s="50"/>
      <c r="ALV86" s="50"/>
      <c r="ALW86" s="50"/>
      <c r="ALX86" s="50"/>
      <c r="ALY86" s="50"/>
      <c r="ALZ86" s="50"/>
      <c r="AMA86" s="50"/>
      <c r="AMB86" s="50"/>
      <c r="AMC86" s="50"/>
      <c r="AMD86" s="50"/>
      <c r="AME86" s="50"/>
      <c r="AMF86" s="50"/>
      <c r="AMG86" s="50"/>
      <c r="AMH86" s="50"/>
      <c r="AMI86" s="50"/>
      <c r="AMJ86" s="50"/>
      <c r="AMK86" s="50"/>
      <c r="AML86" s="50"/>
      <c r="AMM86" s="50"/>
      <c r="AMN86" s="50"/>
      <c r="AMO86" s="50"/>
      <c r="AMP86" s="50"/>
      <c r="AMQ86" s="50"/>
      <c r="AMR86" s="50"/>
      <c r="AMS86" s="50"/>
      <c r="AMT86" s="50"/>
      <c r="AMU86" s="50"/>
      <c r="AMV86" s="50"/>
      <c r="AMW86" s="50"/>
      <c r="AMX86" s="50"/>
      <c r="AMY86" s="50"/>
      <c r="AMZ86" s="50"/>
      <c r="ANA86" s="50"/>
      <c r="ANB86" s="50"/>
      <c r="ANC86" s="50"/>
      <c r="AND86" s="50"/>
      <c r="ANE86" s="50"/>
      <c r="ANF86" s="50"/>
      <c r="ANG86" s="50"/>
      <c r="ANH86" s="50"/>
      <c r="ANI86" s="50"/>
      <c r="ANJ86" s="50"/>
      <c r="ANK86" s="50"/>
      <c r="ANL86" s="50"/>
      <c r="ANM86" s="50"/>
      <c r="ANN86" s="50"/>
      <c r="ANO86" s="50"/>
      <c r="ANP86" s="50"/>
      <c r="ANQ86" s="50"/>
      <c r="ANR86" s="50"/>
      <c r="ANS86" s="50"/>
      <c r="ANT86" s="50"/>
      <c r="ANU86" s="50"/>
      <c r="ANV86" s="50"/>
      <c r="ANW86" s="50"/>
      <c r="ANX86" s="50"/>
      <c r="ANY86" s="50"/>
      <c r="ANZ86" s="50"/>
      <c r="AOA86" s="50"/>
    </row>
    <row r="87" spans="1:1067" ht="69" customHeight="1">
      <c r="A87" s="2"/>
      <c r="B87" s="10">
        <v>6</v>
      </c>
      <c r="C87" s="280">
        <v>70</v>
      </c>
      <c r="D87" s="280" t="s">
        <v>2431</v>
      </c>
      <c r="E87" s="281">
        <v>47</v>
      </c>
      <c r="F87" s="10" t="s">
        <v>431</v>
      </c>
      <c r="G87" s="10" t="s">
        <v>61</v>
      </c>
      <c r="H87" s="10">
        <v>72</v>
      </c>
      <c r="I87" s="11"/>
      <c r="J87" s="471">
        <v>1</v>
      </c>
      <c r="K87" s="471">
        <v>2</v>
      </c>
      <c r="L87" s="471"/>
      <c r="M87" s="471"/>
      <c r="N87" s="490"/>
      <c r="O87" s="11"/>
      <c r="P87" s="11"/>
      <c r="Q87" s="11"/>
      <c r="R87" s="11"/>
      <c r="S87" s="11" t="s">
        <v>419</v>
      </c>
      <c r="T87" s="11"/>
      <c r="U87" s="11"/>
      <c r="V87" s="11"/>
      <c r="W87" s="9">
        <v>0.55000000000000004</v>
      </c>
      <c r="X87" s="12"/>
      <c r="Y87" s="12"/>
      <c r="Z87" s="12"/>
      <c r="AA87" s="12" t="s">
        <v>2052</v>
      </c>
      <c r="AB87" s="12"/>
      <c r="AC87" s="12" t="s">
        <v>419</v>
      </c>
      <c r="AD87" s="12"/>
      <c r="AE87" s="12"/>
      <c r="AF87" s="12"/>
      <c r="AG87" s="12"/>
      <c r="AH87" s="12"/>
      <c r="AI87" s="12" t="s">
        <v>622</v>
      </c>
      <c r="AJ87" s="12"/>
      <c r="AK87" s="466">
        <v>1</v>
      </c>
      <c r="AL87" s="395">
        <v>45</v>
      </c>
      <c r="AM87" s="390" t="s">
        <v>419</v>
      </c>
      <c r="AN87" s="390" t="s">
        <v>400</v>
      </c>
      <c r="AO87" s="390"/>
      <c r="AP87" s="390"/>
      <c r="AQ87" s="390" t="s">
        <v>2022</v>
      </c>
      <c r="AR87" s="390" t="s">
        <v>64</v>
      </c>
      <c r="AS87" s="385">
        <v>2</v>
      </c>
      <c r="AT87" s="386">
        <v>23</v>
      </c>
      <c r="AU87" s="399"/>
      <c r="AV87" s="399"/>
      <c r="AW87" s="399"/>
      <c r="AX87" s="399">
        <v>1</v>
      </c>
      <c r="AY87" s="399"/>
      <c r="AZ87" s="399"/>
      <c r="BA87" s="399"/>
      <c r="BB87" s="400">
        <v>1</v>
      </c>
      <c r="BC87" s="383">
        <v>70</v>
      </c>
      <c r="BD87" s="388">
        <v>2</v>
      </c>
      <c r="BE87" s="387" t="s">
        <v>147</v>
      </c>
      <c r="BF87" s="387" t="s">
        <v>66</v>
      </c>
      <c r="BG87" s="387" t="s">
        <v>432</v>
      </c>
      <c r="BH87" s="387" t="s">
        <v>68</v>
      </c>
      <c r="BI87" s="387" t="s">
        <v>433</v>
      </c>
      <c r="BJ87" s="387" t="s">
        <v>162</v>
      </c>
      <c r="BK87" s="387" t="s">
        <v>434</v>
      </c>
      <c r="BL87" s="387" t="s">
        <v>68</v>
      </c>
      <c r="BM87" s="387" t="s">
        <v>93</v>
      </c>
      <c r="BN87" s="387" t="s">
        <v>435</v>
      </c>
      <c r="BO87" s="390" t="s">
        <v>403</v>
      </c>
      <c r="BP87" s="390" t="s">
        <v>404</v>
      </c>
      <c r="BQ87" s="390"/>
      <c r="BR87" s="390"/>
      <c r="BS87" s="390"/>
      <c r="BT87" s="390"/>
      <c r="BU87" s="387"/>
      <c r="BV87" s="387"/>
      <c r="BW87" s="387"/>
      <c r="BX87" s="387" t="s">
        <v>2107</v>
      </c>
      <c r="BY87" s="387"/>
      <c r="BZ87" s="387"/>
      <c r="CA87" s="387"/>
      <c r="CB87" s="387"/>
      <c r="CC87" s="387"/>
      <c r="CD87" s="387"/>
      <c r="CE87" s="387"/>
      <c r="CF87" s="387">
        <v>1</v>
      </c>
      <c r="CG87" s="387"/>
      <c r="CH87" s="387"/>
      <c r="CI87" s="387"/>
      <c r="CJ87" s="387"/>
      <c r="CK87" s="387"/>
      <c r="CL87" s="387"/>
      <c r="CM87" s="387"/>
      <c r="CN87" s="387"/>
      <c r="CO87" s="389">
        <v>1230</v>
      </c>
      <c r="CP87" s="389"/>
      <c r="CQ87" s="11"/>
      <c r="CR87" s="11"/>
      <c r="CS87" s="11"/>
      <c r="CT87" s="11"/>
      <c r="CU87" s="11"/>
      <c r="CV87" s="11"/>
      <c r="CW87" s="11" t="s">
        <v>1669</v>
      </c>
      <c r="CX87" s="10"/>
      <c r="CY87" s="10"/>
      <c r="CZ87" s="10">
        <v>72</v>
      </c>
      <c r="DA87" s="10" t="s">
        <v>74</v>
      </c>
      <c r="DB87" s="10" t="s">
        <v>74</v>
      </c>
      <c r="DC87" s="10">
        <v>1</v>
      </c>
      <c r="DD87" s="10" t="str">
        <f t="shared" si="16"/>
        <v>70_47</v>
      </c>
      <c r="DE87" s="282"/>
      <c r="DF87" s="10"/>
      <c r="DG87" s="10" t="s">
        <v>1777</v>
      </c>
      <c r="DH87" s="10"/>
      <c r="DI87" s="10"/>
      <c r="DJ87" s="10"/>
      <c r="DK87" s="232"/>
      <c r="DL87" s="232"/>
      <c r="DM87" s="232"/>
      <c r="DN87" s="232"/>
      <c r="DO87" s="477" t="s">
        <v>1959</v>
      </c>
      <c r="DP87" s="23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  <c r="AIK87" s="50"/>
      <c r="AIL87" s="50"/>
      <c r="AIM87" s="50"/>
      <c r="AIN87" s="50"/>
      <c r="AIO87" s="50"/>
      <c r="AIP87" s="50"/>
      <c r="AIQ87" s="50"/>
      <c r="AIR87" s="50"/>
      <c r="AIS87" s="50"/>
      <c r="AIT87" s="50"/>
      <c r="AIU87" s="50"/>
      <c r="AIV87" s="50"/>
      <c r="AIW87" s="50"/>
      <c r="AIX87" s="50"/>
      <c r="AIY87" s="50"/>
      <c r="AIZ87" s="50"/>
      <c r="AJA87" s="50"/>
      <c r="AJB87" s="50"/>
      <c r="AJC87" s="50"/>
      <c r="AJD87" s="50"/>
      <c r="AJE87" s="50"/>
      <c r="AJF87" s="50"/>
      <c r="AJG87" s="50"/>
      <c r="AJH87" s="50"/>
      <c r="AJI87" s="50"/>
      <c r="AJJ87" s="50"/>
      <c r="AJK87" s="50"/>
      <c r="AJL87" s="50"/>
      <c r="AJM87" s="50"/>
      <c r="AJN87" s="50"/>
      <c r="AJO87" s="50"/>
      <c r="AJP87" s="50"/>
      <c r="AJQ87" s="50"/>
      <c r="AJR87" s="50"/>
      <c r="AJS87" s="50"/>
      <c r="AJT87" s="50"/>
      <c r="AJU87" s="50"/>
      <c r="AJV87" s="50"/>
      <c r="AJW87" s="50"/>
      <c r="AJX87" s="50"/>
      <c r="AJY87" s="50"/>
      <c r="AJZ87" s="50"/>
      <c r="AKA87" s="50"/>
      <c r="AKB87" s="50"/>
      <c r="AKC87" s="50"/>
      <c r="AKD87" s="50"/>
      <c r="AKE87" s="50"/>
      <c r="AKF87" s="50"/>
      <c r="AKG87" s="50"/>
      <c r="AKH87" s="50"/>
      <c r="AKI87" s="50"/>
      <c r="AKJ87" s="50"/>
      <c r="AKK87" s="50"/>
      <c r="AKL87" s="50"/>
      <c r="AKM87" s="50"/>
      <c r="AKN87" s="50"/>
      <c r="AKO87" s="50"/>
      <c r="AKP87" s="50"/>
      <c r="AKQ87" s="50"/>
      <c r="AKR87" s="50"/>
      <c r="AKS87" s="50"/>
      <c r="AKT87" s="50"/>
      <c r="AKU87" s="50"/>
      <c r="AKV87" s="50"/>
      <c r="AKW87" s="50"/>
      <c r="AKX87" s="50"/>
      <c r="AKY87" s="50"/>
      <c r="AKZ87" s="50"/>
      <c r="ALA87" s="50"/>
      <c r="ALB87" s="50"/>
      <c r="ALC87" s="50"/>
      <c r="ALD87" s="50"/>
      <c r="ALE87" s="50"/>
      <c r="ALF87" s="50"/>
      <c r="ALG87" s="50"/>
      <c r="ALH87" s="50"/>
      <c r="ALI87" s="50"/>
      <c r="ALJ87" s="50"/>
      <c r="ALK87" s="50"/>
      <c r="ALL87" s="50"/>
      <c r="ALM87" s="50"/>
      <c r="ALN87" s="50"/>
      <c r="ALO87" s="50"/>
      <c r="ALP87" s="50"/>
      <c r="ALQ87" s="50"/>
      <c r="ALR87" s="50"/>
      <c r="ALS87" s="50"/>
      <c r="ALT87" s="50"/>
      <c r="ALU87" s="50"/>
      <c r="ALV87" s="50"/>
      <c r="ALW87" s="50"/>
      <c r="ALX87" s="50"/>
      <c r="ALY87" s="50"/>
      <c r="ALZ87" s="50"/>
      <c r="AMA87" s="50"/>
      <c r="AMB87" s="50"/>
      <c r="AMC87" s="50"/>
      <c r="AMD87" s="50"/>
      <c r="AME87" s="50"/>
      <c r="AMF87" s="50"/>
      <c r="AMG87" s="50"/>
      <c r="AMH87" s="50"/>
      <c r="AMI87" s="50"/>
      <c r="AMJ87" s="50"/>
      <c r="AMK87" s="50"/>
      <c r="AML87" s="50"/>
      <c r="AMM87" s="50"/>
      <c r="AMN87" s="50"/>
      <c r="AMO87" s="50"/>
      <c r="AMP87" s="50"/>
      <c r="AMQ87" s="50"/>
      <c r="AMR87" s="50"/>
      <c r="AMS87" s="50"/>
      <c r="AMT87" s="50"/>
      <c r="AMU87" s="50"/>
      <c r="AMV87" s="50"/>
      <c r="AMW87" s="50"/>
      <c r="AMX87" s="50"/>
      <c r="AMY87" s="50"/>
      <c r="AMZ87" s="50"/>
      <c r="ANA87" s="50"/>
      <c r="ANB87" s="50"/>
      <c r="ANC87" s="50"/>
      <c r="AND87" s="50"/>
      <c r="ANE87" s="50"/>
      <c r="ANF87" s="50"/>
      <c r="ANG87" s="50"/>
      <c r="ANH87" s="50"/>
      <c r="ANI87" s="50"/>
      <c r="ANJ87" s="50"/>
      <c r="ANK87" s="50"/>
      <c r="ANL87" s="50"/>
      <c r="ANM87" s="50"/>
      <c r="ANN87" s="50"/>
      <c r="ANO87" s="50"/>
      <c r="ANP87" s="50"/>
      <c r="ANQ87" s="50"/>
      <c r="ANR87" s="50"/>
      <c r="ANS87" s="50"/>
      <c r="ANT87" s="50"/>
      <c r="ANU87" s="50"/>
      <c r="ANV87" s="50"/>
      <c r="ANW87" s="50"/>
      <c r="ANX87" s="50"/>
      <c r="ANY87" s="50"/>
      <c r="ANZ87" s="50"/>
      <c r="AOA87" s="50"/>
    </row>
    <row r="88" spans="1:1067" ht="69" customHeight="1">
      <c r="A88" s="2"/>
      <c r="B88" s="10">
        <v>7</v>
      </c>
      <c r="C88" s="280">
        <v>71</v>
      </c>
      <c r="D88" s="280" t="s">
        <v>2431</v>
      </c>
      <c r="E88" s="281">
        <v>48</v>
      </c>
      <c r="F88" s="10" t="s">
        <v>436</v>
      </c>
      <c r="G88" s="10" t="s">
        <v>61</v>
      </c>
      <c r="H88" s="10">
        <v>74</v>
      </c>
      <c r="I88" s="11"/>
      <c r="J88" s="471">
        <v>1</v>
      </c>
      <c r="K88" s="471">
        <v>1</v>
      </c>
      <c r="L88" s="471"/>
      <c r="M88" s="471"/>
      <c r="N88" s="490"/>
      <c r="O88" s="11"/>
      <c r="P88" s="11"/>
      <c r="Q88" s="11"/>
      <c r="R88" s="11"/>
      <c r="S88" s="11" t="s">
        <v>419</v>
      </c>
      <c r="T88" s="11"/>
      <c r="U88" s="11"/>
      <c r="V88" s="11"/>
      <c r="W88" s="9">
        <v>0.55000000000000004</v>
      </c>
      <c r="X88" s="12"/>
      <c r="Y88" s="12"/>
      <c r="Z88" s="12"/>
      <c r="AA88" s="12" t="s">
        <v>2052</v>
      </c>
      <c r="AB88" s="12"/>
      <c r="AC88" s="12" t="s">
        <v>419</v>
      </c>
      <c r="AD88" s="12"/>
      <c r="AE88" s="12"/>
      <c r="AF88" s="12"/>
      <c r="AG88" s="12"/>
      <c r="AH88" s="12"/>
      <c r="AI88" s="12" t="s">
        <v>622</v>
      </c>
      <c r="AJ88" s="12"/>
      <c r="AK88" s="466">
        <v>1</v>
      </c>
      <c r="AL88" s="395">
        <v>46</v>
      </c>
      <c r="AM88" s="390" t="s">
        <v>419</v>
      </c>
      <c r="AN88" s="390" t="s">
        <v>400</v>
      </c>
      <c r="AO88" s="390"/>
      <c r="AP88" s="390"/>
      <c r="AQ88" s="390" t="s">
        <v>2022</v>
      </c>
      <c r="AR88" s="390" t="s">
        <v>64</v>
      </c>
      <c r="AS88" s="385">
        <v>2</v>
      </c>
      <c r="AT88" s="386">
        <v>23</v>
      </c>
      <c r="AU88" s="399"/>
      <c r="AV88" s="399"/>
      <c r="AW88" s="399"/>
      <c r="AX88" s="399">
        <v>1</v>
      </c>
      <c r="AY88" s="399"/>
      <c r="AZ88" s="399"/>
      <c r="BA88" s="399"/>
      <c r="BB88" s="400">
        <v>1</v>
      </c>
      <c r="BC88" s="383">
        <v>70</v>
      </c>
      <c r="BD88" s="388">
        <v>1</v>
      </c>
      <c r="BE88" s="387" t="s">
        <v>437</v>
      </c>
      <c r="BF88" s="387" t="s">
        <v>92</v>
      </c>
      <c r="BG88" s="387" t="s">
        <v>432</v>
      </c>
      <c r="BH88" s="387" t="s">
        <v>68</v>
      </c>
      <c r="BI88" s="387" t="s">
        <v>68</v>
      </c>
      <c r="BJ88" s="387" t="s">
        <v>68</v>
      </c>
      <c r="BK88" s="387" t="s">
        <v>68</v>
      </c>
      <c r="BL88" s="387" t="s">
        <v>68</v>
      </c>
      <c r="BM88" s="387" t="s">
        <v>93</v>
      </c>
      <c r="BN88" s="387" t="s">
        <v>438</v>
      </c>
      <c r="BO88" s="390" t="s">
        <v>403</v>
      </c>
      <c r="BP88" s="390" t="s">
        <v>404</v>
      </c>
      <c r="BQ88" s="390"/>
      <c r="BR88" s="390"/>
      <c r="BS88" s="390"/>
      <c r="BT88" s="390"/>
      <c r="BU88" s="387"/>
      <c r="BV88" s="387"/>
      <c r="BW88" s="387"/>
      <c r="BX88" s="387" t="s">
        <v>2107</v>
      </c>
      <c r="BY88" s="387"/>
      <c r="BZ88" s="387"/>
      <c r="CA88" s="387"/>
      <c r="CB88" s="387"/>
      <c r="CC88" s="387"/>
      <c r="CD88" s="387"/>
      <c r="CE88" s="387"/>
      <c r="CF88" s="387">
        <v>1</v>
      </c>
      <c r="CG88" s="387"/>
      <c r="CH88" s="387"/>
      <c r="CI88" s="387"/>
      <c r="CJ88" s="387"/>
      <c r="CK88" s="387"/>
      <c r="CL88" s="387"/>
      <c r="CM88" s="387"/>
      <c r="CN88" s="387"/>
      <c r="CO88" s="389">
        <v>1230</v>
      </c>
      <c r="CP88" s="389"/>
      <c r="CQ88" s="11"/>
      <c r="CR88" s="11"/>
      <c r="CS88" s="11"/>
      <c r="CT88" s="11"/>
      <c r="CU88" s="11"/>
      <c r="CV88" s="11"/>
      <c r="CW88" s="11"/>
      <c r="CX88" s="10"/>
      <c r="CY88" s="10"/>
      <c r="CZ88" s="10">
        <v>74</v>
      </c>
      <c r="DA88" s="10" t="s">
        <v>74</v>
      </c>
      <c r="DB88" s="10" t="s">
        <v>439</v>
      </c>
      <c r="DC88" s="10">
        <v>1</v>
      </c>
      <c r="DD88" s="10" t="str">
        <f t="shared" si="16"/>
        <v>71_48</v>
      </c>
      <c r="DE88" s="282"/>
      <c r="DF88" s="10"/>
      <c r="DG88" s="10" t="s">
        <v>1777</v>
      </c>
      <c r="DH88" s="10"/>
      <c r="DI88" s="10"/>
      <c r="DJ88" s="10"/>
      <c r="DK88" s="232"/>
      <c r="DL88" s="232"/>
      <c r="DM88" s="232"/>
      <c r="DN88" s="232"/>
      <c r="DO88" s="477" t="s">
        <v>1959</v>
      </c>
      <c r="DP88" s="23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  <c r="AIK88" s="50"/>
      <c r="AIL88" s="50"/>
      <c r="AIM88" s="50"/>
      <c r="AIN88" s="50"/>
      <c r="AIO88" s="50"/>
      <c r="AIP88" s="50"/>
      <c r="AIQ88" s="50"/>
      <c r="AIR88" s="50"/>
      <c r="AIS88" s="50"/>
      <c r="AIT88" s="50"/>
      <c r="AIU88" s="50"/>
      <c r="AIV88" s="50"/>
      <c r="AIW88" s="50"/>
      <c r="AIX88" s="50"/>
      <c r="AIY88" s="50"/>
      <c r="AIZ88" s="50"/>
      <c r="AJA88" s="50"/>
      <c r="AJB88" s="50"/>
      <c r="AJC88" s="50"/>
      <c r="AJD88" s="50"/>
      <c r="AJE88" s="50"/>
      <c r="AJF88" s="50"/>
      <c r="AJG88" s="50"/>
      <c r="AJH88" s="50"/>
      <c r="AJI88" s="50"/>
      <c r="AJJ88" s="50"/>
      <c r="AJK88" s="50"/>
      <c r="AJL88" s="50"/>
      <c r="AJM88" s="50"/>
      <c r="AJN88" s="50"/>
      <c r="AJO88" s="50"/>
      <c r="AJP88" s="50"/>
      <c r="AJQ88" s="50"/>
      <c r="AJR88" s="50"/>
      <c r="AJS88" s="50"/>
      <c r="AJT88" s="50"/>
      <c r="AJU88" s="50"/>
      <c r="AJV88" s="50"/>
      <c r="AJW88" s="50"/>
      <c r="AJX88" s="50"/>
      <c r="AJY88" s="50"/>
      <c r="AJZ88" s="50"/>
      <c r="AKA88" s="50"/>
      <c r="AKB88" s="50"/>
      <c r="AKC88" s="50"/>
      <c r="AKD88" s="50"/>
      <c r="AKE88" s="50"/>
      <c r="AKF88" s="50"/>
      <c r="AKG88" s="50"/>
      <c r="AKH88" s="50"/>
      <c r="AKI88" s="50"/>
      <c r="AKJ88" s="50"/>
      <c r="AKK88" s="50"/>
      <c r="AKL88" s="50"/>
      <c r="AKM88" s="50"/>
      <c r="AKN88" s="50"/>
      <c r="AKO88" s="50"/>
      <c r="AKP88" s="50"/>
      <c r="AKQ88" s="50"/>
      <c r="AKR88" s="50"/>
      <c r="AKS88" s="50"/>
      <c r="AKT88" s="50"/>
      <c r="AKU88" s="50"/>
      <c r="AKV88" s="50"/>
      <c r="AKW88" s="50"/>
      <c r="AKX88" s="50"/>
      <c r="AKY88" s="50"/>
      <c r="AKZ88" s="50"/>
      <c r="ALA88" s="50"/>
      <c r="ALB88" s="50"/>
      <c r="ALC88" s="50"/>
      <c r="ALD88" s="50"/>
      <c r="ALE88" s="50"/>
      <c r="ALF88" s="50"/>
      <c r="ALG88" s="50"/>
      <c r="ALH88" s="50"/>
      <c r="ALI88" s="50"/>
      <c r="ALJ88" s="50"/>
      <c r="ALK88" s="50"/>
      <c r="ALL88" s="50"/>
      <c r="ALM88" s="50"/>
      <c r="ALN88" s="50"/>
      <c r="ALO88" s="50"/>
      <c r="ALP88" s="50"/>
      <c r="ALQ88" s="50"/>
      <c r="ALR88" s="50"/>
      <c r="ALS88" s="50"/>
      <c r="ALT88" s="50"/>
      <c r="ALU88" s="50"/>
      <c r="ALV88" s="50"/>
      <c r="ALW88" s="50"/>
      <c r="ALX88" s="50"/>
      <c r="ALY88" s="50"/>
      <c r="ALZ88" s="50"/>
      <c r="AMA88" s="50"/>
      <c r="AMB88" s="50"/>
      <c r="AMC88" s="50"/>
      <c r="AMD88" s="50"/>
      <c r="AME88" s="50"/>
      <c r="AMF88" s="50"/>
      <c r="AMG88" s="50"/>
      <c r="AMH88" s="50"/>
      <c r="AMI88" s="50"/>
      <c r="AMJ88" s="50"/>
      <c r="AMK88" s="50"/>
      <c r="AML88" s="50"/>
      <c r="AMM88" s="50"/>
      <c r="AMN88" s="50"/>
      <c r="AMO88" s="50"/>
      <c r="AMP88" s="50"/>
      <c r="AMQ88" s="50"/>
      <c r="AMR88" s="50"/>
      <c r="AMS88" s="50"/>
      <c r="AMT88" s="50"/>
      <c r="AMU88" s="50"/>
      <c r="AMV88" s="50"/>
      <c r="AMW88" s="50"/>
      <c r="AMX88" s="50"/>
      <c r="AMY88" s="50"/>
      <c r="AMZ88" s="50"/>
      <c r="ANA88" s="50"/>
      <c r="ANB88" s="50"/>
      <c r="ANC88" s="50"/>
      <c r="AND88" s="50"/>
      <c r="ANE88" s="50"/>
      <c r="ANF88" s="50"/>
      <c r="ANG88" s="50"/>
      <c r="ANH88" s="50"/>
      <c r="ANI88" s="50"/>
      <c r="ANJ88" s="50"/>
      <c r="ANK88" s="50"/>
      <c r="ANL88" s="50"/>
      <c r="ANM88" s="50"/>
      <c r="ANN88" s="50"/>
      <c r="ANO88" s="50"/>
      <c r="ANP88" s="50"/>
      <c r="ANQ88" s="50"/>
      <c r="ANR88" s="50"/>
      <c r="ANS88" s="50"/>
      <c r="ANT88" s="50"/>
      <c r="ANU88" s="50"/>
      <c r="ANV88" s="50"/>
      <c r="ANW88" s="50"/>
      <c r="ANX88" s="50"/>
      <c r="ANY88" s="50"/>
      <c r="ANZ88" s="50"/>
      <c r="AOA88" s="50"/>
    </row>
    <row r="89" spans="1:1067" ht="69" hidden="1" customHeight="1">
      <c r="A89" s="2"/>
      <c r="B89" s="10"/>
      <c r="C89" s="280"/>
      <c r="D89" s="280"/>
      <c r="E89" s="281"/>
      <c r="F89" s="10" t="s">
        <v>1670</v>
      </c>
      <c r="G89" s="10" t="s">
        <v>77</v>
      </c>
      <c r="H89" s="10" t="s">
        <v>1715</v>
      </c>
      <c r="I89" s="11"/>
      <c r="J89" s="471"/>
      <c r="K89" s="471"/>
      <c r="L89" s="471"/>
      <c r="M89" s="47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466"/>
      <c r="AL89" s="395"/>
      <c r="AM89" s="390" t="s">
        <v>419</v>
      </c>
      <c r="AN89" s="390" t="s">
        <v>400</v>
      </c>
      <c r="AO89" s="390"/>
      <c r="AP89" s="390"/>
      <c r="AQ89" s="390"/>
      <c r="AR89" s="390" t="s">
        <v>64</v>
      </c>
      <c r="AS89" s="385"/>
      <c r="AT89" s="386"/>
      <c r="AU89" s="399"/>
      <c r="AV89" s="399"/>
      <c r="AW89" s="399"/>
      <c r="AX89" s="399"/>
      <c r="AY89" s="399"/>
      <c r="AZ89" s="399"/>
      <c r="BA89" s="399"/>
      <c r="BB89" s="400"/>
      <c r="BC89" s="383"/>
      <c r="BD89" s="388"/>
      <c r="BE89" s="387"/>
      <c r="BF89" s="387"/>
      <c r="BG89" s="387"/>
      <c r="BH89" s="387"/>
      <c r="BI89" s="387"/>
      <c r="BJ89" s="387"/>
      <c r="BK89" s="387"/>
      <c r="BL89" s="387"/>
      <c r="BM89" s="387"/>
      <c r="BN89" s="387"/>
      <c r="BO89" s="390"/>
      <c r="BP89" s="390" t="s">
        <v>404</v>
      </c>
      <c r="BQ89" s="390"/>
      <c r="BR89" s="390"/>
      <c r="BS89" s="390"/>
      <c r="BT89" s="390"/>
      <c r="BU89" s="387"/>
      <c r="BV89" s="387"/>
      <c r="BW89" s="387"/>
      <c r="BX89" s="387"/>
      <c r="BY89" s="387"/>
      <c r="BZ89" s="387"/>
      <c r="CA89" s="387"/>
      <c r="CB89" s="387"/>
      <c r="CC89" s="387"/>
      <c r="CD89" s="387"/>
      <c r="CE89" s="387"/>
      <c r="CF89" s="387"/>
      <c r="CG89" s="387"/>
      <c r="CH89" s="387"/>
      <c r="CI89" s="387"/>
      <c r="CJ89" s="387"/>
      <c r="CK89" s="387"/>
      <c r="CL89" s="387"/>
      <c r="CM89" s="387"/>
      <c r="CN89" s="387"/>
      <c r="CO89" s="389"/>
      <c r="CP89" s="389"/>
      <c r="CQ89" s="11" t="s">
        <v>77</v>
      </c>
      <c r="CR89" s="11"/>
      <c r="CS89" s="11"/>
      <c r="CT89" s="11"/>
      <c r="CU89" s="11"/>
      <c r="CV89" s="11"/>
      <c r="CW89" s="11"/>
      <c r="CX89" s="10"/>
      <c r="CY89" s="10"/>
      <c r="CZ89" s="10" t="s">
        <v>1715</v>
      </c>
      <c r="DA89" s="10"/>
      <c r="DB89" s="10"/>
      <c r="DC89" s="10"/>
      <c r="DD89" s="10" t="s">
        <v>1716</v>
      </c>
      <c r="DE89" s="282"/>
      <c r="DF89" s="10"/>
      <c r="DG89" s="10"/>
      <c r="DH89" s="10"/>
      <c r="DI89" s="10"/>
      <c r="DJ89" s="10" t="s">
        <v>1725</v>
      </c>
      <c r="DK89" s="232"/>
      <c r="DL89" s="232"/>
      <c r="DM89" s="232"/>
      <c r="DN89" s="232"/>
      <c r="DO89" s="477"/>
      <c r="DP89" s="232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  <c r="IX89" s="50"/>
      <c r="IY89" s="50"/>
      <c r="IZ89" s="50"/>
      <c r="JA89" s="50"/>
      <c r="JB89" s="50"/>
      <c r="JC89" s="50"/>
      <c r="JD89" s="50"/>
      <c r="JE89" s="50"/>
      <c r="JF89" s="50"/>
      <c r="JG89" s="50"/>
      <c r="JH89" s="50"/>
      <c r="JI89" s="50"/>
      <c r="JJ89" s="50"/>
      <c r="JK89" s="50"/>
      <c r="JL89" s="50"/>
      <c r="JM89" s="50"/>
      <c r="JN89" s="50"/>
      <c r="JO89" s="50"/>
      <c r="JP89" s="50"/>
      <c r="JQ89" s="50"/>
      <c r="JR89" s="50"/>
      <c r="JS89" s="50"/>
      <c r="JT89" s="50"/>
      <c r="JU89" s="50"/>
      <c r="JV89" s="50"/>
      <c r="JW89" s="50"/>
      <c r="JX89" s="50"/>
      <c r="JY89" s="50"/>
      <c r="JZ89" s="50"/>
      <c r="KA89" s="50"/>
      <c r="KB89" s="50"/>
      <c r="KC89" s="50"/>
      <c r="KD89" s="50"/>
      <c r="KE89" s="50"/>
      <c r="KF89" s="50"/>
      <c r="KG89" s="50"/>
      <c r="KH89" s="50"/>
      <c r="KI89" s="50"/>
      <c r="KJ89" s="50"/>
      <c r="KK89" s="50"/>
      <c r="KL89" s="50"/>
      <c r="KM89" s="50"/>
      <c r="KN89" s="50"/>
      <c r="KO89" s="50"/>
      <c r="KP89" s="50"/>
      <c r="KQ89" s="50"/>
      <c r="KR89" s="50"/>
      <c r="KS89" s="50"/>
      <c r="KT89" s="50"/>
      <c r="KU89" s="50"/>
      <c r="KV89" s="50"/>
      <c r="KW89" s="50"/>
      <c r="KX89" s="50"/>
      <c r="KY89" s="50"/>
      <c r="KZ89" s="50"/>
      <c r="LA89" s="50"/>
      <c r="LB89" s="50"/>
      <c r="LC89" s="50"/>
      <c r="LD89" s="50"/>
      <c r="LE89" s="50"/>
      <c r="LF89" s="50"/>
      <c r="LG89" s="50"/>
      <c r="LH89" s="50"/>
      <c r="LI89" s="50"/>
      <c r="LJ89" s="50"/>
      <c r="LK89" s="50"/>
      <c r="LL89" s="50"/>
      <c r="LM89" s="50"/>
      <c r="LN89" s="50"/>
      <c r="LO89" s="50"/>
      <c r="LP89" s="50"/>
      <c r="LQ89" s="50"/>
      <c r="LR89" s="50"/>
      <c r="LS89" s="50"/>
      <c r="LT89" s="50"/>
      <c r="LU89" s="50"/>
      <c r="LV89" s="50"/>
      <c r="LW89" s="50"/>
      <c r="LX89" s="50"/>
      <c r="LY89" s="50"/>
      <c r="LZ89" s="50"/>
      <c r="MA89" s="50"/>
      <c r="MB89" s="50"/>
      <c r="MC89" s="50"/>
      <c r="MD89" s="50"/>
      <c r="ME89" s="50"/>
      <c r="MF89" s="50"/>
      <c r="MG89" s="50"/>
      <c r="MH89" s="50"/>
      <c r="MI89" s="50"/>
      <c r="MJ89" s="50"/>
      <c r="MK89" s="50"/>
      <c r="ML89" s="50"/>
      <c r="MM89" s="50"/>
      <c r="MN89" s="50"/>
      <c r="MO89" s="50"/>
      <c r="MP89" s="50"/>
      <c r="MQ89" s="50"/>
      <c r="MR89" s="50"/>
      <c r="MS89" s="50"/>
      <c r="MT89" s="50"/>
      <c r="MU89" s="50"/>
      <c r="MV89" s="50"/>
      <c r="MW89" s="50"/>
      <c r="MX89" s="50"/>
      <c r="MY89" s="50"/>
      <c r="MZ89" s="50"/>
      <c r="NA89" s="50"/>
      <c r="NB89" s="50"/>
      <c r="NC89" s="50"/>
      <c r="ND89" s="50"/>
      <c r="NE89" s="50"/>
      <c r="NF89" s="50"/>
      <c r="NG89" s="50"/>
      <c r="NH89" s="50"/>
      <c r="NI89" s="50"/>
      <c r="NJ89" s="50"/>
      <c r="NK89" s="50"/>
      <c r="NL89" s="50"/>
      <c r="NM89" s="50"/>
      <c r="NN89" s="50"/>
      <c r="NO89" s="50"/>
      <c r="NP89" s="50"/>
      <c r="NQ89" s="50"/>
      <c r="NR89" s="50"/>
      <c r="NS89" s="50"/>
      <c r="NT89" s="50"/>
      <c r="NU89" s="50"/>
      <c r="NV89" s="50"/>
      <c r="NW89" s="50"/>
      <c r="NX89" s="50"/>
      <c r="NY89" s="50"/>
      <c r="NZ89" s="50"/>
      <c r="OA89" s="50"/>
      <c r="OB89" s="50"/>
      <c r="OC89" s="50"/>
      <c r="OD89" s="50"/>
      <c r="OE89" s="50"/>
      <c r="OF89" s="50"/>
      <c r="OG89" s="50"/>
      <c r="OH89" s="50"/>
      <c r="OI89" s="50"/>
      <c r="OJ89" s="50"/>
      <c r="OK89" s="50"/>
      <c r="OL89" s="50"/>
      <c r="OM89" s="50"/>
      <c r="ON89" s="50"/>
      <c r="OO89" s="50"/>
      <c r="OP89" s="50"/>
      <c r="OQ89" s="50"/>
      <c r="OR89" s="50"/>
      <c r="OS89" s="50"/>
      <c r="OT89" s="50"/>
      <c r="OU89" s="50"/>
      <c r="OV89" s="50"/>
      <c r="OW89" s="50"/>
      <c r="OX89" s="50"/>
      <c r="OY89" s="50"/>
      <c r="OZ89" s="50"/>
      <c r="PA89" s="50"/>
      <c r="PB89" s="50"/>
      <c r="PC89" s="50"/>
      <c r="PD89" s="50"/>
      <c r="PE89" s="50"/>
      <c r="PF89" s="50"/>
      <c r="PG89" s="50"/>
      <c r="PH89" s="50"/>
      <c r="PI89" s="50"/>
      <c r="PJ89" s="50"/>
      <c r="PK89" s="50"/>
      <c r="PL89" s="50"/>
      <c r="PM89" s="50"/>
      <c r="PN89" s="50"/>
      <c r="PO89" s="50"/>
      <c r="PP89" s="50"/>
      <c r="PQ89" s="50"/>
      <c r="PR89" s="50"/>
      <c r="PS89" s="50"/>
      <c r="PT89" s="50"/>
      <c r="PU89" s="50"/>
      <c r="PV89" s="50"/>
      <c r="PW89" s="50"/>
      <c r="PX89" s="50"/>
      <c r="PY89" s="50"/>
      <c r="PZ89" s="50"/>
      <c r="QA89" s="50"/>
      <c r="QB89" s="50"/>
      <c r="QC89" s="50"/>
      <c r="QD89" s="50"/>
      <c r="QE89" s="50"/>
      <c r="QF89" s="50"/>
      <c r="QG89" s="50"/>
      <c r="QH89" s="50"/>
      <c r="QI89" s="50"/>
      <c r="QJ89" s="50"/>
      <c r="QK89" s="50"/>
      <c r="QL89" s="50"/>
      <c r="QM89" s="50"/>
      <c r="QN89" s="50"/>
      <c r="QO89" s="50"/>
      <c r="QP89" s="50"/>
      <c r="QQ89" s="50"/>
      <c r="QR89" s="50"/>
      <c r="QS89" s="50"/>
      <c r="QT89" s="50"/>
      <c r="QU89" s="50"/>
      <c r="QV89" s="50"/>
      <c r="QW89" s="50"/>
      <c r="QX89" s="50"/>
      <c r="QY89" s="50"/>
      <c r="QZ89" s="50"/>
      <c r="RA89" s="50"/>
      <c r="RB89" s="50"/>
      <c r="RC89" s="50"/>
      <c r="RD89" s="50"/>
      <c r="RE89" s="50"/>
      <c r="RF89" s="50"/>
      <c r="RG89" s="50"/>
      <c r="RH89" s="50"/>
      <c r="RI89" s="50"/>
      <c r="RJ89" s="50"/>
      <c r="RK89" s="50"/>
      <c r="RL89" s="50"/>
      <c r="RM89" s="50"/>
      <c r="RN89" s="50"/>
      <c r="RO89" s="50"/>
      <c r="RP89" s="50"/>
      <c r="RQ89" s="50"/>
      <c r="RR89" s="50"/>
      <c r="RS89" s="50"/>
      <c r="RT89" s="50"/>
      <c r="RU89" s="50"/>
      <c r="RV89" s="50"/>
      <c r="RW89" s="50"/>
      <c r="RX89" s="50"/>
      <c r="RY89" s="50"/>
      <c r="RZ89" s="50"/>
      <c r="SA89" s="50"/>
      <c r="SB89" s="50"/>
      <c r="SC89" s="50"/>
      <c r="SD89" s="50"/>
      <c r="SE89" s="50"/>
      <c r="SF89" s="50"/>
      <c r="SG89" s="50"/>
      <c r="SH89" s="50"/>
      <c r="SI89" s="50"/>
      <c r="SJ89" s="50"/>
      <c r="SK89" s="50"/>
      <c r="SL89" s="50"/>
      <c r="SM89" s="50"/>
      <c r="SN89" s="50"/>
      <c r="SO89" s="50"/>
      <c r="SP89" s="50"/>
      <c r="SQ89" s="50"/>
      <c r="SR89" s="50"/>
      <c r="SS89" s="50"/>
      <c r="ST89" s="50"/>
      <c r="SU89" s="50"/>
      <c r="SV89" s="50"/>
      <c r="SW89" s="50"/>
      <c r="SX89" s="50"/>
      <c r="SY89" s="50"/>
      <c r="SZ89" s="50"/>
      <c r="TA89" s="50"/>
      <c r="TB89" s="50"/>
      <c r="TC89" s="50"/>
      <c r="TD89" s="50"/>
      <c r="TE89" s="50"/>
      <c r="TF89" s="50"/>
      <c r="TG89" s="50"/>
      <c r="TH89" s="50"/>
      <c r="TI89" s="50"/>
      <c r="TJ89" s="50"/>
      <c r="TK89" s="50"/>
      <c r="TL89" s="50"/>
      <c r="TM89" s="50"/>
      <c r="TN89" s="50"/>
      <c r="TO89" s="50"/>
      <c r="TP89" s="50"/>
      <c r="TQ89" s="50"/>
      <c r="TR89" s="50"/>
      <c r="TS89" s="50"/>
      <c r="TT89" s="50"/>
      <c r="TU89" s="50"/>
      <c r="TV89" s="50"/>
      <c r="TW89" s="50"/>
      <c r="TX89" s="50"/>
      <c r="TY89" s="50"/>
      <c r="TZ89" s="50"/>
      <c r="UA89" s="50"/>
      <c r="UB89" s="50"/>
      <c r="UC89" s="50"/>
      <c r="UD89" s="50"/>
      <c r="UE89" s="50"/>
      <c r="UF89" s="50"/>
      <c r="UG89" s="50"/>
      <c r="UH89" s="50"/>
      <c r="UI89" s="50"/>
      <c r="UJ89" s="50"/>
      <c r="UK89" s="50"/>
      <c r="UL89" s="50"/>
      <c r="UM89" s="50"/>
      <c r="UN89" s="50"/>
      <c r="UO89" s="50"/>
      <c r="UP89" s="50"/>
      <c r="UQ89" s="50"/>
      <c r="UR89" s="50"/>
      <c r="US89" s="50"/>
      <c r="UT89" s="50"/>
      <c r="UU89" s="50"/>
      <c r="UV89" s="50"/>
      <c r="UW89" s="50"/>
      <c r="UX89" s="50"/>
      <c r="UY89" s="50"/>
      <c r="UZ89" s="50"/>
      <c r="VA89" s="50"/>
      <c r="VB89" s="50"/>
      <c r="VC89" s="50"/>
      <c r="VD89" s="50"/>
      <c r="VE89" s="50"/>
      <c r="VF89" s="50"/>
      <c r="VG89" s="50"/>
      <c r="VH89" s="50"/>
      <c r="VI89" s="50"/>
      <c r="VJ89" s="50"/>
      <c r="VK89" s="50"/>
      <c r="VL89" s="50"/>
      <c r="VM89" s="50"/>
      <c r="VN89" s="50"/>
      <c r="VO89" s="50"/>
      <c r="VP89" s="50"/>
      <c r="VQ89" s="50"/>
      <c r="VR89" s="50"/>
      <c r="VS89" s="50"/>
      <c r="VT89" s="50"/>
      <c r="VU89" s="50"/>
      <c r="VV89" s="50"/>
      <c r="VW89" s="50"/>
      <c r="VX89" s="50"/>
      <c r="VY89" s="50"/>
      <c r="VZ89" s="50"/>
      <c r="WA89" s="50"/>
      <c r="WB89" s="50"/>
      <c r="WC89" s="50"/>
      <c r="WD89" s="50"/>
      <c r="WE89" s="50"/>
      <c r="WF89" s="50"/>
      <c r="WG89" s="50"/>
      <c r="WH89" s="50"/>
      <c r="WI89" s="50"/>
      <c r="WJ89" s="50"/>
      <c r="WK89" s="50"/>
      <c r="WL89" s="50"/>
      <c r="WM89" s="50"/>
      <c r="WN89" s="50"/>
      <c r="WO89" s="50"/>
      <c r="WP89" s="50"/>
      <c r="WQ89" s="50"/>
      <c r="WR89" s="50"/>
      <c r="WS89" s="50"/>
      <c r="WT89" s="50"/>
      <c r="WU89" s="50"/>
      <c r="WV89" s="50"/>
      <c r="WW89" s="50"/>
      <c r="WX89" s="50"/>
      <c r="WY89" s="50"/>
      <c r="WZ89" s="50"/>
      <c r="XA89" s="50"/>
      <c r="XB89" s="50"/>
      <c r="XC89" s="50"/>
      <c r="XD89" s="50"/>
      <c r="XE89" s="50"/>
      <c r="XF89" s="50"/>
      <c r="XG89" s="50"/>
      <c r="XH89" s="50"/>
      <c r="XI89" s="50"/>
      <c r="XJ89" s="50"/>
      <c r="XK89" s="50"/>
      <c r="XL89" s="50"/>
      <c r="XM89" s="50"/>
      <c r="XN89" s="50"/>
      <c r="XO89" s="50"/>
      <c r="XP89" s="50"/>
      <c r="XQ89" s="50"/>
      <c r="XR89" s="50"/>
      <c r="XS89" s="50"/>
      <c r="XT89" s="50"/>
      <c r="XU89" s="50"/>
      <c r="XV89" s="50"/>
      <c r="XW89" s="50"/>
      <c r="XX89" s="50"/>
      <c r="XY89" s="50"/>
      <c r="XZ89" s="50"/>
      <c r="YA89" s="50"/>
      <c r="YB89" s="50"/>
      <c r="YC89" s="50"/>
      <c r="YD89" s="50"/>
      <c r="YE89" s="50"/>
      <c r="YF89" s="50"/>
      <c r="YG89" s="50"/>
      <c r="YH89" s="50"/>
      <c r="YI89" s="50"/>
      <c r="YJ89" s="50"/>
      <c r="YK89" s="50"/>
      <c r="YL89" s="50"/>
      <c r="YM89" s="50"/>
      <c r="YN89" s="50"/>
      <c r="YO89" s="50"/>
      <c r="YP89" s="50"/>
      <c r="YQ89" s="50"/>
      <c r="YR89" s="50"/>
      <c r="YS89" s="50"/>
      <c r="YT89" s="50"/>
      <c r="YU89" s="50"/>
      <c r="YV89" s="50"/>
      <c r="YW89" s="50"/>
      <c r="YX89" s="50"/>
      <c r="YY89" s="50"/>
      <c r="YZ89" s="50"/>
      <c r="ZA89" s="50"/>
      <c r="ZB89" s="50"/>
      <c r="ZC89" s="50"/>
      <c r="ZD89" s="50"/>
      <c r="ZE89" s="50"/>
      <c r="ZF89" s="50"/>
      <c r="ZG89" s="50"/>
      <c r="ZH89" s="50"/>
      <c r="ZI89" s="50"/>
      <c r="ZJ89" s="50"/>
      <c r="ZK89" s="50"/>
      <c r="ZL89" s="50"/>
      <c r="ZM89" s="50"/>
      <c r="ZN89" s="50"/>
      <c r="ZO89" s="50"/>
      <c r="ZP89" s="50"/>
      <c r="ZQ89" s="50"/>
      <c r="ZR89" s="50"/>
      <c r="ZS89" s="50"/>
      <c r="ZT89" s="50"/>
      <c r="ZU89" s="50"/>
      <c r="ZV89" s="50"/>
      <c r="ZW89" s="50"/>
      <c r="ZX89" s="50"/>
      <c r="ZY89" s="50"/>
      <c r="ZZ89" s="50"/>
      <c r="AAA89" s="50"/>
      <c r="AAB89" s="50"/>
      <c r="AAC89" s="50"/>
      <c r="AAD89" s="50"/>
      <c r="AAE89" s="50"/>
      <c r="AAF89" s="50"/>
      <c r="AAG89" s="50"/>
      <c r="AAH89" s="50"/>
      <c r="AAI89" s="50"/>
      <c r="AAJ89" s="50"/>
      <c r="AAK89" s="50"/>
      <c r="AAL89" s="50"/>
      <c r="AAM89" s="50"/>
      <c r="AAN89" s="50"/>
      <c r="AAO89" s="50"/>
      <c r="AAP89" s="50"/>
      <c r="AAQ89" s="50"/>
      <c r="AAR89" s="50"/>
      <c r="AAS89" s="50"/>
      <c r="AAT89" s="50"/>
      <c r="AAU89" s="50"/>
      <c r="AAV89" s="50"/>
      <c r="AAW89" s="50"/>
      <c r="AAX89" s="50"/>
      <c r="AAY89" s="50"/>
      <c r="AAZ89" s="50"/>
      <c r="ABA89" s="50"/>
      <c r="ABB89" s="50"/>
      <c r="ABC89" s="50"/>
      <c r="ABD89" s="50"/>
      <c r="ABE89" s="50"/>
      <c r="ABF89" s="50"/>
      <c r="ABG89" s="50"/>
      <c r="ABH89" s="50"/>
      <c r="ABI89" s="50"/>
      <c r="ABJ89" s="50"/>
      <c r="ABK89" s="50"/>
      <c r="ABL89" s="50"/>
      <c r="ABM89" s="50"/>
      <c r="ABN89" s="50"/>
      <c r="ABO89" s="50"/>
      <c r="ABP89" s="50"/>
      <c r="ABQ89" s="50"/>
      <c r="ABR89" s="50"/>
      <c r="ABS89" s="50"/>
      <c r="ABT89" s="50"/>
      <c r="ABU89" s="50"/>
      <c r="ABV89" s="50"/>
      <c r="ABW89" s="50"/>
      <c r="ABX89" s="50"/>
      <c r="ABY89" s="50"/>
      <c r="ABZ89" s="50"/>
      <c r="ACA89" s="50"/>
      <c r="ACB89" s="50"/>
      <c r="ACC89" s="50"/>
      <c r="ACD89" s="50"/>
      <c r="ACE89" s="50"/>
      <c r="ACF89" s="50"/>
      <c r="ACG89" s="50"/>
      <c r="ACH89" s="50"/>
      <c r="ACI89" s="50"/>
      <c r="ACJ89" s="50"/>
      <c r="ACK89" s="50"/>
      <c r="ACL89" s="50"/>
      <c r="ACM89" s="50"/>
      <c r="ACN89" s="50"/>
      <c r="ACO89" s="50"/>
      <c r="ACP89" s="50"/>
      <c r="ACQ89" s="50"/>
      <c r="ACR89" s="50"/>
      <c r="ACS89" s="50"/>
      <c r="ACT89" s="50"/>
      <c r="ACU89" s="50"/>
      <c r="ACV89" s="50"/>
      <c r="ACW89" s="50"/>
      <c r="ACX89" s="50"/>
      <c r="ACY89" s="50"/>
      <c r="ACZ89" s="50"/>
      <c r="ADA89" s="50"/>
      <c r="ADB89" s="50"/>
      <c r="ADC89" s="50"/>
      <c r="ADD89" s="50"/>
      <c r="ADE89" s="50"/>
      <c r="ADF89" s="50"/>
      <c r="ADG89" s="50"/>
      <c r="ADH89" s="50"/>
      <c r="ADI89" s="50"/>
      <c r="ADJ89" s="50"/>
      <c r="ADK89" s="50"/>
      <c r="ADL89" s="50"/>
      <c r="ADM89" s="50"/>
      <c r="ADN89" s="50"/>
      <c r="ADO89" s="50"/>
      <c r="ADP89" s="50"/>
      <c r="ADQ89" s="50"/>
      <c r="ADR89" s="50"/>
      <c r="ADS89" s="50"/>
      <c r="ADT89" s="50"/>
      <c r="ADU89" s="50"/>
      <c r="ADV89" s="50"/>
      <c r="ADW89" s="50"/>
      <c r="ADX89" s="50"/>
      <c r="ADY89" s="50"/>
      <c r="ADZ89" s="50"/>
      <c r="AEA89" s="50"/>
      <c r="AEB89" s="50"/>
      <c r="AEC89" s="50"/>
      <c r="AED89" s="50"/>
      <c r="AEE89" s="50"/>
      <c r="AEF89" s="50"/>
      <c r="AEG89" s="50"/>
      <c r="AEH89" s="50"/>
      <c r="AEI89" s="50"/>
      <c r="AEJ89" s="50"/>
      <c r="AEK89" s="50"/>
      <c r="AEL89" s="50"/>
      <c r="AEM89" s="50"/>
      <c r="AEN89" s="50"/>
      <c r="AEO89" s="50"/>
      <c r="AEP89" s="50"/>
      <c r="AEQ89" s="50"/>
      <c r="AER89" s="50"/>
      <c r="AES89" s="50"/>
      <c r="AET89" s="50"/>
      <c r="AEU89" s="50"/>
      <c r="AEV89" s="50"/>
      <c r="AEW89" s="50"/>
      <c r="AEX89" s="50"/>
      <c r="AEY89" s="50"/>
      <c r="AEZ89" s="50"/>
      <c r="AFA89" s="50"/>
      <c r="AFB89" s="50"/>
      <c r="AFC89" s="50"/>
      <c r="AFD89" s="50"/>
      <c r="AFE89" s="50"/>
      <c r="AFF89" s="50"/>
      <c r="AFG89" s="50"/>
      <c r="AFH89" s="50"/>
      <c r="AFI89" s="50"/>
      <c r="AFJ89" s="50"/>
      <c r="AFK89" s="50"/>
      <c r="AFL89" s="50"/>
      <c r="AFM89" s="50"/>
      <c r="AFN89" s="50"/>
      <c r="AFO89" s="50"/>
      <c r="AFP89" s="50"/>
      <c r="AFQ89" s="50"/>
      <c r="AFR89" s="50"/>
      <c r="AFS89" s="50"/>
      <c r="AFT89" s="50"/>
      <c r="AFU89" s="50"/>
      <c r="AFV89" s="50"/>
      <c r="AFW89" s="50"/>
      <c r="AFX89" s="50"/>
      <c r="AFY89" s="50"/>
      <c r="AFZ89" s="50"/>
      <c r="AGA89" s="50"/>
      <c r="AGB89" s="50"/>
      <c r="AGC89" s="50"/>
      <c r="AGD89" s="50"/>
      <c r="AGE89" s="50"/>
      <c r="AGF89" s="50"/>
      <c r="AGG89" s="50"/>
      <c r="AGH89" s="50"/>
      <c r="AGI89" s="50"/>
      <c r="AGJ89" s="50"/>
      <c r="AGK89" s="50"/>
      <c r="AGL89" s="50"/>
      <c r="AGM89" s="50"/>
      <c r="AGN89" s="50"/>
      <c r="AGO89" s="50"/>
      <c r="AGP89" s="50"/>
      <c r="AGQ89" s="50"/>
      <c r="AGR89" s="50"/>
      <c r="AGS89" s="50"/>
      <c r="AGT89" s="50"/>
      <c r="AGU89" s="50"/>
      <c r="AGV89" s="50"/>
      <c r="AGW89" s="50"/>
      <c r="AGX89" s="50"/>
      <c r="AGY89" s="50"/>
      <c r="AGZ89" s="50"/>
      <c r="AHA89" s="50"/>
      <c r="AHB89" s="50"/>
      <c r="AHC89" s="50"/>
      <c r="AHD89" s="50"/>
      <c r="AHE89" s="50"/>
      <c r="AHF89" s="50"/>
      <c r="AHG89" s="50"/>
      <c r="AHH89" s="50"/>
      <c r="AHI89" s="50"/>
      <c r="AHJ89" s="50"/>
      <c r="AHK89" s="50"/>
      <c r="AHL89" s="50"/>
      <c r="AHM89" s="50"/>
      <c r="AHN89" s="50"/>
      <c r="AHO89" s="50"/>
      <c r="AHP89" s="50"/>
      <c r="AHQ89" s="50"/>
      <c r="AHR89" s="50"/>
      <c r="AHS89" s="50"/>
      <c r="AHT89" s="50"/>
      <c r="AHU89" s="50"/>
      <c r="AHV89" s="50"/>
      <c r="AHW89" s="50"/>
      <c r="AHX89" s="50"/>
      <c r="AHY89" s="50"/>
      <c r="AHZ89" s="50"/>
      <c r="AIA89" s="50"/>
      <c r="AIB89" s="50"/>
      <c r="AIC89" s="50"/>
      <c r="AID89" s="50"/>
      <c r="AIE89" s="50"/>
      <c r="AIF89" s="50"/>
      <c r="AIG89" s="50"/>
      <c r="AIH89" s="50"/>
      <c r="AII89" s="50"/>
      <c r="AIJ89" s="50"/>
      <c r="AIK89" s="50"/>
      <c r="AIL89" s="50"/>
      <c r="AIM89" s="50"/>
      <c r="AIN89" s="50"/>
      <c r="AIO89" s="50"/>
      <c r="AIP89" s="50"/>
      <c r="AIQ89" s="50"/>
      <c r="AIR89" s="50"/>
      <c r="AIS89" s="50"/>
      <c r="AIT89" s="50"/>
      <c r="AIU89" s="50"/>
      <c r="AIV89" s="50"/>
      <c r="AIW89" s="50"/>
      <c r="AIX89" s="50"/>
      <c r="AIY89" s="50"/>
      <c r="AIZ89" s="50"/>
      <c r="AJA89" s="50"/>
      <c r="AJB89" s="50"/>
      <c r="AJC89" s="50"/>
      <c r="AJD89" s="50"/>
      <c r="AJE89" s="50"/>
      <c r="AJF89" s="50"/>
      <c r="AJG89" s="50"/>
      <c r="AJH89" s="50"/>
      <c r="AJI89" s="50"/>
      <c r="AJJ89" s="50"/>
      <c r="AJK89" s="50"/>
      <c r="AJL89" s="50"/>
      <c r="AJM89" s="50"/>
      <c r="AJN89" s="50"/>
      <c r="AJO89" s="50"/>
      <c r="AJP89" s="50"/>
      <c r="AJQ89" s="50"/>
      <c r="AJR89" s="50"/>
      <c r="AJS89" s="50"/>
      <c r="AJT89" s="50"/>
      <c r="AJU89" s="50"/>
      <c r="AJV89" s="50"/>
      <c r="AJW89" s="50"/>
      <c r="AJX89" s="50"/>
      <c r="AJY89" s="50"/>
      <c r="AJZ89" s="50"/>
      <c r="AKA89" s="50"/>
      <c r="AKB89" s="50"/>
      <c r="AKC89" s="50"/>
      <c r="AKD89" s="50"/>
      <c r="AKE89" s="50"/>
      <c r="AKF89" s="50"/>
      <c r="AKG89" s="50"/>
      <c r="AKH89" s="50"/>
      <c r="AKI89" s="50"/>
      <c r="AKJ89" s="50"/>
      <c r="AKK89" s="50"/>
      <c r="AKL89" s="50"/>
      <c r="AKM89" s="50"/>
      <c r="AKN89" s="50"/>
      <c r="AKO89" s="50"/>
      <c r="AKP89" s="50"/>
      <c r="AKQ89" s="50"/>
      <c r="AKR89" s="50"/>
      <c r="AKS89" s="50"/>
      <c r="AKT89" s="50"/>
      <c r="AKU89" s="50"/>
      <c r="AKV89" s="50"/>
      <c r="AKW89" s="50"/>
      <c r="AKX89" s="50"/>
      <c r="AKY89" s="50"/>
      <c r="AKZ89" s="50"/>
      <c r="ALA89" s="50"/>
      <c r="ALB89" s="50"/>
      <c r="ALC89" s="50"/>
      <c r="ALD89" s="50"/>
      <c r="ALE89" s="50"/>
      <c r="ALF89" s="50"/>
      <c r="ALG89" s="50"/>
      <c r="ALH89" s="50"/>
      <c r="ALI89" s="50"/>
      <c r="ALJ89" s="50"/>
      <c r="ALK89" s="50"/>
      <c r="ALL89" s="50"/>
      <c r="ALM89" s="50"/>
      <c r="ALN89" s="50"/>
      <c r="ALO89" s="50"/>
      <c r="ALP89" s="50"/>
      <c r="ALQ89" s="50"/>
      <c r="ALR89" s="50"/>
      <c r="ALS89" s="50"/>
      <c r="ALT89" s="50"/>
      <c r="ALU89" s="50"/>
      <c r="ALV89" s="50"/>
      <c r="ALW89" s="50"/>
      <c r="ALX89" s="50"/>
      <c r="ALY89" s="50"/>
      <c r="ALZ89" s="50"/>
      <c r="AMA89" s="50"/>
      <c r="AMB89" s="50"/>
      <c r="AMC89" s="50"/>
      <c r="AMD89" s="50"/>
      <c r="AME89" s="50"/>
      <c r="AMF89" s="50"/>
      <c r="AMG89" s="50"/>
      <c r="AMH89" s="50"/>
      <c r="AMI89" s="50"/>
      <c r="AMJ89" s="50"/>
      <c r="AMK89" s="50"/>
      <c r="AML89" s="50"/>
      <c r="AMM89" s="50"/>
      <c r="AMN89" s="50"/>
      <c r="AMO89" s="50"/>
      <c r="AMP89" s="50"/>
      <c r="AMQ89" s="50"/>
      <c r="AMR89" s="50"/>
      <c r="AMS89" s="50"/>
      <c r="AMT89" s="50"/>
      <c r="AMU89" s="50"/>
      <c r="AMV89" s="50"/>
      <c r="AMW89" s="50"/>
      <c r="AMX89" s="50"/>
      <c r="AMY89" s="50"/>
      <c r="AMZ89" s="50"/>
      <c r="ANA89" s="50"/>
      <c r="ANB89" s="50"/>
      <c r="ANC89" s="50"/>
      <c r="AND89" s="50"/>
      <c r="ANE89" s="50"/>
      <c r="ANF89" s="50"/>
      <c r="ANG89" s="50"/>
      <c r="ANH89" s="50"/>
      <c r="ANI89" s="50"/>
      <c r="ANJ89" s="50"/>
      <c r="ANK89" s="50"/>
      <c r="ANL89" s="50"/>
      <c r="ANM89" s="50"/>
      <c r="ANN89" s="50"/>
      <c r="ANO89" s="50"/>
      <c r="ANP89" s="50"/>
      <c r="ANQ89" s="50"/>
      <c r="ANR89" s="50"/>
      <c r="ANS89" s="50"/>
      <c r="ANT89" s="50"/>
      <c r="ANU89" s="50"/>
      <c r="ANV89" s="50"/>
      <c r="ANW89" s="50"/>
      <c r="ANX89" s="50"/>
      <c r="ANY89" s="50"/>
      <c r="ANZ89" s="50"/>
      <c r="AOA89" s="50"/>
    </row>
    <row r="90" spans="1:1067" ht="69" customHeight="1">
      <c r="A90" s="2"/>
      <c r="B90" s="10">
        <v>8</v>
      </c>
      <c r="C90" s="280">
        <v>72</v>
      </c>
      <c r="D90" s="280" t="s">
        <v>2431</v>
      </c>
      <c r="E90" s="281" t="s">
        <v>440</v>
      </c>
      <c r="F90" s="10" t="s">
        <v>441</v>
      </c>
      <c r="G90" s="10" t="s">
        <v>98</v>
      </c>
      <c r="H90" s="10">
        <v>75</v>
      </c>
      <c r="I90" s="11"/>
      <c r="J90" s="471">
        <v>1</v>
      </c>
      <c r="K90" s="471"/>
      <c r="L90" s="471"/>
      <c r="M90" s="471"/>
      <c r="N90" s="490"/>
      <c r="O90" s="11"/>
      <c r="P90" s="11"/>
      <c r="Q90" s="11"/>
      <c r="R90" s="11"/>
      <c r="S90" s="11" t="s">
        <v>419</v>
      </c>
      <c r="T90" s="11"/>
      <c r="U90" s="11"/>
      <c r="V90" s="11"/>
      <c r="W90" s="11">
        <v>1.33</v>
      </c>
      <c r="X90" s="11"/>
      <c r="Y90" s="11"/>
      <c r="Z90" s="11"/>
      <c r="AA90" s="11" t="s">
        <v>2052</v>
      </c>
      <c r="AB90" s="11"/>
      <c r="AC90" s="11" t="s">
        <v>419</v>
      </c>
      <c r="AD90" s="11"/>
      <c r="AE90" s="11"/>
      <c r="AF90" s="11"/>
      <c r="AG90" s="11"/>
      <c r="AH90" s="11"/>
      <c r="AI90" s="11" t="s">
        <v>622</v>
      </c>
      <c r="AJ90" s="11"/>
      <c r="AK90" s="466">
        <v>1</v>
      </c>
      <c r="AL90" s="390"/>
      <c r="AM90" s="390" t="s">
        <v>419</v>
      </c>
      <c r="AN90" s="390" t="s">
        <v>400</v>
      </c>
      <c r="AO90" s="390"/>
      <c r="AP90" s="390"/>
      <c r="AQ90" s="390" t="s">
        <v>2022</v>
      </c>
      <c r="AR90" s="390" t="s">
        <v>64</v>
      </c>
      <c r="AS90" s="391">
        <v>2</v>
      </c>
      <c r="AT90" s="387">
        <v>23</v>
      </c>
      <c r="AU90" s="399"/>
      <c r="AV90" s="399"/>
      <c r="AW90" s="399"/>
      <c r="AX90" s="399">
        <v>1</v>
      </c>
      <c r="AY90" s="399"/>
      <c r="AZ90" s="399"/>
      <c r="BA90" s="399"/>
      <c r="BB90" s="399">
        <v>1</v>
      </c>
      <c r="BC90" s="384">
        <v>70</v>
      </c>
      <c r="BD90" s="399"/>
      <c r="BE90" s="399"/>
      <c r="BF90" s="399"/>
      <c r="BG90" s="399"/>
      <c r="BH90" s="399"/>
      <c r="BI90" s="399"/>
      <c r="BJ90" s="399"/>
      <c r="BK90" s="399"/>
      <c r="BL90" s="399"/>
      <c r="BM90" s="387" t="s">
        <v>93</v>
      </c>
      <c r="BN90" s="387" t="s">
        <v>442</v>
      </c>
      <c r="BO90" s="390" t="s">
        <v>403</v>
      </c>
      <c r="BP90" s="390" t="s">
        <v>404</v>
      </c>
      <c r="BQ90" s="390"/>
      <c r="BR90" s="390"/>
      <c r="BS90" s="390"/>
      <c r="BT90" s="390"/>
      <c r="BU90" s="387"/>
      <c r="BV90" s="387"/>
      <c r="BW90" s="387"/>
      <c r="BX90" s="387" t="s">
        <v>2107</v>
      </c>
      <c r="BY90" s="387"/>
      <c r="BZ90" s="387"/>
      <c r="CA90" s="387"/>
      <c r="CB90" s="387"/>
      <c r="CC90" s="387"/>
      <c r="CD90" s="387"/>
      <c r="CE90" s="387"/>
      <c r="CF90" s="387">
        <v>1</v>
      </c>
      <c r="CG90" s="387"/>
      <c r="CH90" s="387"/>
      <c r="CI90" s="387"/>
      <c r="CJ90" s="387"/>
      <c r="CK90" s="387"/>
      <c r="CL90" s="387"/>
      <c r="CM90" s="387"/>
      <c r="CN90" s="387"/>
      <c r="CO90" s="389">
        <v>1500</v>
      </c>
      <c r="CP90" s="389"/>
      <c r="CQ90" s="11"/>
      <c r="CR90" s="11"/>
      <c r="CS90" s="11"/>
      <c r="CT90" s="11"/>
      <c r="CU90" s="11"/>
      <c r="CV90" s="11"/>
      <c r="CW90" s="11"/>
      <c r="CX90" s="10"/>
      <c r="CY90" s="10"/>
      <c r="CZ90" s="10">
        <v>75</v>
      </c>
      <c r="DA90" s="10" t="s">
        <v>74</v>
      </c>
      <c r="DB90" s="10" t="s">
        <v>74</v>
      </c>
      <c r="DC90" s="10">
        <v>1</v>
      </c>
      <c r="DD90" s="10" t="str">
        <f t="shared" si="16"/>
        <v>72_48.1</v>
      </c>
      <c r="DE90" s="282"/>
      <c r="DF90" s="10"/>
      <c r="DG90" s="10"/>
      <c r="DH90" s="10" t="s">
        <v>1777</v>
      </c>
      <c r="DI90" s="10"/>
      <c r="DJ90" s="10"/>
      <c r="DK90" s="232"/>
      <c r="DL90" s="232"/>
      <c r="DM90" s="232"/>
      <c r="DN90" s="232"/>
      <c r="DO90" s="477" t="s">
        <v>1959</v>
      </c>
      <c r="DP90" s="230">
        <f>1.23*2450</f>
        <v>3013.5</v>
      </c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  <c r="ADK90" s="50"/>
      <c r="ADL90" s="50"/>
      <c r="ADM90" s="50"/>
      <c r="ADN90" s="50"/>
      <c r="ADO90" s="50"/>
      <c r="ADP90" s="50"/>
      <c r="ADQ90" s="50"/>
      <c r="ADR90" s="50"/>
      <c r="ADS90" s="50"/>
      <c r="ADT90" s="50"/>
      <c r="ADU90" s="50"/>
      <c r="ADV90" s="50"/>
      <c r="ADW90" s="50"/>
      <c r="ADX90" s="50"/>
      <c r="ADY90" s="50"/>
      <c r="ADZ90" s="50"/>
      <c r="AEA90" s="50"/>
      <c r="AEB90" s="50"/>
      <c r="AEC90" s="50"/>
      <c r="AED90" s="50"/>
      <c r="AEE90" s="50"/>
      <c r="AEF90" s="50"/>
      <c r="AEG90" s="50"/>
      <c r="AEH90" s="50"/>
      <c r="AEI90" s="50"/>
      <c r="AEJ90" s="50"/>
      <c r="AEK90" s="50"/>
      <c r="AEL90" s="50"/>
      <c r="AEM90" s="50"/>
      <c r="AEN90" s="50"/>
      <c r="AEO90" s="50"/>
      <c r="AEP90" s="50"/>
      <c r="AEQ90" s="50"/>
      <c r="AER90" s="50"/>
      <c r="AES90" s="50"/>
      <c r="AET90" s="50"/>
      <c r="AEU90" s="50"/>
      <c r="AEV90" s="50"/>
      <c r="AEW90" s="50"/>
      <c r="AEX90" s="50"/>
      <c r="AEY90" s="50"/>
      <c r="AEZ90" s="50"/>
      <c r="AFA90" s="50"/>
      <c r="AFB90" s="50"/>
      <c r="AFC90" s="50"/>
      <c r="AFD90" s="50"/>
      <c r="AFE90" s="50"/>
      <c r="AFF90" s="50"/>
      <c r="AFG90" s="50"/>
      <c r="AFH90" s="50"/>
      <c r="AFI90" s="50"/>
      <c r="AFJ90" s="50"/>
      <c r="AFK90" s="50"/>
      <c r="AFL90" s="50"/>
      <c r="AFM90" s="50"/>
      <c r="AFN90" s="50"/>
      <c r="AFO90" s="50"/>
      <c r="AFP90" s="50"/>
      <c r="AFQ90" s="50"/>
      <c r="AFR90" s="50"/>
      <c r="AFS90" s="50"/>
      <c r="AFT90" s="50"/>
      <c r="AFU90" s="50"/>
      <c r="AFV90" s="50"/>
      <c r="AFW90" s="50"/>
      <c r="AFX90" s="50"/>
      <c r="AFY90" s="50"/>
      <c r="AFZ90" s="50"/>
      <c r="AGA90" s="50"/>
      <c r="AGB90" s="50"/>
      <c r="AGC90" s="50"/>
      <c r="AGD90" s="50"/>
      <c r="AGE90" s="50"/>
      <c r="AGF90" s="50"/>
      <c r="AGG90" s="50"/>
      <c r="AGH90" s="50"/>
      <c r="AGI90" s="50"/>
      <c r="AGJ90" s="50"/>
      <c r="AGK90" s="50"/>
      <c r="AGL90" s="50"/>
      <c r="AGM90" s="50"/>
      <c r="AGN90" s="50"/>
      <c r="AGO90" s="50"/>
      <c r="AGP90" s="50"/>
      <c r="AGQ90" s="50"/>
      <c r="AGR90" s="50"/>
      <c r="AGS90" s="50"/>
      <c r="AGT90" s="50"/>
      <c r="AGU90" s="50"/>
      <c r="AGV90" s="50"/>
      <c r="AGW90" s="50"/>
      <c r="AGX90" s="50"/>
      <c r="AGY90" s="50"/>
      <c r="AGZ90" s="50"/>
      <c r="AHA90" s="50"/>
      <c r="AHB90" s="50"/>
      <c r="AHC90" s="50"/>
      <c r="AHD90" s="50"/>
      <c r="AHE90" s="50"/>
      <c r="AHF90" s="50"/>
      <c r="AHG90" s="50"/>
      <c r="AHH90" s="50"/>
      <c r="AHI90" s="50"/>
      <c r="AHJ90" s="50"/>
      <c r="AHK90" s="50"/>
      <c r="AHL90" s="50"/>
      <c r="AHM90" s="50"/>
      <c r="AHN90" s="50"/>
      <c r="AHO90" s="50"/>
      <c r="AHP90" s="50"/>
      <c r="AHQ90" s="50"/>
      <c r="AHR90" s="50"/>
      <c r="AHS90" s="50"/>
      <c r="AHT90" s="50"/>
      <c r="AHU90" s="50"/>
      <c r="AHV90" s="50"/>
      <c r="AHW90" s="50"/>
      <c r="AHX90" s="50"/>
      <c r="AHY90" s="50"/>
      <c r="AHZ90" s="50"/>
      <c r="AIA90" s="50"/>
      <c r="AIB90" s="50"/>
      <c r="AIC90" s="50"/>
      <c r="AID90" s="50"/>
      <c r="AIE90" s="50"/>
      <c r="AIF90" s="50"/>
      <c r="AIG90" s="50"/>
      <c r="AIH90" s="50"/>
      <c r="AII90" s="50"/>
      <c r="AIJ90" s="50"/>
      <c r="AIK90" s="50"/>
      <c r="AIL90" s="50"/>
      <c r="AIM90" s="50"/>
      <c r="AIN90" s="50"/>
      <c r="AIO90" s="50"/>
      <c r="AIP90" s="50"/>
      <c r="AIQ90" s="50"/>
      <c r="AIR90" s="50"/>
      <c r="AIS90" s="50"/>
      <c r="AIT90" s="50"/>
      <c r="AIU90" s="50"/>
      <c r="AIV90" s="50"/>
      <c r="AIW90" s="50"/>
      <c r="AIX90" s="50"/>
      <c r="AIY90" s="50"/>
      <c r="AIZ90" s="50"/>
      <c r="AJA90" s="50"/>
      <c r="AJB90" s="50"/>
      <c r="AJC90" s="50"/>
      <c r="AJD90" s="50"/>
      <c r="AJE90" s="50"/>
      <c r="AJF90" s="50"/>
      <c r="AJG90" s="50"/>
      <c r="AJH90" s="50"/>
      <c r="AJI90" s="50"/>
      <c r="AJJ90" s="50"/>
      <c r="AJK90" s="50"/>
      <c r="AJL90" s="50"/>
      <c r="AJM90" s="50"/>
      <c r="AJN90" s="50"/>
      <c r="AJO90" s="50"/>
      <c r="AJP90" s="50"/>
      <c r="AJQ90" s="50"/>
      <c r="AJR90" s="50"/>
      <c r="AJS90" s="50"/>
      <c r="AJT90" s="50"/>
      <c r="AJU90" s="50"/>
      <c r="AJV90" s="50"/>
      <c r="AJW90" s="50"/>
      <c r="AJX90" s="50"/>
      <c r="AJY90" s="50"/>
      <c r="AJZ90" s="50"/>
      <c r="AKA90" s="50"/>
      <c r="AKB90" s="50"/>
      <c r="AKC90" s="50"/>
      <c r="AKD90" s="50"/>
      <c r="AKE90" s="50"/>
      <c r="AKF90" s="50"/>
      <c r="AKG90" s="50"/>
      <c r="AKH90" s="50"/>
      <c r="AKI90" s="50"/>
      <c r="AKJ90" s="50"/>
      <c r="AKK90" s="50"/>
      <c r="AKL90" s="50"/>
      <c r="AKM90" s="50"/>
      <c r="AKN90" s="50"/>
      <c r="AKO90" s="50"/>
      <c r="AKP90" s="50"/>
      <c r="AKQ90" s="50"/>
      <c r="AKR90" s="50"/>
      <c r="AKS90" s="50"/>
      <c r="AKT90" s="50"/>
      <c r="AKU90" s="50"/>
      <c r="AKV90" s="50"/>
      <c r="AKW90" s="50"/>
      <c r="AKX90" s="50"/>
      <c r="AKY90" s="50"/>
      <c r="AKZ90" s="50"/>
      <c r="ALA90" s="50"/>
      <c r="ALB90" s="50"/>
      <c r="ALC90" s="50"/>
      <c r="ALD90" s="50"/>
      <c r="ALE90" s="50"/>
      <c r="ALF90" s="50"/>
      <c r="ALG90" s="50"/>
      <c r="ALH90" s="50"/>
      <c r="ALI90" s="50"/>
      <c r="ALJ90" s="50"/>
      <c r="ALK90" s="50"/>
      <c r="ALL90" s="50"/>
      <c r="ALM90" s="50"/>
      <c r="ALN90" s="50"/>
      <c r="ALO90" s="50"/>
      <c r="ALP90" s="50"/>
      <c r="ALQ90" s="50"/>
      <c r="ALR90" s="50"/>
      <c r="ALS90" s="50"/>
      <c r="ALT90" s="50"/>
      <c r="ALU90" s="50"/>
      <c r="ALV90" s="50"/>
      <c r="ALW90" s="50"/>
      <c r="ALX90" s="50"/>
      <c r="ALY90" s="50"/>
      <c r="ALZ90" s="50"/>
      <c r="AMA90" s="50"/>
      <c r="AMB90" s="50"/>
      <c r="AMC90" s="50"/>
      <c r="AMD90" s="50"/>
      <c r="AME90" s="50"/>
      <c r="AMF90" s="50"/>
      <c r="AMG90" s="50"/>
      <c r="AMH90" s="50"/>
      <c r="AMI90" s="50"/>
      <c r="AMJ90" s="50"/>
      <c r="AMK90" s="50"/>
      <c r="AML90" s="50"/>
      <c r="AMM90" s="50"/>
      <c r="AMN90" s="50"/>
      <c r="AMO90" s="50"/>
      <c r="AMP90" s="50"/>
      <c r="AMQ90" s="50"/>
      <c r="AMR90" s="50"/>
      <c r="AMS90" s="50"/>
      <c r="AMT90" s="50"/>
      <c r="AMU90" s="50"/>
      <c r="AMV90" s="50"/>
      <c r="AMW90" s="50"/>
      <c r="AMX90" s="50"/>
      <c r="AMY90" s="50"/>
      <c r="AMZ90" s="50"/>
      <c r="ANA90" s="50"/>
      <c r="ANB90" s="50"/>
      <c r="ANC90" s="50"/>
      <c r="AND90" s="50"/>
      <c r="ANE90" s="50"/>
      <c r="ANF90" s="50"/>
      <c r="ANG90" s="50"/>
      <c r="ANH90" s="50"/>
      <c r="ANI90" s="50"/>
      <c r="ANJ90" s="50"/>
      <c r="ANK90" s="50"/>
      <c r="ANL90" s="50"/>
      <c r="ANM90" s="50"/>
      <c r="ANN90" s="50"/>
      <c r="ANO90" s="50"/>
      <c r="ANP90" s="50"/>
      <c r="ANQ90" s="50"/>
      <c r="ANR90" s="50"/>
      <c r="ANS90" s="50"/>
      <c r="ANT90" s="50"/>
      <c r="ANU90" s="50"/>
      <c r="ANV90" s="50"/>
      <c r="ANW90" s="50"/>
      <c r="ANX90" s="50"/>
      <c r="ANY90" s="50"/>
      <c r="ANZ90" s="50"/>
      <c r="AOA90" s="50"/>
    </row>
    <row r="91" spans="1:1067" ht="69" customHeight="1">
      <c r="A91" s="2"/>
      <c r="B91" s="10">
        <v>9</v>
      </c>
      <c r="C91" s="280">
        <v>73</v>
      </c>
      <c r="D91" s="280" t="s">
        <v>2432</v>
      </c>
      <c r="E91" s="281">
        <v>79</v>
      </c>
      <c r="F91" s="10" t="s">
        <v>443</v>
      </c>
      <c r="G91" s="10" t="s">
        <v>77</v>
      </c>
      <c r="H91" s="10">
        <v>86</v>
      </c>
      <c r="I91" s="11"/>
      <c r="J91" s="471">
        <v>1</v>
      </c>
      <c r="K91" s="471"/>
      <c r="L91" s="471"/>
      <c r="M91" s="471"/>
      <c r="N91" s="490"/>
      <c r="O91" s="11"/>
      <c r="P91" s="11"/>
      <c r="Q91" s="11"/>
      <c r="R91" s="11"/>
      <c r="S91" s="11" t="s">
        <v>444</v>
      </c>
      <c r="T91" s="11" t="s">
        <v>1262</v>
      </c>
      <c r="U91" s="11">
        <v>2.41</v>
      </c>
      <c r="V91" s="505" t="s">
        <v>2312</v>
      </c>
      <c r="W91" s="11">
        <v>6</v>
      </c>
      <c r="X91" s="9">
        <f t="shared" ref="X91:X94" si="17">Y91-W91</f>
        <v>5.25</v>
      </c>
      <c r="Y91" s="11">
        <v>11.25</v>
      </c>
      <c r="Z91" s="11"/>
      <c r="AA91" s="11" t="s">
        <v>2064</v>
      </c>
      <c r="AB91" s="11" t="s">
        <v>622</v>
      </c>
      <c r="AC91" s="11" t="s">
        <v>444</v>
      </c>
      <c r="AD91" s="11" t="s">
        <v>2311</v>
      </c>
      <c r="AE91" s="11" t="s">
        <v>2334</v>
      </c>
      <c r="AF91" s="11" t="s">
        <v>2298</v>
      </c>
      <c r="AG91" s="11" t="s">
        <v>2299</v>
      </c>
      <c r="AH91" s="11"/>
      <c r="AI91" s="11" t="s">
        <v>1899</v>
      </c>
      <c r="AJ91" s="11" t="s">
        <v>74</v>
      </c>
      <c r="AK91" s="466">
        <v>1</v>
      </c>
      <c r="AL91" s="390"/>
      <c r="AM91" s="390" t="s">
        <v>444</v>
      </c>
      <c r="AN91" s="390" t="s">
        <v>2020</v>
      </c>
      <c r="AO91" s="390" t="s">
        <v>2077</v>
      </c>
      <c r="AP91" s="390">
        <f>W91+W92+W93+W94</f>
        <v>8.43</v>
      </c>
      <c r="AQ91" s="390" t="s">
        <v>2071</v>
      </c>
      <c r="AR91" s="390" t="s">
        <v>445</v>
      </c>
      <c r="AS91" s="391">
        <v>3</v>
      </c>
      <c r="AT91" s="387">
        <v>34</v>
      </c>
      <c r="AU91" s="399">
        <v>1</v>
      </c>
      <c r="AV91" s="399"/>
      <c r="AW91" s="399"/>
      <c r="AX91" s="399"/>
      <c r="AY91" s="399">
        <v>1</v>
      </c>
      <c r="AZ91" s="399"/>
      <c r="BA91" s="399"/>
      <c r="BB91" s="399"/>
      <c r="BC91" s="384"/>
      <c r="BD91" s="399"/>
      <c r="BE91" s="399"/>
      <c r="BF91" s="399"/>
      <c r="BG91" s="399"/>
      <c r="BH91" s="399"/>
      <c r="BI91" s="399"/>
      <c r="BJ91" s="399"/>
      <c r="BK91" s="399"/>
      <c r="BL91" s="399"/>
      <c r="BM91" s="387" t="s">
        <v>104</v>
      </c>
      <c r="BN91" s="387" t="s">
        <v>446</v>
      </c>
      <c r="BO91" s="390" t="s">
        <v>403</v>
      </c>
      <c r="BP91" s="390" t="s">
        <v>404</v>
      </c>
      <c r="BQ91" s="390">
        <v>1</v>
      </c>
      <c r="BR91" s="396" t="s">
        <v>2126</v>
      </c>
      <c r="BS91" s="397">
        <v>42131</v>
      </c>
      <c r="BT91" s="396" t="s">
        <v>423</v>
      </c>
      <c r="BU91" s="387"/>
      <c r="BV91" s="387">
        <v>1</v>
      </c>
      <c r="BW91" s="387"/>
      <c r="BX91" s="387" t="s">
        <v>2109</v>
      </c>
      <c r="BY91" s="387"/>
      <c r="BZ91" s="387"/>
      <c r="CA91" s="387"/>
      <c r="CB91" s="387"/>
      <c r="CC91" s="387"/>
      <c r="CD91" s="387"/>
      <c r="CE91" s="387"/>
      <c r="CF91" s="387"/>
      <c r="CG91" s="387"/>
      <c r="CH91" s="387">
        <v>1</v>
      </c>
      <c r="CI91" s="387"/>
      <c r="CJ91" s="387"/>
      <c r="CK91" s="387"/>
      <c r="CL91" s="387"/>
      <c r="CM91" s="387"/>
      <c r="CN91" s="387"/>
      <c r="CO91" s="389">
        <v>2450</v>
      </c>
      <c r="CP91" s="389"/>
      <c r="CQ91" s="11"/>
      <c r="CR91" s="11" t="s">
        <v>1671</v>
      </c>
      <c r="CS91" s="11" t="s">
        <v>1672</v>
      </c>
      <c r="CT91" s="11"/>
      <c r="CU91" s="11"/>
      <c r="CV91" s="11"/>
      <c r="CW91" s="11"/>
      <c r="CX91" s="10"/>
      <c r="CY91" s="10"/>
      <c r="CZ91" s="10">
        <v>86</v>
      </c>
      <c r="DA91" s="10" t="s">
        <v>74</v>
      </c>
      <c r="DB91" s="10" t="s">
        <v>447</v>
      </c>
      <c r="DC91" s="10">
        <v>1</v>
      </c>
      <c r="DD91" s="10" t="str">
        <f t="shared" si="16"/>
        <v>73_79</v>
      </c>
      <c r="DE91" s="282"/>
      <c r="DF91" s="10"/>
      <c r="DG91" s="10"/>
      <c r="DH91" s="10"/>
      <c r="DI91" s="10"/>
      <c r="DJ91" s="10" t="s">
        <v>1778</v>
      </c>
      <c r="DK91" s="232"/>
      <c r="DL91" s="232"/>
      <c r="DM91" s="232"/>
      <c r="DN91" s="232"/>
      <c r="DO91" s="477" t="s">
        <v>1959</v>
      </c>
      <c r="DP91" s="476">
        <f>1.23*1750</f>
        <v>2152.5</v>
      </c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  <c r="IX91" s="50"/>
      <c r="IY91" s="50"/>
      <c r="IZ91" s="50"/>
      <c r="JA91" s="50"/>
      <c r="JB91" s="50"/>
      <c r="JC91" s="50"/>
      <c r="JD91" s="50"/>
      <c r="JE91" s="50"/>
      <c r="JF91" s="50"/>
      <c r="JG91" s="50"/>
      <c r="JH91" s="50"/>
      <c r="JI91" s="50"/>
      <c r="JJ91" s="50"/>
      <c r="JK91" s="50"/>
      <c r="JL91" s="50"/>
      <c r="JM91" s="50"/>
      <c r="JN91" s="50"/>
      <c r="JO91" s="50"/>
      <c r="JP91" s="50"/>
      <c r="JQ91" s="50"/>
      <c r="JR91" s="50"/>
      <c r="JS91" s="50"/>
      <c r="JT91" s="50"/>
      <c r="JU91" s="50"/>
      <c r="JV91" s="50"/>
      <c r="JW91" s="50"/>
      <c r="JX91" s="50"/>
      <c r="JY91" s="50"/>
      <c r="JZ91" s="50"/>
      <c r="KA91" s="50"/>
      <c r="KB91" s="50"/>
      <c r="KC91" s="50"/>
      <c r="KD91" s="50"/>
      <c r="KE91" s="50"/>
      <c r="KF91" s="50"/>
      <c r="KG91" s="50"/>
      <c r="KH91" s="50"/>
      <c r="KI91" s="50"/>
      <c r="KJ91" s="50"/>
      <c r="KK91" s="50"/>
      <c r="KL91" s="50"/>
      <c r="KM91" s="50"/>
      <c r="KN91" s="50"/>
      <c r="KO91" s="50"/>
      <c r="KP91" s="50"/>
      <c r="KQ91" s="50"/>
      <c r="KR91" s="50"/>
      <c r="KS91" s="50"/>
      <c r="KT91" s="50"/>
      <c r="KU91" s="50"/>
      <c r="KV91" s="50"/>
      <c r="KW91" s="50"/>
      <c r="KX91" s="50"/>
      <c r="KY91" s="50"/>
      <c r="KZ91" s="50"/>
      <c r="LA91" s="50"/>
      <c r="LB91" s="50"/>
      <c r="LC91" s="50"/>
      <c r="LD91" s="50"/>
      <c r="LE91" s="50"/>
      <c r="LF91" s="50"/>
      <c r="LG91" s="50"/>
      <c r="LH91" s="50"/>
      <c r="LI91" s="50"/>
      <c r="LJ91" s="50"/>
      <c r="LK91" s="50"/>
      <c r="LL91" s="50"/>
      <c r="LM91" s="50"/>
      <c r="LN91" s="50"/>
      <c r="LO91" s="50"/>
      <c r="LP91" s="50"/>
      <c r="LQ91" s="50"/>
      <c r="LR91" s="50"/>
      <c r="LS91" s="50"/>
      <c r="LT91" s="50"/>
      <c r="LU91" s="50"/>
      <c r="LV91" s="50"/>
      <c r="LW91" s="50"/>
      <c r="LX91" s="50"/>
      <c r="LY91" s="50"/>
      <c r="LZ91" s="50"/>
      <c r="MA91" s="50"/>
      <c r="MB91" s="50"/>
      <c r="MC91" s="50"/>
      <c r="MD91" s="50"/>
      <c r="ME91" s="50"/>
      <c r="MF91" s="50"/>
      <c r="MG91" s="50"/>
      <c r="MH91" s="50"/>
      <c r="MI91" s="50"/>
      <c r="MJ91" s="50"/>
      <c r="MK91" s="50"/>
      <c r="ML91" s="50"/>
      <c r="MM91" s="50"/>
      <c r="MN91" s="50"/>
      <c r="MO91" s="50"/>
      <c r="MP91" s="50"/>
      <c r="MQ91" s="50"/>
      <c r="MR91" s="50"/>
      <c r="MS91" s="50"/>
      <c r="MT91" s="50"/>
      <c r="MU91" s="50"/>
      <c r="MV91" s="50"/>
      <c r="MW91" s="50"/>
      <c r="MX91" s="50"/>
      <c r="MY91" s="50"/>
      <c r="MZ91" s="50"/>
      <c r="NA91" s="50"/>
      <c r="NB91" s="50"/>
      <c r="NC91" s="50"/>
      <c r="ND91" s="50"/>
      <c r="NE91" s="50"/>
      <c r="NF91" s="50"/>
      <c r="NG91" s="50"/>
      <c r="NH91" s="50"/>
      <c r="NI91" s="50"/>
      <c r="NJ91" s="50"/>
      <c r="NK91" s="50"/>
      <c r="NL91" s="50"/>
      <c r="NM91" s="50"/>
      <c r="NN91" s="50"/>
      <c r="NO91" s="50"/>
      <c r="NP91" s="50"/>
      <c r="NQ91" s="50"/>
      <c r="NR91" s="50"/>
      <c r="NS91" s="50"/>
      <c r="NT91" s="50"/>
      <c r="NU91" s="50"/>
      <c r="NV91" s="50"/>
      <c r="NW91" s="50"/>
      <c r="NX91" s="50"/>
      <c r="NY91" s="50"/>
      <c r="NZ91" s="50"/>
      <c r="OA91" s="50"/>
      <c r="OB91" s="50"/>
      <c r="OC91" s="50"/>
      <c r="OD91" s="50"/>
      <c r="OE91" s="50"/>
      <c r="OF91" s="50"/>
      <c r="OG91" s="50"/>
      <c r="OH91" s="50"/>
      <c r="OI91" s="50"/>
      <c r="OJ91" s="50"/>
      <c r="OK91" s="50"/>
      <c r="OL91" s="50"/>
      <c r="OM91" s="50"/>
      <c r="ON91" s="50"/>
      <c r="OO91" s="50"/>
      <c r="OP91" s="50"/>
      <c r="OQ91" s="50"/>
      <c r="OR91" s="50"/>
      <c r="OS91" s="50"/>
      <c r="OT91" s="50"/>
      <c r="OU91" s="50"/>
      <c r="OV91" s="50"/>
      <c r="OW91" s="50"/>
      <c r="OX91" s="50"/>
      <c r="OY91" s="50"/>
      <c r="OZ91" s="50"/>
      <c r="PA91" s="50"/>
      <c r="PB91" s="50"/>
      <c r="PC91" s="50"/>
      <c r="PD91" s="50"/>
      <c r="PE91" s="50"/>
      <c r="PF91" s="50"/>
      <c r="PG91" s="50"/>
      <c r="PH91" s="50"/>
      <c r="PI91" s="50"/>
      <c r="PJ91" s="50"/>
      <c r="PK91" s="50"/>
      <c r="PL91" s="50"/>
      <c r="PM91" s="50"/>
      <c r="PN91" s="50"/>
      <c r="PO91" s="50"/>
      <c r="PP91" s="50"/>
      <c r="PQ91" s="50"/>
      <c r="PR91" s="50"/>
      <c r="PS91" s="50"/>
      <c r="PT91" s="50"/>
      <c r="PU91" s="50"/>
      <c r="PV91" s="50"/>
      <c r="PW91" s="50"/>
      <c r="PX91" s="50"/>
      <c r="PY91" s="50"/>
      <c r="PZ91" s="50"/>
      <c r="QA91" s="50"/>
      <c r="QB91" s="50"/>
      <c r="QC91" s="50"/>
      <c r="QD91" s="50"/>
      <c r="QE91" s="50"/>
      <c r="QF91" s="50"/>
      <c r="QG91" s="50"/>
      <c r="QH91" s="50"/>
      <c r="QI91" s="50"/>
      <c r="QJ91" s="50"/>
      <c r="QK91" s="50"/>
      <c r="QL91" s="50"/>
      <c r="QM91" s="50"/>
      <c r="QN91" s="50"/>
      <c r="QO91" s="50"/>
      <c r="QP91" s="50"/>
      <c r="QQ91" s="50"/>
      <c r="QR91" s="50"/>
      <c r="QS91" s="50"/>
      <c r="QT91" s="50"/>
      <c r="QU91" s="50"/>
      <c r="QV91" s="50"/>
      <c r="QW91" s="50"/>
      <c r="QX91" s="50"/>
      <c r="QY91" s="50"/>
      <c r="QZ91" s="50"/>
      <c r="RA91" s="50"/>
      <c r="RB91" s="50"/>
      <c r="RC91" s="50"/>
      <c r="RD91" s="50"/>
      <c r="RE91" s="50"/>
      <c r="RF91" s="50"/>
      <c r="RG91" s="50"/>
      <c r="RH91" s="50"/>
      <c r="RI91" s="50"/>
      <c r="RJ91" s="50"/>
      <c r="RK91" s="50"/>
      <c r="RL91" s="50"/>
      <c r="RM91" s="50"/>
      <c r="RN91" s="50"/>
      <c r="RO91" s="50"/>
      <c r="RP91" s="50"/>
      <c r="RQ91" s="50"/>
      <c r="RR91" s="50"/>
      <c r="RS91" s="50"/>
      <c r="RT91" s="50"/>
      <c r="RU91" s="50"/>
      <c r="RV91" s="50"/>
      <c r="RW91" s="50"/>
      <c r="RX91" s="50"/>
      <c r="RY91" s="50"/>
      <c r="RZ91" s="50"/>
      <c r="SA91" s="50"/>
      <c r="SB91" s="50"/>
      <c r="SC91" s="50"/>
      <c r="SD91" s="50"/>
      <c r="SE91" s="50"/>
      <c r="SF91" s="50"/>
      <c r="SG91" s="50"/>
      <c r="SH91" s="50"/>
      <c r="SI91" s="50"/>
      <c r="SJ91" s="50"/>
      <c r="SK91" s="50"/>
      <c r="SL91" s="50"/>
      <c r="SM91" s="50"/>
      <c r="SN91" s="50"/>
      <c r="SO91" s="50"/>
      <c r="SP91" s="50"/>
      <c r="SQ91" s="50"/>
      <c r="SR91" s="50"/>
      <c r="SS91" s="50"/>
      <c r="ST91" s="50"/>
      <c r="SU91" s="50"/>
      <c r="SV91" s="50"/>
      <c r="SW91" s="50"/>
      <c r="SX91" s="50"/>
      <c r="SY91" s="50"/>
      <c r="SZ91" s="50"/>
      <c r="TA91" s="50"/>
      <c r="TB91" s="50"/>
      <c r="TC91" s="50"/>
      <c r="TD91" s="50"/>
      <c r="TE91" s="50"/>
      <c r="TF91" s="50"/>
      <c r="TG91" s="50"/>
      <c r="TH91" s="50"/>
      <c r="TI91" s="50"/>
      <c r="TJ91" s="50"/>
      <c r="TK91" s="50"/>
      <c r="TL91" s="50"/>
      <c r="TM91" s="50"/>
      <c r="TN91" s="50"/>
      <c r="TO91" s="50"/>
      <c r="TP91" s="50"/>
      <c r="TQ91" s="50"/>
      <c r="TR91" s="50"/>
      <c r="TS91" s="50"/>
      <c r="TT91" s="50"/>
      <c r="TU91" s="50"/>
      <c r="TV91" s="50"/>
      <c r="TW91" s="50"/>
      <c r="TX91" s="50"/>
      <c r="TY91" s="50"/>
      <c r="TZ91" s="50"/>
      <c r="UA91" s="50"/>
      <c r="UB91" s="50"/>
      <c r="UC91" s="50"/>
      <c r="UD91" s="50"/>
      <c r="UE91" s="50"/>
      <c r="UF91" s="50"/>
      <c r="UG91" s="50"/>
      <c r="UH91" s="50"/>
      <c r="UI91" s="50"/>
      <c r="UJ91" s="50"/>
      <c r="UK91" s="50"/>
      <c r="UL91" s="50"/>
      <c r="UM91" s="50"/>
      <c r="UN91" s="50"/>
      <c r="UO91" s="50"/>
      <c r="UP91" s="50"/>
      <c r="UQ91" s="50"/>
      <c r="UR91" s="50"/>
      <c r="US91" s="50"/>
      <c r="UT91" s="50"/>
      <c r="UU91" s="50"/>
      <c r="UV91" s="50"/>
      <c r="UW91" s="50"/>
      <c r="UX91" s="50"/>
      <c r="UY91" s="50"/>
      <c r="UZ91" s="50"/>
      <c r="VA91" s="50"/>
      <c r="VB91" s="50"/>
      <c r="VC91" s="50"/>
      <c r="VD91" s="50"/>
      <c r="VE91" s="50"/>
      <c r="VF91" s="50"/>
      <c r="VG91" s="50"/>
      <c r="VH91" s="50"/>
      <c r="VI91" s="50"/>
      <c r="VJ91" s="50"/>
      <c r="VK91" s="50"/>
      <c r="VL91" s="50"/>
      <c r="VM91" s="50"/>
      <c r="VN91" s="50"/>
      <c r="VO91" s="50"/>
      <c r="VP91" s="50"/>
      <c r="VQ91" s="50"/>
      <c r="VR91" s="50"/>
      <c r="VS91" s="50"/>
      <c r="VT91" s="50"/>
      <c r="VU91" s="50"/>
      <c r="VV91" s="50"/>
      <c r="VW91" s="50"/>
      <c r="VX91" s="50"/>
      <c r="VY91" s="50"/>
      <c r="VZ91" s="50"/>
      <c r="WA91" s="50"/>
      <c r="WB91" s="50"/>
      <c r="WC91" s="50"/>
      <c r="WD91" s="50"/>
      <c r="WE91" s="50"/>
      <c r="WF91" s="50"/>
      <c r="WG91" s="50"/>
      <c r="WH91" s="50"/>
      <c r="WI91" s="50"/>
      <c r="WJ91" s="50"/>
      <c r="WK91" s="50"/>
      <c r="WL91" s="50"/>
      <c r="WM91" s="50"/>
      <c r="WN91" s="50"/>
      <c r="WO91" s="50"/>
      <c r="WP91" s="50"/>
      <c r="WQ91" s="50"/>
      <c r="WR91" s="50"/>
      <c r="WS91" s="50"/>
      <c r="WT91" s="50"/>
      <c r="WU91" s="50"/>
      <c r="WV91" s="50"/>
      <c r="WW91" s="50"/>
      <c r="WX91" s="50"/>
      <c r="WY91" s="50"/>
      <c r="WZ91" s="50"/>
      <c r="XA91" s="50"/>
      <c r="XB91" s="50"/>
      <c r="XC91" s="50"/>
      <c r="XD91" s="50"/>
      <c r="XE91" s="50"/>
      <c r="XF91" s="50"/>
      <c r="XG91" s="50"/>
      <c r="XH91" s="50"/>
      <c r="XI91" s="50"/>
      <c r="XJ91" s="50"/>
      <c r="XK91" s="50"/>
      <c r="XL91" s="50"/>
      <c r="XM91" s="50"/>
      <c r="XN91" s="50"/>
      <c r="XO91" s="50"/>
      <c r="XP91" s="50"/>
      <c r="XQ91" s="50"/>
      <c r="XR91" s="50"/>
      <c r="XS91" s="50"/>
      <c r="XT91" s="50"/>
      <c r="XU91" s="50"/>
      <c r="XV91" s="50"/>
      <c r="XW91" s="50"/>
      <c r="XX91" s="50"/>
      <c r="XY91" s="50"/>
      <c r="XZ91" s="50"/>
      <c r="YA91" s="50"/>
      <c r="YB91" s="50"/>
      <c r="YC91" s="50"/>
      <c r="YD91" s="50"/>
      <c r="YE91" s="50"/>
      <c r="YF91" s="50"/>
      <c r="YG91" s="50"/>
      <c r="YH91" s="50"/>
      <c r="YI91" s="50"/>
      <c r="YJ91" s="50"/>
      <c r="YK91" s="50"/>
      <c r="YL91" s="50"/>
      <c r="YM91" s="50"/>
      <c r="YN91" s="50"/>
      <c r="YO91" s="50"/>
      <c r="YP91" s="50"/>
      <c r="YQ91" s="50"/>
      <c r="YR91" s="50"/>
      <c r="YS91" s="50"/>
      <c r="YT91" s="50"/>
      <c r="YU91" s="50"/>
      <c r="YV91" s="50"/>
      <c r="YW91" s="50"/>
      <c r="YX91" s="50"/>
      <c r="YY91" s="50"/>
      <c r="YZ91" s="50"/>
      <c r="ZA91" s="50"/>
      <c r="ZB91" s="50"/>
      <c r="ZC91" s="50"/>
      <c r="ZD91" s="50"/>
      <c r="ZE91" s="50"/>
      <c r="ZF91" s="50"/>
      <c r="ZG91" s="50"/>
      <c r="ZH91" s="50"/>
      <c r="ZI91" s="50"/>
      <c r="ZJ91" s="50"/>
      <c r="ZK91" s="50"/>
      <c r="ZL91" s="50"/>
      <c r="ZM91" s="50"/>
      <c r="ZN91" s="50"/>
      <c r="ZO91" s="50"/>
      <c r="ZP91" s="50"/>
      <c r="ZQ91" s="50"/>
      <c r="ZR91" s="50"/>
      <c r="ZS91" s="50"/>
      <c r="ZT91" s="50"/>
      <c r="ZU91" s="50"/>
      <c r="ZV91" s="50"/>
      <c r="ZW91" s="50"/>
      <c r="ZX91" s="50"/>
      <c r="ZY91" s="50"/>
      <c r="ZZ91" s="50"/>
      <c r="AAA91" s="50"/>
      <c r="AAB91" s="50"/>
      <c r="AAC91" s="50"/>
      <c r="AAD91" s="50"/>
      <c r="AAE91" s="50"/>
      <c r="AAF91" s="50"/>
      <c r="AAG91" s="50"/>
      <c r="AAH91" s="50"/>
      <c r="AAI91" s="50"/>
      <c r="AAJ91" s="50"/>
      <c r="AAK91" s="50"/>
      <c r="AAL91" s="50"/>
      <c r="AAM91" s="50"/>
      <c r="AAN91" s="50"/>
      <c r="AAO91" s="50"/>
      <c r="AAP91" s="50"/>
      <c r="AAQ91" s="50"/>
      <c r="AAR91" s="50"/>
      <c r="AAS91" s="50"/>
      <c r="AAT91" s="50"/>
      <c r="AAU91" s="50"/>
      <c r="AAV91" s="50"/>
      <c r="AAW91" s="50"/>
      <c r="AAX91" s="50"/>
      <c r="AAY91" s="50"/>
      <c r="AAZ91" s="50"/>
      <c r="ABA91" s="50"/>
      <c r="ABB91" s="50"/>
      <c r="ABC91" s="50"/>
      <c r="ABD91" s="50"/>
      <c r="ABE91" s="50"/>
      <c r="ABF91" s="50"/>
      <c r="ABG91" s="50"/>
      <c r="ABH91" s="50"/>
      <c r="ABI91" s="50"/>
      <c r="ABJ91" s="50"/>
      <c r="ABK91" s="50"/>
      <c r="ABL91" s="50"/>
      <c r="ABM91" s="50"/>
      <c r="ABN91" s="50"/>
      <c r="ABO91" s="50"/>
      <c r="ABP91" s="50"/>
      <c r="ABQ91" s="50"/>
      <c r="ABR91" s="50"/>
      <c r="ABS91" s="50"/>
      <c r="ABT91" s="50"/>
      <c r="ABU91" s="50"/>
      <c r="ABV91" s="50"/>
      <c r="ABW91" s="50"/>
      <c r="ABX91" s="50"/>
      <c r="ABY91" s="50"/>
      <c r="ABZ91" s="50"/>
      <c r="ACA91" s="50"/>
      <c r="ACB91" s="50"/>
      <c r="ACC91" s="50"/>
      <c r="ACD91" s="50"/>
      <c r="ACE91" s="50"/>
      <c r="ACF91" s="50"/>
      <c r="ACG91" s="50"/>
      <c r="ACH91" s="50"/>
      <c r="ACI91" s="50"/>
      <c r="ACJ91" s="50"/>
      <c r="ACK91" s="50"/>
      <c r="ACL91" s="50"/>
      <c r="ACM91" s="50"/>
      <c r="ACN91" s="50"/>
      <c r="ACO91" s="50"/>
      <c r="ACP91" s="50"/>
      <c r="ACQ91" s="50"/>
      <c r="ACR91" s="50"/>
      <c r="ACS91" s="50"/>
      <c r="ACT91" s="50"/>
      <c r="ACU91" s="50"/>
      <c r="ACV91" s="50"/>
      <c r="ACW91" s="50"/>
      <c r="ACX91" s="50"/>
      <c r="ACY91" s="50"/>
      <c r="ACZ91" s="50"/>
      <c r="ADA91" s="50"/>
      <c r="ADB91" s="50"/>
      <c r="ADC91" s="50"/>
      <c r="ADD91" s="50"/>
      <c r="ADE91" s="50"/>
      <c r="ADF91" s="50"/>
      <c r="ADG91" s="50"/>
      <c r="ADH91" s="50"/>
      <c r="ADI91" s="50"/>
      <c r="ADJ91" s="50"/>
      <c r="ADK91" s="50"/>
      <c r="ADL91" s="50"/>
      <c r="ADM91" s="50"/>
      <c r="ADN91" s="50"/>
      <c r="ADO91" s="50"/>
      <c r="ADP91" s="50"/>
      <c r="ADQ91" s="50"/>
      <c r="ADR91" s="50"/>
      <c r="ADS91" s="50"/>
      <c r="ADT91" s="50"/>
      <c r="ADU91" s="50"/>
      <c r="ADV91" s="50"/>
      <c r="ADW91" s="50"/>
      <c r="ADX91" s="50"/>
      <c r="ADY91" s="50"/>
      <c r="ADZ91" s="50"/>
      <c r="AEA91" s="50"/>
      <c r="AEB91" s="50"/>
      <c r="AEC91" s="50"/>
      <c r="AED91" s="50"/>
      <c r="AEE91" s="50"/>
      <c r="AEF91" s="50"/>
      <c r="AEG91" s="50"/>
      <c r="AEH91" s="50"/>
      <c r="AEI91" s="50"/>
      <c r="AEJ91" s="50"/>
      <c r="AEK91" s="50"/>
      <c r="AEL91" s="50"/>
      <c r="AEM91" s="50"/>
      <c r="AEN91" s="50"/>
      <c r="AEO91" s="50"/>
      <c r="AEP91" s="50"/>
      <c r="AEQ91" s="50"/>
      <c r="AER91" s="50"/>
      <c r="AES91" s="50"/>
      <c r="AET91" s="50"/>
      <c r="AEU91" s="50"/>
      <c r="AEV91" s="50"/>
      <c r="AEW91" s="50"/>
      <c r="AEX91" s="50"/>
      <c r="AEY91" s="50"/>
      <c r="AEZ91" s="50"/>
      <c r="AFA91" s="50"/>
      <c r="AFB91" s="50"/>
      <c r="AFC91" s="50"/>
      <c r="AFD91" s="50"/>
      <c r="AFE91" s="50"/>
      <c r="AFF91" s="50"/>
      <c r="AFG91" s="50"/>
      <c r="AFH91" s="50"/>
      <c r="AFI91" s="50"/>
      <c r="AFJ91" s="50"/>
      <c r="AFK91" s="50"/>
      <c r="AFL91" s="50"/>
      <c r="AFM91" s="50"/>
      <c r="AFN91" s="50"/>
      <c r="AFO91" s="50"/>
      <c r="AFP91" s="50"/>
      <c r="AFQ91" s="50"/>
      <c r="AFR91" s="50"/>
      <c r="AFS91" s="50"/>
      <c r="AFT91" s="50"/>
      <c r="AFU91" s="50"/>
      <c r="AFV91" s="50"/>
      <c r="AFW91" s="50"/>
      <c r="AFX91" s="50"/>
      <c r="AFY91" s="50"/>
      <c r="AFZ91" s="50"/>
      <c r="AGA91" s="50"/>
      <c r="AGB91" s="50"/>
      <c r="AGC91" s="50"/>
      <c r="AGD91" s="50"/>
      <c r="AGE91" s="50"/>
      <c r="AGF91" s="50"/>
      <c r="AGG91" s="50"/>
      <c r="AGH91" s="50"/>
      <c r="AGI91" s="50"/>
      <c r="AGJ91" s="50"/>
      <c r="AGK91" s="50"/>
      <c r="AGL91" s="50"/>
      <c r="AGM91" s="50"/>
      <c r="AGN91" s="50"/>
      <c r="AGO91" s="50"/>
      <c r="AGP91" s="50"/>
      <c r="AGQ91" s="50"/>
      <c r="AGR91" s="50"/>
      <c r="AGS91" s="50"/>
      <c r="AGT91" s="50"/>
      <c r="AGU91" s="50"/>
      <c r="AGV91" s="50"/>
      <c r="AGW91" s="50"/>
      <c r="AGX91" s="50"/>
      <c r="AGY91" s="50"/>
      <c r="AGZ91" s="50"/>
      <c r="AHA91" s="50"/>
      <c r="AHB91" s="50"/>
      <c r="AHC91" s="50"/>
      <c r="AHD91" s="50"/>
      <c r="AHE91" s="50"/>
      <c r="AHF91" s="50"/>
      <c r="AHG91" s="50"/>
      <c r="AHH91" s="50"/>
      <c r="AHI91" s="50"/>
      <c r="AHJ91" s="50"/>
      <c r="AHK91" s="50"/>
      <c r="AHL91" s="50"/>
      <c r="AHM91" s="50"/>
      <c r="AHN91" s="50"/>
      <c r="AHO91" s="50"/>
      <c r="AHP91" s="50"/>
      <c r="AHQ91" s="50"/>
      <c r="AHR91" s="50"/>
      <c r="AHS91" s="50"/>
      <c r="AHT91" s="50"/>
      <c r="AHU91" s="50"/>
      <c r="AHV91" s="50"/>
      <c r="AHW91" s="50"/>
      <c r="AHX91" s="50"/>
      <c r="AHY91" s="50"/>
      <c r="AHZ91" s="50"/>
      <c r="AIA91" s="50"/>
      <c r="AIB91" s="50"/>
      <c r="AIC91" s="50"/>
      <c r="AID91" s="50"/>
      <c r="AIE91" s="50"/>
      <c r="AIF91" s="50"/>
      <c r="AIG91" s="50"/>
      <c r="AIH91" s="50"/>
      <c r="AII91" s="50"/>
      <c r="AIJ91" s="50"/>
      <c r="AIK91" s="50"/>
      <c r="AIL91" s="50"/>
      <c r="AIM91" s="50"/>
      <c r="AIN91" s="50"/>
      <c r="AIO91" s="50"/>
      <c r="AIP91" s="50"/>
      <c r="AIQ91" s="50"/>
      <c r="AIR91" s="50"/>
      <c r="AIS91" s="50"/>
      <c r="AIT91" s="50"/>
      <c r="AIU91" s="50"/>
      <c r="AIV91" s="50"/>
      <c r="AIW91" s="50"/>
      <c r="AIX91" s="50"/>
      <c r="AIY91" s="50"/>
      <c r="AIZ91" s="50"/>
      <c r="AJA91" s="50"/>
      <c r="AJB91" s="50"/>
      <c r="AJC91" s="50"/>
      <c r="AJD91" s="50"/>
      <c r="AJE91" s="50"/>
      <c r="AJF91" s="50"/>
      <c r="AJG91" s="50"/>
      <c r="AJH91" s="50"/>
      <c r="AJI91" s="50"/>
      <c r="AJJ91" s="50"/>
      <c r="AJK91" s="50"/>
      <c r="AJL91" s="50"/>
      <c r="AJM91" s="50"/>
      <c r="AJN91" s="50"/>
      <c r="AJO91" s="50"/>
      <c r="AJP91" s="50"/>
      <c r="AJQ91" s="50"/>
      <c r="AJR91" s="50"/>
      <c r="AJS91" s="50"/>
      <c r="AJT91" s="50"/>
      <c r="AJU91" s="50"/>
      <c r="AJV91" s="50"/>
      <c r="AJW91" s="50"/>
      <c r="AJX91" s="50"/>
      <c r="AJY91" s="50"/>
      <c r="AJZ91" s="50"/>
      <c r="AKA91" s="50"/>
      <c r="AKB91" s="50"/>
      <c r="AKC91" s="50"/>
      <c r="AKD91" s="50"/>
      <c r="AKE91" s="50"/>
      <c r="AKF91" s="50"/>
      <c r="AKG91" s="50"/>
      <c r="AKH91" s="50"/>
      <c r="AKI91" s="50"/>
      <c r="AKJ91" s="50"/>
      <c r="AKK91" s="50"/>
      <c r="AKL91" s="50"/>
      <c r="AKM91" s="50"/>
      <c r="AKN91" s="50"/>
      <c r="AKO91" s="50"/>
      <c r="AKP91" s="50"/>
      <c r="AKQ91" s="50"/>
      <c r="AKR91" s="50"/>
      <c r="AKS91" s="50"/>
      <c r="AKT91" s="50"/>
      <c r="AKU91" s="50"/>
      <c r="AKV91" s="50"/>
      <c r="AKW91" s="50"/>
      <c r="AKX91" s="50"/>
      <c r="AKY91" s="50"/>
      <c r="AKZ91" s="50"/>
      <c r="ALA91" s="50"/>
      <c r="ALB91" s="50"/>
      <c r="ALC91" s="50"/>
      <c r="ALD91" s="50"/>
      <c r="ALE91" s="50"/>
      <c r="ALF91" s="50"/>
      <c r="ALG91" s="50"/>
      <c r="ALH91" s="50"/>
      <c r="ALI91" s="50"/>
      <c r="ALJ91" s="50"/>
      <c r="ALK91" s="50"/>
      <c r="ALL91" s="50"/>
      <c r="ALM91" s="50"/>
      <c r="ALN91" s="50"/>
      <c r="ALO91" s="50"/>
      <c r="ALP91" s="50"/>
      <c r="ALQ91" s="50"/>
      <c r="ALR91" s="50"/>
      <c r="ALS91" s="50"/>
      <c r="ALT91" s="50"/>
      <c r="ALU91" s="50"/>
      <c r="ALV91" s="50"/>
      <c r="ALW91" s="50"/>
      <c r="ALX91" s="50"/>
      <c r="ALY91" s="50"/>
      <c r="ALZ91" s="50"/>
      <c r="AMA91" s="50"/>
      <c r="AMB91" s="50"/>
      <c r="AMC91" s="50"/>
      <c r="AMD91" s="50"/>
      <c r="AME91" s="50"/>
      <c r="AMF91" s="50"/>
      <c r="AMG91" s="50"/>
      <c r="AMH91" s="50"/>
      <c r="AMI91" s="50"/>
      <c r="AMJ91" s="50"/>
      <c r="AMK91" s="50"/>
      <c r="AML91" s="50"/>
      <c r="AMM91" s="50"/>
      <c r="AMN91" s="50"/>
      <c r="AMO91" s="50"/>
      <c r="AMP91" s="50"/>
      <c r="AMQ91" s="50"/>
      <c r="AMR91" s="50"/>
      <c r="AMS91" s="50"/>
      <c r="AMT91" s="50"/>
      <c r="AMU91" s="50"/>
      <c r="AMV91" s="50"/>
      <c r="AMW91" s="50"/>
      <c r="AMX91" s="50"/>
      <c r="AMY91" s="50"/>
      <c r="AMZ91" s="50"/>
      <c r="ANA91" s="50"/>
      <c r="ANB91" s="50"/>
      <c r="ANC91" s="50"/>
      <c r="AND91" s="50"/>
      <c r="ANE91" s="50"/>
      <c r="ANF91" s="50"/>
      <c r="ANG91" s="50"/>
      <c r="ANH91" s="50"/>
      <c r="ANI91" s="50"/>
      <c r="ANJ91" s="50"/>
      <c r="ANK91" s="50"/>
      <c r="ANL91" s="50"/>
      <c r="ANM91" s="50"/>
      <c r="ANN91" s="50"/>
      <c r="ANO91" s="50"/>
      <c r="ANP91" s="50"/>
      <c r="ANQ91" s="50"/>
      <c r="ANR91" s="50"/>
      <c r="ANS91" s="50"/>
      <c r="ANT91" s="50"/>
      <c r="ANU91" s="50"/>
      <c r="ANV91" s="50"/>
      <c r="ANW91" s="50"/>
      <c r="ANX91" s="50"/>
      <c r="ANY91" s="50"/>
      <c r="ANZ91" s="50"/>
      <c r="AOA91" s="50"/>
    </row>
    <row r="92" spans="1:1067" ht="69" customHeight="1">
      <c r="A92" s="2"/>
      <c r="B92" s="10">
        <v>10</v>
      </c>
      <c r="C92" s="280">
        <v>74</v>
      </c>
      <c r="D92" s="280" t="s">
        <v>2432</v>
      </c>
      <c r="E92" s="281">
        <v>79</v>
      </c>
      <c r="F92" s="10" t="s">
        <v>448</v>
      </c>
      <c r="G92" s="10" t="s">
        <v>98</v>
      </c>
      <c r="H92" s="10">
        <v>88</v>
      </c>
      <c r="I92" s="11"/>
      <c r="J92" s="471">
        <v>1</v>
      </c>
      <c r="K92" s="471"/>
      <c r="L92" s="471"/>
      <c r="M92" s="471"/>
      <c r="N92" s="490">
        <v>2</v>
      </c>
      <c r="O92" s="11"/>
      <c r="P92" s="11"/>
      <c r="Q92" s="11"/>
      <c r="R92" s="11"/>
      <c r="S92" s="11" t="s">
        <v>444</v>
      </c>
      <c r="T92" s="11" t="s">
        <v>1262</v>
      </c>
      <c r="U92" s="11">
        <v>2.41</v>
      </c>
      <c r="V92" s="505" t="s">
        <v>2312</v>
      </c>
      <c r="W92" s="11">
        <v>1.33</v>
      </c>
      <c r="X92" s="9">
        <f t="shared" si="17"/>
        <v>2.1259999999999999</v>
      </c>
      <c r="Y92" s="11">
        <v>3.456</v>
      </c>
      <c r="Z92" s="11"/>
      <c r="AA92" s="11" t="s">
        <v>2064</v>
      </c>
      <c r="AB92" s="11" t="s">
        <v>622</v>
      </c>
      <c r="AC92" s="11" t="s">
        <v>444</v>
      </c>
      <c r="AD92" s="11" t="s">
        <v>2311</v>
      </c>
      <c r="AE92" s="11" t="s">
        <v>2334</v>
      </c>
      <c r="AF92" s="11" t="s">
        <v>2298</v>
      </c>
      <c r="AG92" s="11" t="s">
        <v>2299</v>
      </c>
      <c r="AH92" s="11"/>
      <c r="AI92" s="11" t="s">
        <v>1899</v>
      </c>
      <c r="AJ92" s="11" t="s">
        <v>74</v>
      </c>
      <c r="AK92" s="466">
        <v>1</v>
      </c>
      <c r="AL92" s="390"/>
      <c r="AM92" s="390" t="s">
        <v>444</v>
      </c>
      <c r="AN92" s="390" t="s">
        <v>2020</v>
      </c>
      <c r="AO92" s="390" t="s">
        <v>2077</v>
      </c>
      <c r="AP92" s="390">
        <v>8.43</v>
      </c>
      <c r="AQ92" s="390" t="s">
        <v>2071</v>
      </c>
      <c r="AR92" s="390" t="s">
        <v>445</v>
      </c>
      <c r="AS92" s="391">
        <v>3</v>
      </c>
      <c r="AT92" s="387">
        <v>34</v>
      </c>
      <c r="AU92" s="399"/>
      <c r="AV92" s="399"/>
      <c r="AW92" s="399"/>
      <c r="AX92" s="399">
        <v>1</v>
      </c>
      <c r="AY92" s="399"/>
      <c r="AZ92" s="399"/>
      <c r="BA92" s="399"/>
      <c r="BB92" s="399">
        <v>1</v>
      </c>
      <c r="BC92" s="384">
        <v>0</v>
      </c>
      <c r="BD92" s="399"/>
      <c r="BE92" s="399"/>
      <c r="BF92" s="399"/>
      <c r="BG92" s="399"/>
      <c r="BH92" s="399"/>
      <c r="BI92" s="399"/>
      <c r="BJ92" s="399"/>
      <c r="BK92" s="399"/>
      <c r="BL92" s="399"/>
      <c r="BM92" s="387" t="s">
        <v>93</v>
      </c>
      <c r="BN92" s="387" t="s">
        <v>449</v>
      </c>
      <c r="BO92" s="390" t="s">
        <v>403</v>
      </c>
      <c r="BP92" s="390" t="s">
        <v>404</v>
      </c>
      <c r="BQ92" s="390"/>
      <c r="BR92" s="390"/>
      <c r="BS92" s="390"/>
      <c r="BT92" s="390"/>
      <c r="BU92" s="387"/>
      <c r="BV92" s="387"/>
      <c r="BW92" s="387"/>
      <c r="BX92" s="387" t="s">
        <v>2107</v>
      </c>
      <c r="BY92" s="387"/>
      <c r="BZ92" s="387"/>
      <c r="CA92" s="387"/>
      <c r="CB92" s="387"/>
      <c r="CC92" s="387"/>
      <c r="CD92" s="387"/>
      <c r="CE92" s="387"/>
      <c r="CF92" s="387">
        <v>1</v>
      </c>
      <c r="CG92" s="387"/>
      <c r="CH92" s="387"/>
      <c r="CI92" s="387"/>
      <c r="CJ92" s="387"/>
      <c r="CK92" s="387"/>
      <c r="CL92" s="387"/>
      <c r="CM92" s="387"/>
      <c r="CN92" s="387"/>
      <c r="CO92" s="389">
        <v>1500</v>
      </c>
      <c r="CP92" s="389"/>
      <c r="CQ92" s="11"/>
      <c r="CR92" s="11" t="s">
        <v>1673</v>
      </c>
      <c r="CS92" s="11" t="s">
        <v>1672</v>
      </c>
      <c r="CT92" s="11"/>
      <c r="CU92" s="11"/>
      <c r="CV92" s="11"/>
      <c r="CW92" s="11"/>
      <c r="CX92" s="10">
        <v>2</v>
      </c>
      <c r="CY92" s="10" t="s">
        <v>135</v>
      </c>
      <c r="CZ92" s="10">
        <v>88</v>
      </c>
      <c r="DA92" s="10" t="s">
        <v>74</v>
      </c>
      <c r="DB92" s="10" t="s">
        <v>447</v>
      </c>
      <c r="DC92" s="10">
        <v>1</v>
      </c>
      <c r="DD92" s="10" t="str">
        <f t="shared" si="16"/>
        <v>74_79</v>
      </c>
      <c r="DE92" s="282"/>
      <c r="DF92" s="10"/>
      <c r="DG92" s="10"/>
      <c r="DH92" s="10" t="s">
        <v>447</v>
      </c>
      <c r="DI92" s="10"/>
      <c r="DJ92" s="10"/>
      <c r="DK92" s="232"/>
      <c r="DL92" s="232"/>
      <c r="DM92" s="232"/>
      <c r="DN92" s="232"/>
      <c r="DO92" s="477" t="s">
        <v>1959</v>
      </c>
      <c r="DP92" s="230">
        <f>1.23*2450</f>
        <v>3013.5</v>
      </c>
      <c r="DQ92" s="50"/>
      <c r="DR92" s="50"/>
      <c r="DS92" s="50"/>
      <c r="DT92" s="50"/>
      <c r="DU92" s="50"/>
      <c r="DV92" s="50"/>
      <c r="DW92" s="50"/>
      <c r="DX92" s="50"/>
      <c r="DY92" s="50"/>
      <c r="DZ92" s="50"/>
      <c r="EA92" s="50"/>
      <c r="EB92" s="50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0"/>
      <c r="EN92" s="50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0"/>
      <c r="EZ92" s="50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0"/>
      <c r="FL92" s="50"/>
      <c r="FM92" s="50"/>
      <c r="FN92" s="50"/>
      <c r="FO92" s="50"/>
      <c r="FP92" s="50"/>
      <c r="FQ92" s="50"/>
      <c r="FR92" s="50"/>
      <c r="FS92" s="50"/>
      <c r="FT92" s="50"/>
      <c r="FU92" s="50"/>
      <c r="FV92" s="50"/>
      <c r="FW92" s="50"/>
      <c r="FX92" s="50"/>
      <c r="FY92" s="50"/>
      <c r="FZ92" s="50"/>
      <c r="GA92" s="50"/>
      <c r="GB92" s="50"/>
      <c r="GC92" s="50"/>
      <c r="GD92" s="50"/>
      <c r="GE92" s="50"/>
      <c r="GF92" s="50"/>
      <c r="GG92" s="50"/>
      <c r="GH92" s="50"/>
      <c r="GI92" s="50"/>
      <c r="GJ92" s="50"/>
      <c r="GK92" s="50"/>
      <c r="GL92" s="50"/>
      <c r="GM92" s="50"/>
      <c r="GN92" s="50"/>
      <c r="GO92" s="50"/>
      <c r="GP92" s="50"/>
      <c r="GQ92" s="50"/>
      <c r="GR92" s="50"/>
      <c r="GS92" s="50"/>
      <c r="GT92" s="50"/>
      <c r="GU92" s="50"/>
      <c r="GV92" s="50"/>
      <c r="GW92" s="50"/>
      <c r="GX92" s="50"/>
      <c r="GY92" s="50"/>
      <c r="GZ92" s="50"/>
      <c r="HA92" s="50"/>
      <c r="HB92" s="50"/>
      <c r="HC92" s="50"/>
      <c r="HD92" s="50"/>
      <c r="HE92" s="50"/>
      <c r="HF92" s="50"/>
      <c r="HG92" s="50"/>
      <c r="HH92" s="50"/>
      <c r="HI92" s="50"/>
      <c r="HJ92" s="50"/>
      <c r="HK92" s="50"/>
      <c r="HL92" s="50"/>
      <c r="HM92" s="50"/>
      <c r="HN92" s="50"/>
      <c r="HO92" s="50"/>
      <c r="HP92" s="50"/>
      <c r="HQ92" s="50"/>
      <c r="HR92" s="50"/>
      <c r="HS92" s="50"/>
      <c r="HT92" s="50"/>
      <c r="HU92" s="50"/>
      <c r="HV92" s="50"/>
      <c r="HW92" s="50"/>
      <c r="HX92" s="50"/>
      <c r="HY92" s="50"/>
      <c r="HZ92" s="50"/>
      <c r="IA92" s="50"/>
      <c r="IB92" s="50"/>
      <c r="IC92" s="50"/>
      <c r="ID92" s="50"/>
      <c r="IE92" s="50"/>
      <c r="IF92" s="50"/>
      <c r="IG92" s="50"/>
      <c r="IH92" s="50"/>
      <c r="II92" s="50"/>
      <c r="IJ92" s="50"/>
      <c r="IK92" s="50"/>
      <c r="IL92" s="50"/>
      <c r="IM92" s="50"/>
      <c r="IN92" s="50"/>
      <c r="IO92" s="50"/>
      <c r="IP92" s="50"/>
      <c r="IQ92" s="50"/>
      <c r="IR92" s="50"/>
      <c r="IS92" s="50"/>
      <c r="IT92" s="50"/>
      <c r="IU92" s="50"/>
      <c r="IV92" s="50"/>
      <c r="IW92" s="50"/>
      <c r="IX92" s="50"/>
      <c r="IY92" s="50"/>
      <c r="IZ92" s="50"/>
      <c r="JA92" s="50"/>
      <c r="JB92" s="50"/>
      <c r="JC92" s="50"/>
      <c r="JD92" s="50"/>
      <c r="JE92" s="50"/>
      <c r="JF92" s="50"/>
      <c r="JG92" s="50"/>
      <c r="JH92" s="50"/>
      <c r="JI92" s="50"/>
      <c r="JJ92" s="50"/>
      <c r="JK92" s="50"/>
      <c r="JL92" s="50"/>
      <c r="JM92" s="50"/>
      <c r="JN92" s="50"/>
      <c r="JO92" s="50"/>
      <c r="JP92" s="50"/>
      <c r="JQ92" s="50"/>
      <c r="JR92" s="50"/>
      <c r="JS92" s="50"/>
      <c r="JT92" s="50"/>
      <c r="JU92" s="50"/>
      <c r="JV92" s="50"/>
      <c r="JW92" s="50"/>
      <c r="JX92" s="50"/>
      <c r="JY92" s="50"/>
      <c r="JZ92" s="50"/>
      <c r="KA92" s="50"/>
      <c r="KB92" s="50"/>
      <c r="KC92" s="50"/>
      <c r="KD92" s="50"/>
      <c r="KE92" s="50"/>
      <c r="KF92" s="50"/>
      <c r="KG92" s="50"/>
      <c r="KH92" s="50"/>
      <c r="KI92" s="50"/>
      <c r="KJ92" s="50"/>
      <c r="KK92" s="50"/>
      <c r="KL92" s="50"/>
      <c r="KM92" s="50"/>
      <c r="KN92" s="50"/>
      <c r="KO92" s="50"/>
      <c r="KP92" s="50"/>
      <c r="KQ92" s="50"/>
      <c r="KR92" s="50"/>
      <c r="KS92" s="50"/>
      <c r="KT92" s="50"/>
      <c r="KU92" s="50"/>
      <c r="KV92" s="50"/>
      <c r="KW92" s="50"/>
      <c r="KX92" s="50"/>
      <c r="KY92" s="50"/>
      <c r="KZ92" s="50"/>
      <c r="LA92" s="50"/>
      <c r="LB92" s="50"/>
      <c r="LC92" s="50"/>
      <c r="LD92" s="50"/>
      <c r="LE92" s="50"/>
      <c r="LF92" s="50"/>
      <c r="LG92" s="50"/>
      <c r="LH92" s="50"/>
      <c r="LI92" s="50"/>
      <c r="LJ92" s="50"/>
      <c r="LK92" s="50"/>
      <c r="LL92" s="50"/>
      <c r="LM92" s="50"/>
      <c r="LN92" s="50"/>
      <c r="LO92" s="50"/>
      <c r="LP92" s="50"/>
      <c r="LQ92" s="50"/>
      <c r="LR92" s="50"/>
      <c r="LS92" s="50"/>
      <c r="LT92" s="50"/>
      <c r="LU92" s="50"/>
      <c r="LV92" s="50"/>
      <c r="LW92" s="50"/>
      <c r="LX92" s="50"/>
      <c r="LY92" s="50"/>
      <c r="LZ92" s="50"/>
      <c r="MA92" s="50"/>
      <c r="MB92" s="50"/>
      <c r="MC92" s="50"/>
      <c r="MD92" s="50"/>
      <c r="ME92" s="50"/>
      <c r="MF92" s="50"/>
      <c r="MG92" s="50"/>
      <c r="MH92" s="50"/>
      <c r="MI92" s="50"/>
      <c r="MJ92" s="50"/>
      <c r="MK92" s="50"/>
      <c r="ML92" s="50"/>
      <c r="MM92" s="50"/>
      <c r="MN92" s="50"/>
      <c r="MO92" s="50"/>
      <c r="MP92" s="50"/>
      <c r="MQ92" s="50"/>
      <c r="MR92" s="50"/>
      <c r="MS92" s="50"/>
      <c r="MT92" s="50"/>
      <c r="MU92" s="50"/>
      <c r="MV92" s="50"/>
      <c r="MW92" s="50"/>
      <c r="MX92" s="50"/>
      <c r="MY92" s="50"/>
      <c r="MZ92" s="50"/>
      <c r="NA92" s="50"/>
      <c r="NB92" s="50"/>
      <c r="NC92" s="50"/>
      <c r="ND92" s="50"/>
      <c r="NE92" s="50"/>
      <c r="NF92" s="50"/>
      <c r="NG92" s="50"/>
      <c r="NH92" s="50"/>
      <c r="NI92" s="50"/>
      <c r="NJ92" s="50"/>
      <c r="NK92" s="50"/>
      <c r="NL92" s="50"/>
      <c r="NM92" s="50"/>
      <c r="NN92" s="50"/>
      <c r="NO92" s="50"/>
      <c r="NP92" s="50"/>
      <c r="NQ92" s="50"/>
      <c r="NR92" s="50"/>
      <c r="NS92" s="50"/>
      <c r="NT92" s="50"/>
      <c r="NU92" s="50"/>
      <c r="NV92" s="50"/>
      <c r="NW92" s="50"/>
      <c r="NX92" s="50"/>
      <c r="NY92" s="50"/>
      <c r="NZ92" s="50"/>
      <c r="OA92" s="50"/>
      <c r="OB92" s="50"/>
      <c r="OC92" s="50"/>
      <c r="OD92" s="50"/>
      <c r="OE92" s="50"/>
      <c r="OF92" s="50"/>
      <c r="OG92" s="50"/>
      <c r="OH92" s="50"/>
      <c r="OI92" s="50"/>
      <c r="OJ92" s="50"/>
      <c r="OK92" s="50"/>
      <c r="OL92" s="50"/>
      <c r="OM92" s="50"/>
      <c r="ON92" s="50"/>
      <c r="OO92" s="50"/>
      <c r="OP92" s="50"/>
      <c r="OQ92" s="50"/>
      <c r="OR92" s="50"/>
      <c r="OS92" s="50"/>
      <c r="OT92" s="50"/>
      <c r="OU92" s="50"/>
      <c r="OV92" s="50"/>
      <c r="OW92" s="50"/>
      <c r="OX92" s="50"/>
      <c r="OY92" s="50"/>
      <c r="OZ92" s="50"/>
      <c r="PA92" s="50"/>
      <c r="PB92" s="50"/>
      <c r="PC92" s="50"/>
      <c r="PD92" s="50"/>
      <c r="PE92" s="50"/>
      <c r="PF92" s="50"/>
      <c r="PG92" s="50"/>
      <c r="PH92" s="50"/>
      <c r="PI92" s="50"/>
      <c r="PJ92" s="50"/>
      <c r="PK92" s="50"/>
      <c r="PL92" s="50"/>
      <c r="PM92" s="50"/>
      <c r="PN92" s="50"/>
      <c r="PO92" s="50"/>
      <c r="PP92" s="50"/>
      <c r="PQ92" s="50"/>
      <c r="PR92" s="50"/>
      <c r="PS92" s="50"/>
      <c r="PT92" s="50"/>
      <c r="PU92" s="50"/>
      <c r="PV92" s="50"/>
      <c r="PW92" s="50"/>
      <c r="PX92" s="50"/>
      <c r="PY92" s="50"/>
      <c r="PZ92" s="50"/>
      <c r="QA92" s="50"/>
      <c r="QB92" s="50"/>
      <c r="QC92" s="50"/>
      <c r="QD92" s="50"/>
      <c r="QE92" s="50"/>
      <c r="QF92" s="50"/>
      <c r="QG92" s="50"/>
      <c r="QH92" s="50"/>
      <c r="QI92" s="50"/>
      <c r="QJ92" s="50"/>
      <c r="QK92" s="50"/>
      <c r="QL92" s="50"/>
      <c r="QM92" s="50"/>
      <c r="QN92" s="50"/>
      <c r="QO92" s="50"/>
      <c r="QP92" s="50"/>
      <c r="QQ92" s="50"/>
      <c r="QR92" s="50"/>
      <c r="QS92" s="50"/>
      <c r="QT92" s="50"/>
      <c r="QU92" s="50"/>
      <c r="QV92" s="50"/>
      <c r="QW92" s="50"/>
      <c r="QX92" s="50"/>
      <c r="QY92" s="50"/>
      <c r="QZ92" s="50"/>
      <c r="RA92" s="50"/>
      <c r="RB92" s="50"/>
      <c r="RC92" s="50"/>
      <c r="RD92" s="50"/>
      <c r="RE92" s="50"/>
      <c r="RF92" s="50"/>
      <c r="RG92" s="50"/>
      <c r="RH92" s="50"/>
      <c r="RI92" s="50"/>
      <c r="RJ92" s="50"/>
      <c r="RK92" s="50"/>
      <c r="RL92" s="50"/>
      <c r="RM92" s="50"/>
      <c r="RN92" s="50"/>
      <c r="RO92" s="50"/>
      <c r="RP92" s="50"/>
      <c r="RQ92" s="50"/>
      <c r="RR92" s="50"/>
      <c r="RS92" s="50"/>
      <c r="RT92" s="50"/>
      <c r="RU92" s="50"/>
      <c r="RV92" s="50"/>
      <c r="RW92" s="50"/>
      <c r="RX92" s="50"/>
      <c r="RY92" s="50"/>
      <c r="RZ92" s="50"/>
      <c r="SA92" s="50"/>
      <c r="SB92" s="50"/>
      <c r="SC92" s="50"/>
      <c r="SD92" s="50"/>
      <c r="SE92" s="50"/>
      <c r="SF92" s="50"/>
      <c r="SG92" s="50"/>
      <c r="SH92" s="50"/>
      <c r="SI92" s="50"/>
      <c r="SJ92" s="50"/>
      <c r="SK92" s="50"/>
      <c r="SL92" s="50"/>
      <c r="SM92" s="50"/>
      <c r="SN92" s="50"/>
      <c r="SO92" s="50"/>
      <c r="SP92" s="50"/>
      <c r="SQ92" s="50"/>
      <c r="SR92" s="50"/>
      <c r="SS92" s="50"/>
      <c r="ST92" s="50"/>
      <c r="SU92" s="50"/>
      <c r="SV92" s="50"/>
      <c r="SW92" s="50"/>
      <c r="SX92" s="50"/>
      <c r="SY92" s="50"/>
      <c r="SZ92" s="50"/>
      <c r="TA92" s="50"/>
      <c r="TB92" s="50"/>
      <c r="TC92" s="50"/>
      <c r="TD92" s="50"/>
      <c r="TE92" s="50"/>
      <c r="TF92" s="50"/>
      <c r="TG92" s="50"/>
      <c r="TH92" s="50"/>
      <c r="TI92" s="50"/>
      <c r="TJ92" s="50"/>
      <c r="TK92" s="50"/>
      <c r="TL92" s="50"/>
      <c r="TM92" s="50"/>
      <c r="TN92" s="50"/>
      <c r="TO92" s="50"/>
      <c r="TP92" s="50"/>
      <c r="TQ92" s="50"/>
      <c r="TR92" s="50"/>
      <c r="TS92" s="50"/>
      <c r="TT92" s="50"/>
      <c r="TU92" s="50"/>
      <c r="TV92" s="50"/>
      <c r="TW92" s="50"/>
      <c r="TX92" s="50"/>
      <c r="TY92" s="50"/>
      <c r="TZ92" s="50"/>
      <c r="UA92" s="50"/>
      <c r="UB92" s="50"/>
      <c r="UC92" s="50"/>
      <c r="UD92" s="50"/>
      <c r="UE92" s="50"/>
      <c r="UF92" s="50"/>
      <c r="UG92" s="50"/>
      <c r="UH92" s="50"/>
      <c r="UI92" s="50"/>
      <c r="UJ92" s="50"/>
      <c r="UK92" s="50"/>
      <c r="UL92" s="50"/>
      <c r="UM92" s="50"/>
      <c r="UN92" s="50"/>
      <c r="UO92" s="50"/>
      <c r="UP92" s="50"/>
      <c r="UQ92" s="50"/>
      <c r="UR92" s="50"/>
      <c r="US92" s="50"/>
      <c r="UT92" s="50"/>
      <c r="UU92" s="50"/>
      <c r="UV92" s="50"/>
      <c r="UW92" s="50"/>
      <c r="UX92" s="50"/>
      <c r="UY92" s="50"/>
      <c r="UZ92" s="50"/>
      <c r="VA92" s="50"/>
      <c r="VB92" s="50"/>
      <c r="VC92" s="50"/>
      <c r="VD92" s="50"/>
      <c r="VE92" s="50"/>
      <c r="VF92" s="50"/>
      <c r="VG92" s="50"/>
      <c r="VH92" s="50"/>
      <c r="VI92" s="50"/>
      <c r="VJ92" s="50"/>
      <c r="VK92" s="50"/>
      <c r="VL92" s="50"/>
      <c r="VM92" s="50"/>
      <c r="VN92" s="50"/>
      <c r="VO92" s="50"/>
      <c r="VP92" s="50"/>
      <c r="VQ92" s="50"/>
      <c r="VR92" s="50"/>
      <c r="VS92" s="50"/>
      <c r="VT92" s="50"/>
      <c r="VU92" s="50"/>
      <c r="VV92" s="50"/>
      <c r="VW92" s="50"/>
      <c r="VX92" s="50"/>
      <c r="VY92" s="50"/>
      <c r="VZ92" s="50"/>
      <c r="WA92" s="50"/>
      <c r="WB92" s="50"/>
      <c r="WC92" s="50"/>
      <c r="WD92" s="50"/>
      <c r="WE92" s="50"/>
      <c r="WF92" s="50"/>
      <c r="WG92" s="50"/>
      <c r="WH92" s="50"/>
      <c r="WI92" s="50"/>
      <c r="WJ92" s="50"/>
      <c r="WK92" s="50"/>
      <c r="WL92" s="50"/>
      <c r="WM92" s="50"/>
      <c r="WN92" s="50"/>
      <c r="WO92" s="50"/>
      <c r="WP92" s="50"/>
      <c r="WQ92" s="50"/>
      <c r="WR92" s="50"/>
      <c r="WS92" s="50"/>
      <c r="WT92" s="50"/>
      <c r="WU92" s="50"/>
      <c r="WV92" s="50"/>
      <c r="WW92" s="50"/>
      <c r="WX92" s="50"/>
      <c r="WY92" s="50"/>
      <c r="WZ92" s="50"/>
      <c r="XA92" s="50"/>
      <c r="XB92" s="50"/>
      <c r="XC92" s="50"/>
      <c r="XD92" s="50"/>
      <c r="XE92" s="50"/>
      <c r="XF92" s="50"/>
      <c r="XG92" s="50"/>
      <c r="XH92" s="50"/>
      <c r="XI92" s="50"/>
      <c r="XJ92" s="50"/>
      <c r="XK92" s="50"/>
      <c r="XL92" s="50"/>
      <c r="XM92" s="50"/>
      <c r="XN92" s="50"/>
      <c r="XO92" s="50"/>
      <c r="XP92" s="50"/>
      <c r="XQ92" s="50"/>
      <c r="XR92" s="50"/>
      <c r="XS92" s="50"/>
      <c r="XT92" s="50"/>
      <c r="XU92" s="50"/>
      <c r="XV92" s="50"/>
      <c r="XW92" s="50"/>
      <c r="XX92" s="50"/>
      <c r="XY92" s="50"/>
      <c r="XZ92" s="50"/>
      <c r="YA92" s="50"/>
      <c r="YB92" s="50"/>
      <c r="YC92" s="50"/>
      <c r="YD92" s="50"/>
      <c r="YE92" s="50"/>
      <c r="YF92" s="50"/>
      <c r="YG92" s="50"/>
      <c r="YH92" s="50"/>
      <c r="YI92" s="50"/>
      <c r="YJ92" s="50"/>
      <c r="YK92" s="50"/>
      <c r="YL92" s="50"/>
      <c r="YM92" s="50"/>
      <c r="YN92" s="50"/>
      <c r="YO92" s="50"/>
      <c r="YP92" s="50"/>
      <c r="YQ92" s="50"/>
      <c r="YR92" s="50"/>
      <c r="YS92" s="50"/>
      <c r="YT92" s="50"/>
      <c r="YU92" s="50"/>
      <c r="YV92" s="50"/>
      <c r="YW92" s="50"/>
      <c r="YX92" s="50"/>
      <c r="YY92" s="50"/>
      <c r="YZ92" s="50"/>
      <c r="ZA92" s="50"/>
      <c r="ZB92" s="50"/>
      <c r="ZC92" s="50"/>
      <c r="ZD92" s="50"/>
      <c r="ZE92" s="50"/>
      <c r="ZF92" s="50"/>
      <c r="ZG92" s="50"/>
      <c r="ZH92" s="50"/>
      <c r="ZI92" s="50"/>
      <c r="ZJ92" s="50"/>
      <c r="ZK92" s="50"/>
      <c r="ZL92" s="50"/>
      <c r="ZM92" s="50"/>
      <c r="ZN92" s="50"/>
      <c r="ZO92" s="50"/>
      <c r="ZP92" s="50"/>
      <c r="ZQ92" s="50"/>
      <c r="ZR92" s="50"/>
      <c r="ZS92" s="50"/>
      <c r="ZT92" s="50"/>
      <c r="ZU92" s="50"/>
      <c r="ZV92" s="50"/>
      <c r="ZW92" s="50"/>
      <c r="ZX92" s="50"/>
      <c r="ZY92" s="50"/>
      <c r="ZZ92" s="50"/>
      <c r="AAA92" s="50"/>
      <c r="AAB92" s="50"/>
      <c r="AAC92" s="50"/>
      <c r="AAD92" s="50"/>
      <c r="AAE92" s="50"/>
      <c r="AAF92" s="50"/>
      <c r="AAG92" s="50"/>
      <c r="AAH92" s="50"/>
      <c r="AAI92" s="50"/>
      <c r="AAJ92" s="50"/>
      <c r="AAK92" s="50"/>
      <c r="AAL92" s="50"/>
      <c r="AAM92" s="50"/>
      <c r="AAN92" s="50"/>
      <c r="AAO92" s="50"/>
      <c r="AAP92" s="50"/>
      <c r="AAQ92" s="50"/>
      <c r="AAR92" s="50"/>
      <c r="AAS92" s="50"/>
      <c r="AAT92" s="50"/>
      <c r="AAU92" s="50"/>
      <c r="AAV92" s="50"/>
      <c r="AAW92" s="50"/>
      <c r="AAX92" s="50"/>
      <c r="AAY92" s="50"/>
      <c r="AAZ92" s="50"/>
      <c r="ABA92" s="50"/>
      <c r="ABB92" s="50"/>
      <c r="ABC92" s="50"/>
      <c r="ABD92" s="50"/>
      <c r="ABE92" s="50"/>
      <c r="ABF92" s="50"/>
      <c r="ABG92" s="50"/>
      <c r="ABH92" s="50"/>
      <c r="ABI92" s="50"/>
      <c r="ABJ92" s="50"/>
      <c r="ABK92" s="50"/>
      <c r="ABL92" s="50"/>
      <c r="ABM92" s="50"/>
      <c r="ABN92" s="50"/>
      <c r="ABO92" s="50"/>
      <c r="ABP92" s="50"/>
      <c r="ABQ92" s="50"/>
      <c r="ABR92" s="50"/>
      <c r="ABS92" s="50"/>
      <c r="ABT92" s="50"/>
      <c r="ABU92" s="50"/>
      <c r="ABV92" s="50"/>
      <c r="ABW92" s="50"/>
      <c r="ABX92" s="50"/>
      <c r="ABY92" s="50"/>
      <c r="ABZ92" s="50"/>
      <c r="ACA92" s="50"/>
      <c r="ACB92" s="50"/>
      <c r="ACC92" s="50"/>
      <c r="ACD92" s="50"/>
      <c r="ACE92" s="50"/>
      <c r="ACF92" s="50"/>
      <c r="ACG92" s="50"/>
      <c r="ACH92" s="50"/>
      <c r="ACI92" s="50"/>
      <c r="ACJ92" s="50"/>
      <c r="ACK92" s="50"/>
      <c r="ACL92" s="50"/>
      <c r="ACM92" s="50"/>
      <c r="ACN92" s="50"/>
      <c r="ACO92" s="50"/>
      <c r="ACP92" s="50"/>
      <c r="ACQ92" s="50"/>
      <c r="ACR92" s="50"/>
      <c r="ACS92" s="50"/>
      <c r="ACT92" s="50"/>
      <c r="ACU92" s="50"/>
      <c r="ACV92" s="50"/>
      <c r="ACW92" s="50"/>
      <c r="ACX92" s="50"/>
      <c r="ACY92" s="50"/>
      <c r="ACZ92" s="50"/>
      <c r="ADA92" s="50"/>
      <c r="ADB92" s="50"/>
      <c r="ADC92" s="50"/>
      <c r="ADD92" s="50"/>
      <c r="ADE92" s="50"/>
      <c r="ADF92" s="50"/>
      <c r="ADG92" s="50"/>
      <c r="ADH92" s="50"/>
      <c r="ADI92" s="50"/>
      <c r="ADJ92" s="50"/>
      <c r="ADK92" s="50"/>
      <c r="ADL92" s="50"/>
      <c r="ADM92" s="50"/>
      <c r="ADN92" s="50"/>
      <c r="ADO92" s="50"/>
      <c r="ADP92" s="50"/>
      <c r="ADQ92" s="50"/>
      <c r="ADR92" s="50"/>
      <c r="ADS92" s="50"/>
      <c r="ADT92" s="50"/>
      <c r="ADU92" s="50"/>
      <c r="ADV92" s="50"/>
      <c r="ADW92" s="50"/>
      <c r="ADX92" s="50"/>
      <c r="ADY92" s="50"/>
      <c r="ADZ92" s="50"/>
      <c r="AEA92" s="50"/>
      <c r="AEB92" s="50"/>
      <c r="AEC92" s="50"/>
      <c r="AED92" s="50"/>
      <c r="AEE92" s="50"/>
      <c r="AEF92" s="50"/>
      <c r="AEG92" s="50"/>
      <c r="AEH92" s="50"/>
      <c r="AEI92" s="50"/>
      <c r="AEJ92" s="50"/>
      <c r="AEK92" s="50"/>
      <c r="AEL92" s="50"/>
      <c r="AEM92" s="50"/>
      <c r="AEN92" s="50"/>
      <c r="AEO92" s="50"/>
      <c r="AEP92" s="50"/>
      <c r="AEQ92" s="50"/>
      <c r="AER92" s="50"/>
      <c r="AES92" s="50"/>
      <c r="AET92" s="50"/>
      <c r="AEU92" s="50"/>
      <c r="AEV92" s="50"/>
      <c r="AEW92" s="50"/>
      <c r="AEX92" s="50"/>
      <c r="AEY92" s="50"/>
      <c r="AEZ92" s="50"/>
      <c r="AFA92" s="50"/>
      <c r="AFB92" s="50"/>
      <c r="AFC92" s="50"/>
      <c r="AFD92" s="50"/>
      <c r="AFE92" s="50"/>
      <c r="AFF92" s="50"/>
      <c r="AFG92" s="50"/>
      <c r="AFH92" s="50"/>
      <c r="AFI92" s="50"/>
      <c r="AFJ92" s="50"/>
      <c r="AFK92" s="50"/>
      <c r="AFL92" s="50"/>
      <c r="AFM92" s="50"/>
      <c r="AFN92" s="50"/>
      <c r="AFO92" s="50"/>
      <c r="AFP92" s="50"/>
      <c r="AFQ92" s="50"/>
      <c r="AFR92" s="50"/>
      <c r="AFS92" s="50"/>
      <c r="AFT92" s="50"/>
      <c r="AFU92" s="50"/>
      <c r="AFV92" s="50"/>
      <c r="AFW92" s="50"/>
      <c r="AFX92" s="50"/>
      <c r="AFY92" s="50"/>
      <c r="AFZ92" s="50"/>
      <c r="AGA92" s="50"/>
      <c r="AGB92" s="50"/>
      <c r="AGC92" s="50"/>
      <c r="AGD92" s="50"/>
      <c r="AGE92" s="50"/>
      <c r="AGF92" s="50"/>
      <c r="AGG92" s="50"/>
      <c r="AGH92" s="50"/>
      <c r="AGI92" s="50"/>
      <c r="AGJ92" s="50"/>
      <c r="AGK92" s="50"/>
      <c r="AGL92" s="50"/>
      <c r="AGM92" s="50"/>
      <c r="AGN92" s="50"/>
      <c r="AGO92" s="50"/>
      <c r="AGP92" s="50"/>
      <c r="AGQ92" s="50"/>
      <c r="AGR92" s="50"/>
      <c r="AGS92" s="50"/>
      <c r="AGT92" s="50"/>
      <c r="AGU92" s="50"/>
      <c r="AGV92" s="50"/>
      <c r="AGW92" s="50"/>
      <c r="AGX92" s="50"/>
      <c r="AGY92" s="50"/>
      <c r="AGZ92" s="50"/>
      <c r="AHA92" s="50"/>
      <c r="AHB92" s="50"/>
      <c r="AHC92" s="50"/>
      <c r="AHD92" s="50"/>
      <c r="AHE92" s="50"/>
      <c r="AHF92" s="50"/>
      <c r="AHG92" s="50"/>
      <c r="AHH92" s="50"/>
      <c r="AHI92" s="50"/>
      <c r="AHJ92" s="50"/>
      <c r="AHK92" s="50"/>
      <c r="AHL92" s="50"/>
      <c r="AHM92" s="50"/>
      <c r="AHN92" s="50"/>
      <c r="AHO92" s="50"/>
      <c r="AHP92" s="50"/>
      <c r="AHQ92" s="50"/>
      <c r="AHR92" s="50"/>
      <c r="AHS92" s="50"/>
      <c r="AHT92" s="50"/>
      <c r="AHU92" s="50"/>
      <c r="AHV92" s="50"/>
      <c r="AHW92" s="50"/>
      <c r="AHX92" s="50"/>
      <c r="AHY92" s="50"/>
      <c r="AHZ92" s="50"/>
      <c r="AIA92" s="50"/>
      <c r="AIB92" s="50"/>
      <c r="AIC92" s="50"/>
      <c r="AID92" s="50"/>
      <c r="AIE92" s="50"/>
      <c r="AIF92" s="50"/>
      <c r="AIG92" s="50"/>
      <c r="AIH92" s="50"/>
      <c r="AII92" s="50"/>
      <c r="AIJ92" s="50"/>
      <c r="AIK92" s="50"/>
      <c r="AIL92" s="50"/>
      <c r="AIM92" s="50"/>
      <c r="AIN92" s="50"/>
      <c r="AIO92" s="50"/>
      <c r="AIP92" s="50"/>
      <c r="AIQ92" s="50"/>
      <c r="AIR92" s="50"/>
      <c r="AIS92" s="50"/>
      <c r="AIT92" s="50"/>
      <c r="AIU92" s="50"/>
      <c r="AIV92" s="50"/>
      <c r="AIW92" s="50"/>
      <c r="AIX92" s="50"/>
      <c r="AIY92" s="50"/>
      <c r="AIZ92" s="50"/>
      <c r="AJA92" s="50"/>
      <c r="AJB92" s="50"/>
      <c r="AJC92" s="50"/>
      <c r="AJD92" s="50"/>
      <c r="AJE92" s="50"/>
      <c r="AJF92" s="50"/>
      <c r="AJG92" s="50"/>
      <c r="AJH92" s="50"/>
      <c r="AJI92" s="50"/>
      <c r="AJJ92" s="50"/>
      <c r="AJK92" s="50"/>
      <c r="AJL92" s="50"/>
      <c r="AJM92" s="50"/>
      <c r="AJN92" s="50"/>
      <c r="AJO92" s="50"/>
      <c r="AJP92" s="50"/>
      <c r="AJQ92" s="50"/>
      <c r="AJR92" s="50"/>
      <c r="AJS92" s="50"/>
      <c r="AJT92" s="50"/>
      <c r="AJU92" s="50"/>
      <c r="AJV92" s="50"/>
      <c r="AJW92" s="50"/>
      <c r="AJX92" s="50"/>
      <c r="AJY92" s="50"/>
      <c r="AJZ92" s="50"/>
      <c r="AKA92" s="50"/>
      <c r="AKB92" s="50"/>
      <c r="AKC92" s="50"/>
      <c r="AKD92" s="50"/>
      <c r="AKE92" s="50"/>
      <c r="AKF92" s="50"/>
      <c r="AKG92" s="50"/>
      <c r="AKH92" s="50"/>
      <c r="AKI92" s="50"/>
      <c r="AKJ92" s="50"/>
      <c r="AKK92" s="50"/>
      <c r="AKL92" s="50"/>
      <c r="AKM92" s="50"/>
      <c r="AKN92" s="50"/>
      <c r="AKO92" s="50"/>
      <c r="AKP92" s="50"/>
      <c r="AKQ92" s="50"/>
      <c r="AKR92" s="50"/>
      <c r="AKS92" s="50"/>
      <c r="AKT92" s="50"/>
      <c r="AKU92" s="50"/>
      <c r="AKV92" s="50"/>
      <c r="AKW92" s="50"/>
      <c r="AKX92" s="50"/>
      <c r="AKY92" s="50"/>
      <c r="AKZ92" s="50"/>
      <c r="ALA92" s="50"/>
      <c r="ALB92" s="50"/>
      <c r="ALC92" s="50"/>
      <c r="ALD92" s="50"/>
      <c r="ALE92" s="50"/>
      <c r="ALF92" s="50"/>
      <c r="ALG92" s="50"/>
      <c r="ALH92" s="50"/>
      <c r="ALI92" s="50"/>
      <c r="ALJ92" s="50"/>
      <c r="ALK92" s="50"/>
      <c r="ALL92" s="50"/>
      <c r="ALM92" s="50"/>
      <c r="ALN92" s="50"/>
      <c r="ALO92" s="50"/>
      <c r="ALP92" s="50"/>
      <c r="ALQ92" s="50"/>
      <c r="ALR92" s="50"/>
      <c r="ALS92" s="50"/>
      <c r="ALT92" s="50"/>
      <c r="ALU92" s="50"/>
      <c r="ALV92" s="50"/>
      <c r="ALW92" s="50"/>
      <c r="ALX92" s="50"/>
      <c r="ALY92" s="50"/>
      <c r="ALZ92" s="50"/>
      <c r="AMA92" s="50"/>
      <c r="AMB92" s="50"/>
      <c r="AMC92" s="50"/>
      <c r="AMD92" s="50"/>
      <c r="AME92" s="50"/>
      <c r="AMF92" s="50"/>
      <c r="AMG92" s="50"/>
      <c r="AMH92" s="50"/>
      <c r="AMI92" s="50"/>
      <c r="AMJ92" s="50"/>
      <c r="AMK92" s="50"/>
      <c r="AML92" s="50"/>
      <c r="AMM92" s="50"/>
      <c r="AMN92" s="50"/>
      <c r="AMO92" s="50"/>
      <c r="AMP92" s="50"/>
      <c r="AMQ92" s="50"/>
      <c r="AMR92" s="50"/>
      <c r="AMS92" s="50"/>
      <c r="AMT92" s="50"/>
      <c r="AMU92" s="50"/>
      <c r="AMV92" s="50"/>
      <c r="AMW92" s="50"/>
      <c r="AMX92" s="50"/>
      <c r="AMY92" s="50"/>
      <c r="AMZ92" s="50"/>
      <c r="ANA92" s="50"/>
      <c r="ANB92" s="50"/>
      <c r="ANC92" s="50"/>
      <c r="AND92" s="50"/>
      <c r="ANE92" s="50"/>
      <c r="ANF92" s="50"/>
      <c r="ANG92" s="50"/>
      <c r="ANH92" s="50"/>
      <c r="ANI92" s="50"/>
      <c r="ANJ92" s="50"/>
      <c r="ANK92" s="50"/>
      <c r="ANL92" s="50"/>
      <c r="ANM92" s="50"/>
      <c r="ANN92" s="50"/>
      <c r="ANO92" s="50"/>
      <c r="ANP92" s="50"/>
      <c r="ANQ92" s="50"/>
      <c r="ANR92" s="50"/>
      <c r="ANS92" s="50"/>
      <c r="ANT92" s="50"/>
      <c r="ANU92" s="50"/>
      <c r="ANV92" s="50"/>
      <c r="ANW92" s="50"/>
      <c r="ANX92" s="50"/>
      <c r="ANY92" s="50"/>
      <c r="ANZ92" s="50"/>
      <c r="AOA92" s="50"/>
    </row>
    <row r="93" spans="1:1067" ht="69" customHeight="1">
      <c r="A93" s="2"/>
      <c r="B93" s="10">
        <v>11</v>
      </c>
      <c r="C93" s="280">
        <v>75</v>
      </c>
      <c r="D93" s="280" t="s">
        <v>2432</v>
      </c>
      <c r="E93" s="281">
        <v>79</v>
      </c>
      <c r="F93" s="10" t="s">
        <v>450</v>
      </c>
      <c r="G93" s="10" t="s">
        <v>61</v>
      </c>
      <c r="H93" s="10">
        <v>86</v>
      </c>
      <c r="I93" s="11"/>
      <c r="J93" s="471">
        <v>1</v>
      </c>
      <c r="K93" s="471">
        <v>2</v>
      </c>
      <c r="L93" s="471"/>
      <c r="M93" s="471"/>
      <c r="N93" s="490"/>
      <c r="O93" s="11"/>
      <c r="P93" s="11"/>
      <c r="Q93" s="11"/>
      <c r="R93" s="11"/>
      <c r="S93" s="11" t="s">
        <v>444</v>
      </c>
      <c r="T93" s="11" t="s">
        <v>1262</v>
      </c>
      <c r="U93" s="11">
        <v>2.41</v>
      </c>
      <c r="V93" s="11" t="s">
        <v>2312</v>
      </c>
      <c r="W93" s="9">
        <v>0.55000000000000004</v>
      </c>
      <c r="X93" s="9">
        <f t="shared" si="17"/>
        <v>0.72399999999999998</v>
      </c>
      <c r="Y93" s="12">
        <v>1.274</v>
      </c>
      <c r="Z93" s="12"/>
      <c r="AA93" s="12" t="s">
        <v>2064</v>
      </c>
      <c r="AB93" s="12" t="s">
        <v>622</v>
      </c>
      <c r="AC93" s="12" t="s">
        <v>444</v>
      </c>
      <c r="AD93" s="11" t="s">
        <v>2311</v>
      </c>
      <c r="AE93" s="11" t="s">
        <v>2334</v>
      </c>
      <c r="AF93" s="11" t="s">
        <v>2298</v>
      </c>
      <c r="AG93" s="11" t="s">
        <v>2299</v>
      </c>
      <c r="AH93" s="12"/>
      <c r="AI93" s="12" t="s">
        <v>1899</v>
      </c>
      <c r="AJ93" s="12" t="s">
        <v>74</v>
      </c>
      <c r="AK93" s="466">
        <v>1</v>
      </c>
      <c r="AL93" s="395">
        <v>47</v>
      </c>
      <c r="AM93" s="390" t="s">
        <v>444</v>
      </c>
      <c r="AN93" s="390" t="s">
        <v>2020</v>
      </c>
      <c r="AO93" s="390" t="s">
        <v>2077</v>
      </c>
      <c r="AP93" s="390">
        <v>8.43</v>
      </c>
      <c r="AQ93" s="390" t="s">
        <v>2071</v>
      </c>
      <c r="AR93" s="390" t="s">
        <v>445</v>
      </c>
      <c r="AS93" s="385">
        <v>3</v>
      </c>
      <c r="AT93" s="386">
        <v>34</v>
      </c>
      <c r="AU93" s="399"/>
      <c r="AV93" s="399"/>
      <c r="AW93" s="399"/>
      <c r="AX93" s="399">
        <v>1</v>
      </c>
      <c r="AY93" s="399"/>
      <c r="AZ93" s="399"/>
      <c r="BA93" s="399"/>
      <c r="BB93" s="400">
        <v>1</v>
      </c>
      <c r="BC93" s="383">
        <v>0</v>
      </c>
      <c r="BD93" s="388">
        <v>2</v>
      </c>
      <c r="BE93" s="387" t="s">
        <v>451</v>
      </c>
      <c r="BF93" s="387" t="s">
        <v>66</v>
      </c>
      <c r="BG93" s="387" t="s">
        <v>409</v>
      </c>
      <c r="BH93" s="387" t="s">
        <v>68</v>
      </c>
      <c r="BI93" s="387" t="s">
        <v>452</v>
      </c>
      <c r="BJ93" s="387" t="s">
        <v>453</v>
      </c>
      <c r="BK93" s="387" t="s">
        <v>454</v>
      </c>
      <c r="BL93" s="387" t="s">
        <v>68</v>
      </c>
      <c r="BM93" s="387" t="s">
        <v>455</v>
      </c>
      <c r="BN93" s="387" t="s">
        <v>449</v>
      </c>
      <c r="BO93" s="390" t="s">
        <v>403</v>
      </c>
      <c r="BP93" s="390" t="s">
        <v>404</v>
      </c>
      <c r="BQ93" s="390"/>
      <c r="BR93" s="390"/>
      <c r="BS93" s="390"/>
      <c r="BT93" s="390"/>
      <c r="BU93" s="387"/>
      <c r="BV93" s="387"/>
      <c r="BW93" s="387"/>
      <c r="BX93" s="387" t="s">
        <v>2107</v>
      </c>
      <c r="BY93" s="387"/>
      <c r="BZ93" s="387"/>
      <c r="CA93" s="387"/>
      <c r="CB93" s="387"/>
      <c r="CC93" s="387"/>
      <c r="CD93" s="387"/>
      <c r="CE93" s="387"/>
      <c r="CF93" s="387">
        <v>1</v>
      </c>
      <c r="CG93" s="387"/>
      <c r="CH93" s="387"/>
      <c r="CI93" s="387"/>
      <c r="CJ93" s="387"/>
      <c r="CK93" s="387"/>
      <c r="CL93" s="387"/>
      <c r="CM93" s="387"/>
      <c r="CN93" s="387"/>
      <c r="CO93" s="389">
        <v>1230</v>
      </c>
      <c r="CP93" s="389"/>
      <c r="CQ93" s="11"/>
      <c r="CR93" s="11" t="s">
        <v>1673</v>
      </c>
      <c r="CS93" s="11" t="s">
        <v>1672</v>
      </c>
      <c r="CT93" s="11"/>
      <c r="CU93" s="11"/>
      <c r="CV93" s="11"/>
      <c r="CW93" s="11"/>
      <c r="CX93" s="10"/>
      <c r="CY93" s="10"/>
      <c r="CZ93" s="10">
        <v>86</v>
      </c>
      <c r="DA93" s="10" t="s">
        <v>74</v>
      </c>
      <c r="DB93" s="10" t="s">
        <v>447</v>
      </c>
      <c r="DC93" s="10">
        <v>1</v>
      </c>
      <c r="DD93" s="10" t="str">
        <f t="shared" si="16"/>
        <v>75_79</v>
      </c>
      <c r="DE93" s="282"/>
      <c r="DF93" s="10"/>
      <c r="DG93" s="10" t="s">
        <v>447</v>
      </c>
      <c r="DH93" s="10"/>
      <c r="DI93" s="10"/>
      <c r="DJ93" s="10"/>
      <c r="DK93" s="232"/>
      <c r="DL93" s="232"/>
      <c r="DM93" s="232"/>
      <c r="DN93" s="232"/>
      <c r="DO93" s="477" t="s">
        <v>1959</v>
      </c>
      <c r="DP93" s="23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  <c r="RA93" s="50"/>
      <c r="RB93" s="50"/>
      <c r="RC93" s="50"/>
      <c r="RD93" s="50"/>
      <c r="RE93" s="50"/>
      <c r="RF93" s="50"/>
      <c r="RG93" s="50"/>
      <c r="RH93" s="50"/>
      <c r="RI93" s="50"/>
      <c r="RJ93" s="50"/>
      <c r="RK93" s="50"/>
      <c r="RL93" s="50"/>
      <c r="RM93" s="50"/>
      <c r="RN93" s="50"/>
      <c r="RO93" s="50"/>
      <c r="RP93" s="50"/>
      <c r="RQ93" s="50"/>
      <c r="RR93" s="50"/>
      <c r="RS93" s="50"/>
      <c r="RT93" s="50"/>
      <c r="RU93" s="50"/>
      <c r="RV93" s="50"/>
      <c r="RW93" s="50"/>
      <c r="RX93" s="50"/>
      <c r="RY93" s="50"/>
      <c r="RZ93" s="50"/>
      <c r="SA93" s="50"/>
      <c r="SB93" s="50"/>
      <c r="SC93" s="50"/>
      <c r="SD93" s="50"/>
      <c r="SE93" s="50"/>
      <c r="SF93" s="50"/>
      <c r="SG93" s="50"/>
      <c r="SH93" s="50"/>
      <c r="SI93" s="50"/>
      <c r="SJ93" s="50"/>
      <c r="SK93" s="50"/>
      <c r="SL93" s="50"/>
      <c r="SM93" s="50"/>
      <c r="SN93" s="50"/>
      <c r="SO93" s="50"/>
      <c r="SP93" s="50"/>
      <c r="SQ93" s="50"/>
      <c r="SR93" s="50"/>
      <c r="SS93" s="50"/>
      <c r="ST93" s="50"/>
      <c r="SU93" s="50"/>
      <c r="SV93" s="50"/>
      <c r="SW93" s="50"/>
      <c r="SX93" s="50"/>
      <c r="SY93" s="50"/>
      <c r="SZ93" s="50"/>
      <c r="TA93" s="50"/>
      <c r="TB93" s="50"/>
      <c r="TC93" s="50"/>
      <c r="TD93" s="50"/>
      <c r="TE93" s="50"/>
      <c r="TF93" s="50"/>
      <c r="TG93" s="50"/>
      <c r="TH93" s="50"/>
      <c r="TI93" s="50"/>
      <c r="TJ93" s="50"/>
      <c r="TK93" s="50"/>
      <c r="TL93" s="50"/>
      <c r="TM93" s="50"/>
      <c r="TN93" s="50"/>
      <c r="TO93" s="50"/>
      <c r="TP93" s="50"/>
      <c r="TQ93" s="50"/>
      <c r="TR93" s="50"/>
      <c r="TS93" s="50"/>
      <c r="TT93" s="50"/>
      <c r="TU93" s="50"/>
      <c r="TV93" s="50"/>
      <c r="TW93" s="50"/>
      <c r="TX93" s="50"/>
      <c r="TY93" s="50"/>
      <c r="TZ93" s="50"/>
      <c r="UA93" s="50"/>
      <c r="UB93" s="50"/>
      <c r="UC93" s="50"/>
      <c r="UD93" s="50"/>
      <c r="UE93" s="50"/>
      <c r="UF93" s="50"/>
      <c r="UG93" s="50"/>
      <c r="UH93" s="50"/>
      <c r="UI93" s="50"/>
      <c r="UJ93" s="50"/>
      <c r="UK93" s="50"/>
      <c r="UL93" s="50"/>
      <c r="UM93" s="50"/>
      <c r="UN93" s="50"/>
      <c r="UO93" s="50"/>
      <c r="UP93" s="50"/>
      <c r="UQ93" s="50"/>
      <c r="UR93" s="50"/>
      <c r="US93" s="50"/>
      <c r="UT93" s="50"/>
      <c r="UU93" s="50"/>
      <c r="UV93" s="50"/>
      <c r="UW93" s="50"/>
      <c r="UX93" s="50"/>
      <c r="UY93" s="50"/>
      <c r="UZ93" s="50"/>
      <c r="VA93" s="50"/>
      <c r="VB93" s="50"/>
      <c r="VC93" s="50"/>
      <c r="VD93" s="50"/>
      <c r="VE93" s="50"/>
      <c r="VF93" s="50"/>
      <c r="VG93" s="50"/>
      <c r="VH93" s="50"/>
      <c r="VI93" s="50"/>
      <c r="VJ93" s="50"/>
      <c r="VK93" s="50"/>
      <c r="VL93" s="50"/>
      <c r="VM93" s="50"/>
      <c r="VN93" s="50"/>
      <c r="VO93" s="50"/>
      <c r="VP93" s="50"/>
      <c r="VQ93" s="50"/>
      <c r="VR93" s="50"/>
      <c r="VS93" s="50"/>
      <c r="VT93" s="50"/>
      <c r="VU93" s="50"/>
      <c r="VV93" s="50"/>
      <c r="VW93" s="50"/>
      <c r="VX93" s="50"/>
      <c r="VY93" s="50"/>
      <c r="VZ93" s="50"/>
      <c r="WA93" s="50"/>
      <c r="WB93" s="50"/>
      <c r="WC93" s="50"/>
      <c r="WD93" s="50"/>
      <c r="WE93" s="50"/>
      <c r="WF93" s="50"/>
      <c r="WG93" s="50"/>
      <c r="WH93" s="50"/>
      <c r="WI93" s="50"/>
      <c r="WJ93" s="50"/>
      <c r="WK93" s="50"/>
      <c r="WL93" s="50"/>
      <c r="WM93" s="50"/>
      <c r="WN93" s="50"/>
      <c r="WO93" s="50"/>
      <c r="WP93" s="50"/>
      <c r="WQ93" s="50"/>
      <c r="WR93" s="50"/>
      <c r="WS93" s="50"/>
      <c r="WT93" s="50"/>
      <c r="WU93" s="50"/>
      <c r="WV93" s="50"/>
      <c r="WW93" s="50"/>
      <c r="WX93" s="50"/>
      <c r="WY93" s="50"/>
      <c r="WZ93" s="50"/>
      <c r="XA93" s="50"/>
      <c r="XB93" s="50"/>
      <c r="XC93" s="50"/>
      <c r="XD93" s="50"/>
      <c r="XE93" s="50"/>
      <c r="XF93" s="50"/>
      <c r="XG93" s="50"/>
      <c r="XH93" s="50"/>
      <c r="XI93" s="50"/>
      <c r="XJ93" s="50"/>
      <c r="XK93" s="50"/>
      <c r="XL93" s="50"/>
      <c r="XM93" s="50"/>
      <c r="XN93" s="50"/>
      <c r="XO93" s="50"/>
      <c r="XP93" s="50"/>
      <c r="XQ93" s="50"/>
      <c r="XR93" s="50"/>
      <c r="XS93" s="50"/>
      <c r="XT93" s="50"/>
      <c r="XU93" s="50"/>
      <c r="XV93" s="50"/>
      <c r="XW93" s="50"/>
      <c r="XX93" s="50"/>
      <c r="XY93" s="50"/>
      <c r="XZ93" s="50"/>
      <c r="YA93" s="50"/>
      <c r="YB93" s="50"/>
      <c r="YC93" s="50"/>
      <c r="YD93" s="50"/>
      <c r="YE93" s="50"/>
      <c r="YF93" s="50"/>
      <c r="YG93" s="50"/>
      <c r="YH93" s="50"/>
      <c r="YI93" s="50"/>
      <c r="YJ93" s="50"/>
      <c r="YK93" s="50"/>
      <c r="YL93" s="50"/>
      <c r="YM93" s="50"/>
      <c r="YN93" s="50"/>
      <c r="YO93" s="50"/>
      <c r="YP93" s="50"/>
      <c r="YQ93" s="50"/>
      <c r="YR93" s="50"/>
      <c r="YS93" s="50"/>
      <c r="YT93" s="50"/>
      <c r="YU93" s="50"/>
      <c r="YV93" s="50"/>
      <c r="YW93" s="50"/>
      <c r="YX93" s="50"/>
      <c r="YY93" s="50"/>
      <c r="YZ93" s="50"/>
      <c r="ZA93" s="50"/>
      <c r="ZB93" s="50"/>
      <c r="ZC93" s="50"/>
      <c r="ZD93" s="50"/>
      <c r="ZE93" s="50"/>
      <c r="ZF93" s="50"/>
      <c r="ZG93" s="50"/>
      <c r="ZH93" s="50"/>
      <c r="ZI93" s="50"/>
      <c r="ZJ93" s="50"/>
      <c r="ZK93" s="50"/>
      <c r="ZL93" s="50"/>
      <c r="ZM93" s="50"/>
      <c r="ZN93" s="50"/>
      <c r="ZO93" s="50"/>
      <c r="ZP93" s="50"/>
      <c r="ZQ93" s="50"/>
      <c r="ZR93" s="50"/>
      <c r="ZS93" s="50"/>
      <c r="ZT93" s="50"/>
      <c r="ZU93" s="50"/>
      <c r="ZV93" s="50"/>
      <c r="ZW93" s="50"/>
      <c r="ZX93" s="50"/>
      <c r="ZY93" s="50"/>
      <c r="ZZ93" s="50"/>
      <c r="AAA93" s="50"/>
      <c r="AAB93" s="50"/>
      <c r="AAC93" s="50"/>
      <c r="AAD93" s="50"/>
      <c r="AAE93" s="50"/>
      <c r="AAF93" s="50"/>
      <c r="AAG93" s="50"/>
      <c r="AAH93" s="50"/>
      <c r="AAI93" s="50"/>
      <c r="AAJ93" s="50"/>
      <c r="AAK93" s="50"/>
      <c r="AAL93" s="50"/>
      <c r="AAM93" s="50"/>
      <c r="AAN93" s="50"/>
      <c r="AAO93" s="50"/>
      <c r="AAP93" s="50"/>
      <c r="AAQ93" s="50"/>
      <c r="AAR93" s="50"/>
      <c r="AAS93" s="50"/>
      <c r="AAT93" s="50"/>
      <c r="AAU93" s="50"/>
      <c r="AAV93" s="50"/>
      <c r="AAW93" s="50"/>
      <c r="AAX93" s="50"/>
      <c r="AAY93" s="50"/>
      <c r="AAZ93" s="50"/>
      <c r="ABA93" s="50"/>
      <c r="ABB93" s="50"/>
      <c r="ABC93" s="50"/>
      <c r="ABD93" s="50"/>
      <c r="ABE93" s="50"/>
      <c r="ABF93" s="50"/>
      <c r="ABG93" s="50"/>
      <c r="ABH93" s="50"/>
      <c r="ABI93" s="50"/>
      <c r="ABJ93" s="50"/>
      <c r="ABK93" s="50"/>
      <c r="ABL93" s="50"/>
      <c r="ABM93" s="50"/>
      <c r="ABN93" s="50"/>
      <c r="ABO93" s="50"/>
      <c r="ABP93" s="50"/>
      <c r="ABQ93" s="50"/>
      <c r="ABR93" s="50"/>
      <c r="ABS93" s="50"/>
      <c r="ABT93" s="50"/>
      <c r="ABU93" s="50"/>
      <c r="ABV93" s="50"/>
      <c r="ABW93" s="50"/>
      <c r="ABX93" s="50"/>
      <c r="ABY93" s="50"/>
      <c r="ABZ93" s="50"/>
      <c r="ACA93" s="50"/>
      <c r="ACB93" s="50"/>
      <c r="ACC93" s="50"/>
      <c r="ACD93" s="50"/>
      <c r="ACE93" s="50"/>
      <c r="ACF93" s="50"/>
      <c r="ACG93" s="50"/>
      <c r="ACH93" s="50"/>
      <c r="ACI93" s="50"/>
      <c r="ACJ93" s="50"/>
      <c r="ACK93" s="50"/>
      <c r="ACL93" s="50"/>
      <c r="ACM93" s="50"/>
      <c r="ACN93" s="50"/>
      <c r="ACO93" s="50"/>
      <c r="ACP93" s="50"/>
      <c r="ACQ93" s="50"/>
      <c r="ACR93" s="50"/>
      <c r="ACS93" s="50"/>
      <c r="ACT93" s="50"/>
      <c r="ACU93" s="50"/>
      <c r="ACV93" s="50"/>
      <c r="ACW93" s="50"/>
      <c r="ACX93" s="50"/>
      <c r="ACY93" s="50"/>
      <c r="ACZ93" s="50"/>
      <c r="ADA93" s="50"/>
      <c r="ADB93" s="50"/>
      <c r="ADC93" s="50"/>
      <c r="ADD93" s="50"/>
      <c r="ADE93" s="50"/>
      <c r="ADF93" s="50"/>
      <c r="ADG93" s="50"/>
      <c r="ADH93" s="50"/>
      <c r="ADI93" s="50"/>
      <c r="ADJ93" s="50"/>
      <c r="ADK93" s="50"/>
      <c r="ADL93" s="50"/>
      <c r="ADM93" s="50"/>
      <c r="ADN93" s="50"/>
      <c r="ADO93" s="50"/>
      <c r="ADP93" s="50"/>
      <c r="ADQ93" s="50"/>
      <c r="ADR93" s="50"/>
      <c r="ADS93" s="50"/>
      <c r="ADT93" s="50"/>
      <c r="ADU93" s="50"/>
      <c r="ADV93" s="50"/>
      <c r="ADW93" s="50"/>
      <c r="ADX93" s="50"/>
      <c r="ADY93" s="50"/>
      <c r="ADZ93" s="50"/>
      <c r="AEA93" s="50"/>
      <c r="AEB93" s="50"/>
      <c r="AEC93" s="50"/>
      <c r="AED93" s="50"/>
      <c r="AEE93" s="50"/>
      <c r="AEF93" s="50"/>
      <c r="AEG93" s="50"/>
      <c r="AEH93" s="50"/>
      <c r="AEI93" s="50"/>
      <c r="AEJ93" s="50"/>
      <c r="AEK93" s="50"/>
      <c r="AEL93" s="50"/>
      <c r="AEM93" s="50"/>
      <c r="AEN93" s="50"/>
      <c r="AEO93" s="50"/>
      <c r="AEP93" s="50"/>
      <c r="AEQ93" s="50"/>
      <c r="AER93" s="50"/>
      <c r="AES93" s="50"/>
      <c r="AET93" s="50"/>
      <c r="AEU93" s="50"/>
      <c r="AEV93" s="50"/>
      <c r="AEW93" s="50"/>
      <c r="AEX93" s="50"/>
      <c r="AEY93" s="50"/>
      <c r="AEZ93" s="50"/>
      <c r="AFA93" s="50"/>
      <c r="AFB93" s="50"/>
      <c r="AFC93" s="50"/>
      <c r="AFD93" s="50"/>
      <c r="AFE93" s="50"/>
      <c r="AFF93" s="50"/>
      <c r="AFG93" s="50"/>
      <c r="AFH93" s="50"/>
      <c r="AFI93" s="50"/>
      <c r="AFJ93" s="50"/>
      <c r="AFK93" s="50"/>
      <c r="AFL93" s="50"/>
      <c r="AFM93" s="50"/>
      <c r="AFN93" s="50"/>
      <c r="AFO93" s="50"/>
      <c r="AFP93" s="50"/>
      <c r="AFQ93" s="50"/>
      <c r="AFR93" s="50"/>
      <c r="AFS93" s="50"/>
      <c r="AFT93" s="50"/>
      <c r="AFU93" s="50"/>
      <c r="AFV93" s="50"/>
      <c r="AFW93" s="50"/>
      <c r="AFX93" s="50"/>
      <c r="AFY93" s="50"/>
      <c r="AFZ93" s="50"/>
      <c r="AGA93" s="50"/>
      <c r="AGB93" s="50"/>
      <c r="AGC93" s="50"/>
      <c r="AGD93" s="50"/>
      <c r="AGE93" s="50"/>
      <c r="AGF93" s="50"/>
      <c r="AGG93" s="50"/>
      <c r="AGH93" s="50"/>
      <c r="AGI93" s="50"/>
      <c r="AGJ93" s="50"/>
      <c r="AGK93" s="50"/>
      <c r="AGL93" s="50"/>
      <c r="AGM93" s="50"/>
      <c r="AGN93" s="50"/>
      <c r="AGO93" s="50"/>
      <c r="AGP93" s="50"/>
      <c r="AGQ93" s="50"/>
      <c r="AGR93" s="50"/>
      <c r="AGS93" s="50"/>
      <c r="AGT93" s="50"/>
      <c r="AGU93" s="50"/>
      <c r="AGV93" s="50"/>
      <c r="AGW93" s="50"/>
      <c r="AGX93" s="50"/>
      <c r="AGY93" s="50"/>
      <c r="AGZ93" s="50"/>
      <c r="AHA93" s="50"/>
      <c r="AHB93" s="50"/>
      <c r="AHC93" s="50"/>
      <c r="AHD93" s="50"/>
      <c r="AHE93" s="50"/>
      <c r="AHF93" s="50"/>
      <c r="AHG93" s="50"/>
      <c r="AHH93" s="50"/>
      <c r="AHI93" s="50"/>
      <c r="AHJ93" s="50"/>
      <c r="AHK93" s="50"/>
      <c r="AHL93" s="50"/>
      <c r="AHM93" s="50"/>
      <c r="AHN93" s="50"/>
      <c r="AHO93" s="50"/>
      <c r="AHP93" s="50"/>
      <c r="AHQ93" s="50"/>
      <c r="AHR93" s="50"/>
      <c r="AHS93" s="50"/>
      <c r="AHT93" s="50"/>
      <c r="AHU93" s="50"/>
      <c r="AHV93" s="50"/>
      <c r="AHW93" s="50"/>
      <c r="AHX93" s="50"/>
      <c r="AHY93" s="50"/>
      <c r="AHZ93" s="50"/>
      <c r="AIA93" s="50"/>
      <c r="AIB93" s="50"/>
      <c r="AIC93" s="50"/>
      <c r="AID93" s="50"/>
      <c r="AIE93" s="50"/>
      <c r="AIF93" s="50"/>
      <c r="AIG93" s="50"/>
      <c r="AIH93" s="50"/>
      <c r="AII93" s="50"/>
      <c r="AIJ93" s="50"/>
      <c r="AIK93" s="50"/>
      <c r="AIL93" s="50"/>
      <c r="AIM93" s="50"/>
      <c r="AIN93" s="50"/>
      <c r="AIO93" s="50"/>
      <c r="AIP93" s="50"/>
      <c r="AIQ93" s="50"/>
      <c r="AIR93" s="50"/>
      <c r="AIS93" s="50"/>
      <c r="AIT93" s="50"/>
      <c r="AIU93" s="50"/>
      <c r="AIV93" s="50"/>
      <c r="AIW93" s="50"/>
      <c r="AIX93" s="50"/>
      <c r="AIY93" s="50"/>
      <c r="AIZ93" s="50"/>
      <c r="AJA93" s="50"/>
      <c r="AJB93" s="50"/>
      <c r="AJC93" s="50"/>
      <c r="AJD93" s="50"/>
      <c r="AJE93" s="50"/>
      <c r="AJF93" s="50"/>
      <c r="AJG93" s="50"/>
      <c r="AJH93" s="50"/>
      <c r="AJI93" s="50"/>
      <c r="AJJ93" s="50"/>
      <c r="AJK93" s="50"/>
      <c r="AJL93" s="50"/>
      <c r="AJM93" s="50"/>
      <c r="AJN93" s="50"/>
      <c r="AJO93" s="50"/>
      <c r="AJP93" s="50"/>
      <c r="AJQ93" s="50"/>
      <c r="AJR93" s="50"/>
      <c r="AJS93" s="50"/>
      <c r="AJT93" s="50"/>
      <c r="AJU93" s="50"/>
      <c r="AJV93" s="50"/>
      <c r="AJW93" s="50"/>
      <c r="AJX93" s="50"/>
      <c r="AJY93" s="50"/>
      <c r="AJZ93" s="50"/>
      <c r="AKA93" s="50"/>
      <c r="AKB93" s="50"/>
      <c r="AKC93" s="50"/>
      <c r="AKD93" s="50"/>
      <c r="AKE93" s="50"/>
      <c r="AKF93" s="50"/>
      <c r="AKG93" s="50"/>
      <c r="AKH93" s="50"/>
      <c r="AKI93" s="50"/>
      <c r="AKJ93" s="50"/>
      <c r="AKK93" s="50"/>
      <c r="AKL93" s="50"/>
      <c r="AKM93" s="50"/>
      <c r="AKN93" s="50"/>
      <c r="AKO93" s="50"/>
      <c r="AKP93" s="50"/>
      <c r="AKQ93" s="50"/>
      <c r="AKR93" s="50"/>
      <c r="AKS93" s="50"/>
      <c r="AKT93" s="50"/>
      <c r="AKU93" s="50"/>
      <c r="AKV93" s="50"/>
      <c r="AKW93" s="50"/>
      <c r="AKX93" s="50"/>
      <c r="AKY93" s="50"/>
      <c r="AKZ93" s="50"/>
      <c r="ALA93" s="50"/>
      <c r="ALB93" s="50"/>
      <c r="ALC93" s="50"/>
      <c r="ALD93" s="50"/>
      <c r="ALE93" s="50"/>
      <c r="ALF93" s="50"/>
      <c r="ALG93" s="50"/>
      <c r="ALH93" s="50"/>
      <c r="ALI93" s="50"/>
      <c r="ALJ93" s="50"/>
      <c r="ALK93" s="50"/>
      <c r="ALL93" s="50"/>
      <c r="ALM93" s="50"/>
      <c r="ALN93" s="50"/>
      <c r="ALO93" s="50"/>
      <c r="ALP93" s="50"/>
      <c r="ALQ93" s="50"/>
      <c r="ALR93" s="50"/>
      <c r="ALS93" s="50"/>
      <c r="ALT93" s="50"/>
      <c r="ALU93" s="50"/>
      <c r="ALV93" s="50"/>
      <c r="ALW93" s="50"/>
      <c r="ALX93" s="50"/>
      <c r="ALY93" s="50"/>
      <c r="ALZ93" s="50"/>
      <c r="AMA93" s="50"/>
      <c r="AMB93" s="50"/>
      <c r="AMC93" s="50"/>
      <c r="AMD93" s="50"/>
      <c r="AME93" s="50"/>
      <c r="AMF93" s="50"/>
      <c r="AMG93" s="50"/>
      <c r="AMH93" s="50"/>
      <c r="AMI93" s="50"/>
      <c r="AMJ93" s="50"/>
      <c r="AMK93" s="50"/>
      <c r="AML93" s="50"/>
      <c r="AMM93" s="50"/>
      <c r="AMN93" s="50"/>
      <c r="AMO93" s="50"/>
      <c r="AMP93" s="50"/>
      <c r="AMQ93" s="50"/>
      <c r="AMR93" s="50"/>
      <c r="AMS93" s="50"/>
      <c r="AMT93" s="50"/>
      <c r="AMU93" s="50"/>
      <c r="AMV93" s="50"/>
      <c r="AMW93" s="50"/>
      <c r="AMX93" s="50"/>
      <c r="AMY93" s="50"/>
      <c r="AMZ93" s="50"/>
      <c r="ANA93" s="50"/>
      <c r="ANB93" s="50"/>
      <c r="ANC93" s="50"/>
      <c r="AND93" s="50"/>
      <c r="ANE93" s="50"/>
      <c r="ANF93" s="50"/>
      <c r="ANG93" s="50"/>
      <c r="ANH93" s="50"/>
      <c r="ANI93" s="50"/>
      <c r="ANJ93" s="50"/>
      <c r="ANK93" s="50"/>
      <c r="ANL93" s="50"/>
      <c r="ANM93" s="50"/>
      <c r="ANN93" s="50"/>
      <c r="ANO93" s="50"/>
      <c r="ANP93" s="50"/>
      <c r="ANQ93" s="50"/>
      <c r="ANR93" s="50"/>
      <c r="ANS93" s="50"/>
      <c r="ANT93" s="50"/>
      <c r="ANU93" s="50"/>
      <c r="ANV93" s="50"/>
      <c r="ANW93" s="50"/>
      <c r="ANX93" s="50"/>
      <c r="ANY93" s="50"/>
      <c r="ANZ93" s="50"/>
      <c r="AOA93" s="50"/>
    </row>
    <row r="94" spans="1:1067" ht="69" customHeight="1">
      <c r="A94" s="2"/>
      <c r="B94" s="10">
        <v>12</v>
      </c>
      <c r="C94" s="280">
        <v>76</v>
      </c>
      <c r="D94" s="280" t="s">
        <v>2432</v>
      </c>
      <c r="E94" s="281">
        <v>79</v>
      </c>
      <c r="F94" s="10" t="s">
        <v>456</v>
      </c>
      <c r="G94" s="10" t="s">
        <v>61</v>
      </c>
      <c r="H94" s="10">
        <v>87</v>
      </c>
      <c r="I94" s="11"/>
      <c r="J94" s="471">
        <v>1</v>
      </c>
      <c r="K94" s="471">
        <v>1</v>
      </c>
      <c r="L94" s="471"/>
      <c r="M94" s="471">
        <v>1</v>
      </c>
      <c r="N94" s="490">
        <v>1</v>
      </c>
      <c r="O94" s="11"/>
      <c r="P94" s="11"/>
      <c r="Q94" s="11"/>
      <c r="R94" s="11"/>
      <c r="S94" s="11" t="s">
        <v>444</v>
      </c>
      <c r="T94" s="11" t="s">
        <v>1262</v>
      </c>
      <c r="U94" s="11">
        <v>2.41</v>
      </c>
      <c r="V94" s="11" t="s">
        <v>2312</v>
      </c>
      <c r="W94" s="9">
        <v>0.55000000000000004</v>
      </c>
      <c r="X94" s="9">
        <f t="shared" si="17"/>
        <v>0.72399999999999998</v>
      </c>
      <c r="Y94" s="12">
        <v>1.274</v>
      </c>
      <c r="Z94" s="12"/>
      <c r="AA94" s="12" t="s">
        <v>2064</v>
      </c>
      <c r="AB94" s="12" t="s">
        <v>622</v>
      </c>
      <c r="AC94" s="12" t="s">
        <v>444</v>
      </c>
      <c r="AD94" s="11" t="s">
        <v>2311</v>
      </c>
      <c r="AE94" s="11" t="s">
        <v>2334</v>
      </c>
      <c r="AF94" s="11" t="s">
        <v>2298</v>
      </c>
      <c r="AG94" s="11" t="s">
        <v>2299</v>
      </c>
      <c r="AH94" s="12"/>
      <c r="AI94" s="12" t="s">
        <v>1899</v>
      </c>
      <c r="AJ94" s="12" t="s">
        <v>74</v>
      </c>
      <c r="AK94" s="466">
        <v>1</v>
      </c>
      <c r="AL94" s="395">
        <v>48</v>
      </c>
      <c r="AM94" s="390" t="s">
        <v>444</v>
      </c>
      <c r="AN94" s="390" t="s">
        <v>2020</v>
      </c>
      <c r="AO94" s="390" t="s">
        <v>2077</v>
      </c>
      <c r="AP94" s="390">
        <v>8.43</v>
      </c>
      <c r="AQ94" s="390" t="s">
        <v>2071</v>
      </c>
      <c r="AR94" s="390" t="s">
        <v>445</v>
      </c>
      <c r="AS94" s="385">
        <v>3</v>
      </c>
      <c r="AT94" s="386">
        <v>34</v>
      </c>
      <c r="AU94" s="399"/>
      <c r="AV94" s="399"/>
      <c r="AW94" s="399"/>
      <c r="AX94" s="399">
        <v>1</v>
      </c>
      <c r="AY94" s="399"/>
      <c r="AZ94" s="399"/>
      <c r="BA94" s="399"/>
      <c r="BB94" s="400">
        <v>1</v>
      </c>
      <c r="BC94" s="383">
        <v>0</v>
      </c>
      <c r="BD94" s="388">
        <v>1</v>
      </c>
      <c r="BE94" s="387" t="s">
        <v>457</v>
      </c>
      <c r="BF94" s="387" t="s">
        <v>201</v>
      </c>
      <c r="BG94" s="387" t="s">
        <v>458</v>
      </c>
      <c r="BH94" s="387" t="s">
        <v>199</v>
      </c>
      <c r="BI94" s="387" t="s">
        <v>68</v>
      </c>
      <c r="BJ94" s="387" t="s">
        <v>68</v>
      </c>
      <c r="BK94" s="387" t="s">
        <v>68</v>
      </c>
      <c r="BL94" s="387" t="s">
        <v>68</v>
      </c>
      <c r="BM94" s="387" t="s">
        <v>93</v>
      </c>
      <c r="BN94" s="387" t="s">
        <v>459</v>
      </c>
      <c r="BO94" s="390" t="s">
        <v>403</v>
      </c>
      <c r="BP94" s="390" t="s">
        <v>404</v>
      </c>
      <c r="BQ94" s="390"/>
      <c r="BR94" s="390"/>
      <c r="BS94" s="390"/>
      <c r="BT94" s="390"/>
      <c r="BU94" s="387"/>
      <c r="BV94" s="387"/>
      <c r="BW94" s="387"/>
      <c r="BX94" s="387" t="s">
        <v>2107</v>
      </c>
      <c r="BY94" s="387"/>
      <c r="BZ94" s="387"/>
      <c r="CA94" s="387"/>
      <c r="CB94" s="387"/>
      <c r="CC94" s="387"/>
      <c r="CD94" s="387"/>
      <c r="CE94" s="387"/>
      <c r="CF94" s="387">
        <v>1</v>
      </c>
      <c r="CG94" s="387"/>
      <c r="CH94" s="387"/>
      <c r="CI94" s="387"/>
      <c r="CJ94" s="387"/>
      <c r="CK94" s="387"/>
      <c r="CL94" s="387"/>
      <c r="CM94" s="387"/>
      <c r="CN94" s="387"/>
      <c r="CO94" s="389">
        <v>1230</v>
      </c>
      <c r="CP94" s="389"/>
      <c r="CQ94" s="11"/>
      <c r="CR94" s="11" t="s">
        <v>1673</v>
      </c>
      <c r="CS94" s="11" t="s">
        <v>1672</v>
      </c>
      <c r="CT94" s="11"/>
      <c r="CU94" s="11"/>
      <c r="CV94" s="11"/>
      <c r="CW94" s="11"/>
      <c r="CX94" s="10">
        <v>1</v>
      </c>
      <c r="CY94" s="10" t="s">
        <v>320</v>
      </c>
      <c r="CZ94" s="10">
        <v>87</v>
      </c>
      <c r="DA94" s="10"/>
      <c r="DB94" s="10" t="s">
        <v>447</v>
      </c>
      <c r="DC94" s="10">
        <v>1</v>
      </c>
      <c r="DD94" s="10" t="str">
        <f t="shared" si="16"/>
        <v>76_79</v>
      </c>
      <c r="DE94" s="282"/>
      <c r="DF94" s="10"/>
      <c r="DG94" s="10" t="s">
        <v>447</v>
      </c>
      <c r="DH94" s="10"/>
      <c r="DI94" s="10"/>
      <c r="DJ94" s="10"/>
      <c r="DK94" s="232"/>
      <c r="DL94" s="232"/>
      <c r="DM94" s="232"/>
      <c r="DN94" s="232"/>
      <c r="DO94" s="477" t="s">
        <v>1959</v>
      </c>
      <c r="DP94" s="230"/>
      <c r="DQ94" s="50"/>
      <c r="DR94" s="50"/>
      <c r="DS94" s="50"/>
      <c r="DT94" s="50"/>
      <c r="DU94" s="50"/>
      <c r="DV94" s="50"/>
      <c r="DW94" s="50"/>
      <c r="DX94" s="50"/>
      <c r="DY94" s="50"/>
      <c r="DZ94" s="50"/>
      <c r="EA94" s="50"/>
      <c r="EB94" s="50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0"/>
      <c r="EN94" s="50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0"/>
      <c r="EZ94" s="50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0"/>
      <c r="FL94" s="50"/>
      <c r="FM94" s="50"/>
      <c r="FN94" s="50"/>
      <c r="FO94" s="50"/>
      <c r="FP94" s="50"/>
      <c r="FQ94" s="50"/>
      <c r="FR94" s="50"/>
      <c r="FS94" s="50"/>
      <c r="FT94" s="50"/>
      <c r="FU94" s="50"/>
      <c r="FV94" s="50"/>
      <c r="FW94" s="50"/>
      <c r="FX94" s="50"/>
      <c r="FY94" s="50"/>
      <c r="FZ94" s="50"/>
      <c r="GA94" s="50"/>
      <c r="GB94" s="50"/>
      <c r="GC94" s="50"/>
      <c r="GD94" s="50"/>
      <c r="GE94" s="50"/>
      <c r="GF94" s="50"/>
      <c r="GG94" s="50"/>
      <c r="GH94" s="50"/>
      <c r="GI94" s="50"/>
      <c r="GJ94" s="50"/>
      <c r="GK94" s="50"/>
      <c r="GL94" s="50"/>
      <c r="GM94" s="50"/>
      <c r="GN94" s="50"/>
      <c r="GO94" s="50"/>
      <c r="GP94" s="50"/>
      <c r="GQ94" s="50"/>
      <c r="GR94" s="50"/>
      <c r="GS94" s="50"/>
      <c r="GT94" s="50"/>
      <c r="GU94" s="50"/>
      <c r="GV94" s="50"/>
      <c r="GW94" s="50"/>
      <c r="GX94" s="50"/>
      <c r="GY94" s="50"/>
      <c r="GZ94" s="50"/>
      <c r="HA94" s="50"/>
      <c r="HB94" s="50"/>
      <c r="HC94" s="50"/>
      <c r="HD94" s="50"/>
      <c r="HE94" s="50"/>
      <c r="HF94" s="50"/>
      <c r="HG94" s="50"/>
      <c r="HH94" s="50"/>
      <c r="HI94" s="50"/>
      <c r="HJ94" s="50"/>
      <c r="HK94" s="50"/>
      <c r="HL94" s="50"/>
      <c r="HM94" s="50"/>
      <c r="HN94" s="50"/>
      <c r="HO94" s="50"/>
      <c r="HP94" s="50"/>
      <c r="HQ94" s="50"/>
      <c r="HR94" s="50"/>
      <c r="HS94" s="50"/>
      <c r="HT94" s="50"/>
      <c r="HU94" s="50"/>
      <c r="HV94" s="50"/>
      <c r="HW94" s="50"/>
      <c r="HX94" s="50"/>
      <c r="HY94" s="50"/>
      <c r="HZ94" s="50"/>
      <c r="IA94" s="50"/>
      <c r="IB94" s="50"/>
      <c r="IC94" s="50"/>
      <c r="ID94" s="50"/>
      <c r="IE94" s="50"/>
      <c r="IF94" s="50"/>
      <c r="IG94" s="50"/>
      <c r="IH94" s="50"/>
      <c r="II94" s="50"/>
      <c r="IJ94" s="50"/>
      <c r="IK94" s="50"/>
      <c r="IL94" s="50"/>
      <c r="IM94" s="50"/>
      <c r="IN94" s="50"/>
      <c r="IO94" s="50"/>
      <c r="IP94" s="50"/>
      <c r="IQ94" s="50"/>
      <c r="IR94" s="50"/>
      <c r="IS94" s="50"/>
      <c r="IT94" s="50"/>
      <c r="IU94" s="50"/>
      <c r="IV94" s="50"/>
      <c r="IW94" s="50"/>
      <c r="IX94" s="50"/>
      <c r="IY94" s="50"/>
      <c r="IZ94" s="50"/>
      <c r="JA94" s="50"/>
      <c r="JB94" s="50"/>
      <c r="JC94" s="50"/>
      <c r="JD94" s="50"/>
      <c r="JE94" s="50"/>
      <c r="JF94" s="50"/>
      <c r="JG94" s="50"/>
      <c r="JH94" s="50"/>
      <c r="JI94" s="50"/>
      <c r="JJ94" s="50"/>
      <c r="JK94" s="50"/>
      <c r="JL94" s="50"/>
      <c r="JM94" s="50"/>
      <c r="JN94" s="50"/>
      <c r="JO94" s="50"/>
      <c r="JP94" s="50"/>
      <c r="JQ94" s="50"/>
      <c r="JR94" s="50"/>
      <c r="JS94" s="50"/>
      <c r="JT94" s="50"/>
      <c r="JU94" s="50"/>
      <c r="JV94" s="50"/>
      <c r="JW94" s="50"/>
      <c r="JX94" s="50"/>
      <c r="JY94" s="50"/>
      <c r="JZ94" s="50"/>
      <c r="KA94" s="50"/>
      <c r="KB94" s="50"/>
      <c r="KC94" s="50"/>
      <c r="KD94" s="50"/>
      <c r="KE94" s="50"/>
      <c r="KF94" s="50"/>
      <c r="KG94" s="50"/>
      <c r="KH94" s="50"/>
      <c r="KI94" s="50"/>
      <c r="KJ94" s="50"/>
      <c r="KK94" s="50"/>
      <c r="KL94" s="50"/>
      <c r="KM94" s="50"/>
      <c r="KN94" s="50"/>
      <c r="KO94" s="50"/>
      <c r="KP94" s="50"/>
      <c r="KQ94" s="50"/>
      <c r="KR94" s="50"/>
      <c r="KS94" s="50"/>
      <c r="KT94" s="50"/>
      <c r="KU94" s="50"/>
      <c r="KV94" s="50"/>
      <c r="KW94" s="50"/>
      <c r="KX94" s="50"/>
      <c r="KY94" s="50"/>
      <c r="KZ94" s="50"/>
      <c r="LA94" s="50"/>
      <c r="LB94" s="50"/>
      <c r="LC94" s="50"/>
      <c r="LD94" s="50"/>
      <c r="LE94" s="50"/>
      <c r="LF94" s="50"/>
      <c r="LG94" s="50"/>
      <c r="LH94" s="50"/>
      <c r="LI94" s="50"/>
      <c r="LJ94" s="50"/>
      <c r="LK94" s="50"/>
      <c r="LL94" s="50"/>
      <c r="LM94" s="50"/>
      <c r="LN94" s="50"/>
      <c r="LO94" s="50"/>
      <c r="LP94" s="50"/>
      <c r="LQ94" s="50"/>
      <c r="LR94" s="50"/>
      <c r="LS94" s="50"/>
      <c r="LT94" s="50"/>
      <c r="LU94" s="50"/>
      <c r="LV94" s="50"/>
      <c r="LW94" s="50"/>
      <c r="LX94" s="50"/>
      <c r="LY94" s="50"/>
      <c r="LZ94" s="50"/>
      <c r="MA94" s="50"/>
      <c r="MB94" s="50"/>
      <c r="MC94" s="50"/>
      <c r="MD94" s="50"/>
      <c r="ME94" s="50"/>
      <c r="MF94" s="50"/>
      <c r="MG94" s="50"/>
      <c r="MH94" s="50"/>
      <c r="MI94" s="50"/>
      <c r="MJ94" s="50"/>
      <c r="MK94" s="50"/>
      <c r="ML94" s="50"/>
      <c r="MM94" s="50"/>
      <c r="MN94" s="50"/>
      <c r="MO94" s="50"/>
      <c r="MP94" s="50"/>
      <c r="MQ94" s="50"/>
      <c r="MR94" s="50"/>
      <c r="MS94" s="50"/>
      <c r="MT94" s="50"/>
      <c r="MU94" s="50"/>
      <c r="MV94" s="50"/>
      <c r="MW94" s="50"/>
      <c r="MX94" s="50"/>
      <c r="MY94" s="50"/>
      <c r="MZ94" s="50"/>
      <c r="NA94" s="50"/>
      <c r="NB94" s="50"/>
      <c r="NC94" s="50"/>
      <c r="ND94" s="50"/>
      <c r="NE94" s="50"/>
      <c r="NF94" s="50"/>
      <c r="NG94" s="50"/>
      <c r="NH94" s="50"/>
      <c r="NI94" s="50"/>
      <c r="NJ94" s="50"/>
      <c r="NK94" s="50"/>
      <c r="NL94" s="50"/>
      <c r="NM94" s="50"/>
      <c r="NN94" s="50"/>
      <c r="NO94" s="50"/>
      <c r="NP94" s="50"/>
      <c r="NQ94" s="50"/>
      <c r="NR94" s="50"/>
      <c r="NS94" s="50"/>
      <c r="NT94" s="50"/>
      <c r="NU94" s="50"/>
      <c r="NV94" s="50"/>
      <c r="NW94" s="50"/>
      <c r="NX94" s="50"/>
      <c r="NY94" s="50"/>
      <c r="NZ94" s="50"/>
      <c r="OA94" s="50"/>
      <c r="OB94" s="50"/>
      <c r="OC94" s="50"/>
      <c r="OD94" s="50"/>
      <c r="OE94" s="50"/>
      <c r="OF94" s="50"/>
      <c r="OG94" s="50"/>
      <c r="OH94" s="50"/>
      <c r="OI94" s="50"/>
      <c r="OJ94" s="50"/>
      <c r="OK94" s="50"/>
      <c r="OL94" s="50"/>
      <c r="OM94" s="50"/>
      <c r="ON94" s="50"/>
      <c r="OO94" s="50"/>
      <c r="OP94" s="50"/>
      <c r="OQ94" s="50"/>
      <c r="OR94" s="50"/>
      <c r="OS94" s="50"/>
      <c r="OT94" s="50"/>
      <c r="OU94" s="50"/>
      <c r="OV94" s="50"/>
      <c r="OW94" s="50"/>
      <c r="OX94" s="50"/>
      <c r="OY94" s="50"/>
      <c r="OZ94" s="50"/>
      <c r="PA94" s="50"/>
      <c r="PB94" s="50"/>
      <c r="PC94" s="50"/>
      <c r="PD94" s="50"/>
      <c r="PE94" s="50"/>
      <c r="PF94" s="50"/>
      <c r="PG94" s="50"/>
      <c r="PH94" s="50"/>
      <c r="PI94" s="50"/>
      <c r="PJ94" s="50"/>
      <c r="PK94" s="50"/>
      <c r="PL94" s="50"/>
      <c r="PM94" s="50"/>
      <c r="PN94" s="50"/>
      <c r="PO94" s="50"/>
      <c r="PP94" s="50"/>
      <c r="PQ94" s="50"/>
      <c r="PR94" s="50"/>
      <c r="PS94" s="50"/>
      <c r="PT94" s="50"/>
      <c r="PU94" s="50"/>
      <c r="PV94" s="50"/>
      <c r="PW94" s="50"/>
      <c r="PX94" s="50"/>
      <c r="PY94" s="50"/>
      <c r="PZ94" s="50"/>
      <c r="QA94" s="50"/>
      <c r="QB94" s="50"/>
      <c r="QC94" s="50"/>
      <c r="QD94" s="50"/>
      <c r="QE94" s="50"/>
      <c r="QF94" s="50"/>
      <c r="QG94" s="50"/>
      <c r="QH94" s="50"/>
      <c r="QI94" s="50"/>
      <c r="QJ94" s="50"/>
      <c r="QK94" s="50"/>
      <c r="QL94" s="50"/>
      <c r="QM94" s="50"/>
      <c r="QN94" s="50"/>
      <c r="QO94" s="50"/>
      <c r="QP94" s="50"/>
      <c r="QQ94" s="50"/>
      <c r="QR94" s="50"/>
      <c r="QS94" s="50"/>
      <c r="QT94" s="50"/>
      <c r="QU94" s="50"/>
      <c r="QV94" s="50"/>
      <c r="QW94" s="50"/>
      <c r="QX94" s="50"/>
      <c r="QY94" s="50"/>
      <c r="QZ94" s="50"/>
      <c r="RA94" s="50"/>
      <c r="RB94" s="50"/>
      <c r="RC94" s="50"/>
      <c r="RD94" s="50"/>
      <c r="RE94" s="50"/>
      <c r="RF94" s="50"/>
      <c r="RG94" s="50"/>
      <c r="RH94" s="50"/>
      <c r="RI94" s="50"/>
      <c r="RJ94" s="50"/>
      <c r="RK94" s="50"/>
      <c r="RL94" s="50"/>
      <c r="RM94" s="50"/>
      <c r="RN94" s="50"/>
      <c r="RO94" s="50"/>
      <c r="RP94" s="50"/>
      <c r="RQ94" s="50"/>
      <c r="RR94" s="50"/>
      <c r="RS94" s="50"/>
      <c r="RT94" s="50"/>
      <c r="RU94" s="50"/>
      <c r="RV94" s="50"/>
      <c r="RW94" s="50"/>
      <c r="RX94" s="50"/>
      <c r="RY94" s="50"/>
      <c r="RZ94" s="50"/>
      <c r="SA94" s="50"/>
      <c r="SB94" s="50"/>
      <c r="SC94" s="50"/>
      <c r="SD94" s="50"/>
      <c r="SE94" s="50"/>
      <c r="SF94" s="50"/>
      <c r="SG94" s="50"/>
      <c r="SH94" s="50"/>
      <c r="SI94" s="50"/>
      <c r="SJ94" s="50"/>
      <c r="SK94" s="50"/>
      <c r="SL94" s="50"/>
      <c r="SM94" s="50"/>
      <c r="SN94" s="50"/>
      <c r="SO94" s="50"/>
      <c r="SP94" s="50"/>
      <c r="SQ94" s="50"/>
      <c r="SR94" s="50"/>
      <c r="SS94" s="50"/>
      <c r="ST94" s="50"/>
      <c r="SU94" s="50"/>
      <c r="SV94" s="50"/>
      <c r="SW94" s="50"/>
      <c r="SX94" s="50"/>
      <c r="SY94" s="50"/>
      <c r="SZ94" s="50"/>
      <c r="TA94" s="50"/>
      <c r="TB94" s="50"/>
      <c r="TC94" s="50"/>
      <c r="TD94" s="50"/>
      <c r="TE94" s="50"/>
      <c r="TF94" s="50"/>
      <c r="TG94" s="50"/>
      <c r="TH94" s="50"/>
      <c r="TI94" s="50"/>
      <c r="TJ94" s="50"/>
      <c r="TK94" s="50"/>
      <c r="TL94" s="50"/>
      <c r="TM94" s="50"/>
      <c r="TN94" s="50"/>
      <c r="TO94" s="50"/>
      <c r="TP94" s="50"/>
      <c r="TQ94" s="50"/>
      <c r="TR94" s="50"/>
      <c r="TS94" s="50"/>
      <c r="TT94" s="50"/>
      <c r="TU94" s="50"/>
      <c r="TV94" s="50"/>
      <c r="TW94" s="50"/>
      <c r="TX94" s="50"/>
      <c r="TY94" s="50"/>
      <c r="TZ94" s="50"/>
      <c r="UA94" s="50"/>
      <c r="UB94" s="50"/>
      <c r="UC94" s="50"/>
      <c r="UD94" s="50"/>
      <c r="UE94" s="50"/>
      <c r="UF94" s="50"/>
      <c r="UG94" s="50"/>
      <c r="UH94" s="50"/>
      <c r="UI94" s="50"/>
      <c r="UJ94" s="50"/>
      <c r="UK94" s="50"/>
      <c r="UL94" s="50"/>
      <c r="UM94" s="50"/>
      <c r="UN94" s="50"/>
      <c r="UO94" s="50"/>
      <c r="UP94" s="50"/>
      <c r="UQ94" s="50"/>
      <c r="UR94" s="50"/>
      <c r="US94" s="50"/>
      <c r="UT94" s="50"/>
      <c r="UU94" s="50"/>
      <c r="UV94" s="50"/>
      <c r="UW94" s="50"/>
      <c r="UX94" s="50"/>
      <c r="UY94" s="50"/>
      <c r="UZ94" s="50"/>
      <c r="VA94" s="50"/>
      <c r="VB94" s="50"/>
      <c r="VC94" s="50"/>
      <c r="VD94" s="50"/>
      <c r="VE94" s="50"/>
      <c r="VF94" s="50"/>
      <c r="VG94" s="50"/>
      <c r="VH94" s="50"/>
      <c r="VI94" s="50"/>
      <c r="VJ94" s="50"/>
      <c r="VK94" s="50"/>
      <c r="VL94" s="50"/>
      <c r="VM94" s="50"/>
      <c r="VN94" s="50"/>
      <c r="VO94" s="50"/>
      <c r="VP94" s="50"/>
      <c r="VQ94" s="50"/>
      <c r="VR94" s="50"/>
      <c r="VS94" s="50"/>
      <c r="VT94" s="50"/>
      <c r="VU94" s="50"/>
      <c r="VV94" s="50"/>
      <c r="VW94" s="50"/>
      <c r="VX94" s="50"/>
      <c r="VY94" s="50"/>
      <c r="VZ94" s="50"/>
      <c r="WA94" s="50"/>
      <c r="WB94" s="50"/>
      <c r="WC94" s="50"/>
      <c r="WD94" s="50"/>
      <c r="WE94" s="50"/>
      <c r="WF94" s="50"/>
      <c r="WG94" s="50"/>
      <c r="WH94" s="50"/>
      <c r="WI94" s="50"/>
      <c r="WJ94" s="50"/>
      <c r="WK94" s="50"/>
      <c r="WL94" s="50"/>
      <c r="WM94" s="50"/>
      <c r="WN94" s="50"/>
      <c r="WO94" s="50"/>
      <c r="WP94" s="50"/>
      <c r="WQ94" s="50"/>
      <c r="WR94" s="50"/>
      <c r="WS94" s="50"/>
      <c r="WT94" s="50"/>
      <c r="WU94" s="50"/>
      <c r="WV94" s="50"/>
      <c r="WW94" s="50"/>
      <c r="WX94" s="50"/>
      <c r="WY94" s="50"/>
      <c r="WZ94" s="50"/>
      <c r="XA94" s="50"/>
      <c r="XB94" s="50"/>
      <c r="XC94" s="50"/>
      <c r="XD94" s="50"/>
      <c r="XE94" s="50"/>
      <c r="XF94" s="50"/>
      <c r="XG94" s="50"/>
      <c r="XH94" s="50"/>
      <c r="XI94" s="50"/>
      <c r="XJ94" s="50"/>
      <c r="XK94" s="50"/>
      <c r="XL94" s="50"/>
      <c r="XM94" s="50"/>
      <c r="XN94" s="50"/>
      <c r="XO94" s="50"/>
      <c r="XP94" s="50"/>
      <c r="XQ94" s="50"/>
      <c r="XR94" s="50"/>
      <c r="XS94" s="50"/>
      <c r="XT94" s="50"/>
      <c r="XU94" s="50"/>
      <c r="XV94" s="50"/>
      <c r="XW94" s="50"/>
      <c r="XX94" s="50"/>
      <c r="XY94" s="50"/>
      <c r="XZ94" s="50"/>
      <c r="YA94" s="50"/>
      <c r="YB94" s="50"/>
      <c r="YC94" s="50"/>
      <c r="YD94" s="50"/>
      <c r="YE94" s="50"/>
      <c r="YF94" s="50"/>
      <c r="YG94" s="50"/>
      <c r="YH94" s="50"/>
      <c r="YI94" s="50"/>
      <c r="YJ94" s="50"/>
      <c r="YK94" s="50"/>
      <c r="YL94" s="50"/>
      <c r="YM94" s="50"/>
      <c r="YN94" s="50"/>
      <c r="YO94" s="50"/>
      <c r="YP94" s="50"/>
      <c r="YQ94" s="50"/>
      <c r="YR94" s="50"/>
      <c r="YS94" s="50"/>
      <c r="YT94" s="50"/>
      <c r="YU94" s="50"/>
      <c r="YV94" s="50"/>
      <c r="YW94" s="50"/>
      <c r="YX94" s="50"/>
      <c r="YY94" s="50"/>
      <c r="YZ94" s="50"/>
      <c r="ZA94" s="50"/>
      <c r="ZB94" s="50"/>
      <c r="ZC94" s="50"/>
      <c r="ZD94" s="50"/>
      <c r="ZE94" s="50"/>
      <c r="ZF94" s="50"/>
      <c r="ZG94" s="50"/>
      <c r="ZH94" s="50"/>
      <c r="ZI94" s="50"/>
      <c r="ZJ94" s="50"/>
      <c r="ZK94" s="50"/>
      <c r="ZL94" s="50"/>
      <c r="ZM94" s="50"/>
      <c r="ZN94" s="50"/>
      <c r="ZO94" s="50"/>
      <c r="ZP94" s="50"/>
      <c r="ZQ94" s="50"/>
      <c r="ZR94" s="50"/>
      <c r="ZS94" s="50"/>
      <c r="ZT94" s="50"/>
      <c r="ZU94" s="50"/>
      <c r="ZV94" s="50"/>
      <c r="ZW94" s="50"/>
      <c r="ZX94" s="50"/>
      <c r="ZY94" s="50"/>
      <c r="ZZ94" s="50"/>
      <c r="AAA94" s="50"/>
      <c r="AAB94" s="50"/>
      <c r="AAC94" s="50"/>
      <c r="AAD94" s="50"/>
      <c r="AAE94" s="50"/>
      <c r="AAF94" s="50"/>
      <c r="AAG94" s="50"/>
      <c r="AAH94" s="50"/>
      <c r="AAI94" s="50"/>
      <c r="AAJ94" s="50"/>
      <c r="AAK94" s="50"/>
      <c r="AAL94" s="50"/>
      <c r="AAM94" s="50"/>
      <c r="AAN94" s="50"/>
      <c r="AAO94" s="50"/>
      <c r="AAP94" s="50"/>
      <c r="AAQ94" s="50"/>
      <c r="AAR94" s="50"/>
      <c r="AAS94" s="50"/>
      <c r="AAT94" s="50"/>
      <c r="AAU94" s="50"/>
      <c r="AAV94" s="50"/>
      <c r="AAW94" s="50"/>
      <c r="AAX94" s="50"/>
      <c r="AAY94" s="50"/>
      <c r="AAZ94" s="50"/>
      <c r="ABA94" s="50"/>
      <c r="ABB94" s="50"/>
      <c r="ABC94" s="50"/>
      <c r="ABD94" s="50"/>
      <c r="ABE94" s="50"/>
      <c r="ABF94" s="50"/>
      <c r="ABG94" s="50"/>
      <c r="ABH94" s="50"/>
      <c r="ABI94" s="50"/>
      <c r="ABJ94" s="50"/>
      <c r="ABK94" s="50"/>
      <c r="ABL94" s="50"/>
      <c r="ABM94" s="50"/>
      <c r="ABN94" s="50"/>
      <c r="ABO94" s="50"/>
      <c r="ABP94" s="50"/>
      <c r="ABQ94" s="50"/>
      <c r="ABR94" s="50"/>
      <c r="ABS94" s="50"/>
      <c r="ABT94" s="50"/>
      <c r="ABU94" s="50"/>
      <c r="ABV94" s="50"/>
      <c r="ABW94" s="50"/>
      <c r="ABX94" s="50"/>
      <c r="ABY94" s="50"/>
      <c r="ABZ94" s="50"/>
      <c r="ACA94" s="50"/>
      <c r="ACB94" s="50"/>
      <c r="ACC94" s="50"/>
      <c r="ACD94" s="50"/>
      <c r="ACE94" s="50"/>
      <c r="ACF94" s="50"/>
      <c r="ACG94" s="50"/>
      <c r="ACH94" s="50"/>
      <c r="ACI94" s="50"/>
      <c r="ACJ94" s="50"/>
      <c r="ACK94" s="50"/>
      <c r="ACL94" s="50"/>
      <c r="ACM94" s="50"/>
      <c r="ACN94" s="50"/>
      <c r="ACO94" s="50"/>
      <c r="ACP94" s="50"/>
      <c r="ACQ94" s="50"/>
      <c r="ACR94" s="50"/>
      <c r="ACS94" s="50"/>
      <c r="ACT94" s="50"/>
      <c r="ACU94" s="50"/>
      <c r="ACV94" s="50"/>
      <c r="ACW94" s="50"/>
      <c r="ACX94" s="50"/>
      <c r="ACY94" s="50"/>
      <c r="ACZ94" s="50"/>
      <c r="ADA94" s="50"/>
      <c r="ADB94" s="50"/>
      <c r="ADC94" s="50"/>
      <c r="ADD94" s="50"/>
      <c r="ADE94" s="50"/>
      <c r="ADF94" s="50"/>
      <c r="ADG94" s="50"/>
      <c r="ADH94" s="50"/>
      <c r="ADI94" s="50"/>
      <c r="ADJ94" s="50"/>
      <c r="ADK94" s="50"/>
      <c r="ADL94" s="50"/>
      <c r="ADM94" s="50"/>
      <c r="ADN94" s="50"/>
      <c r="ADO94" s="50"/>
      <c r="ADP94" s="50"/>
      <c r="ADQ94" s="50"/>
      <c r="ADR94" s="50"/>
      <c r="ADS94" s="50"/>
      <c r="ADT94" s="50"/>
      <c r="ADU94" s="50"/>
      <c r="ADV94" s="50"/>
      <c r="ADW94" s="50"/>
      <c r="ADX94" s="50"/>
      <c r="ADY94" s="50"/>
      <c r="ADZ94" s="50"/>
      <c r="AEA94" s="50"/>
      <c r="AEB94" s="50"/>
      <c r="AEC94" s="50"/>
      <c r="AED94" s="50"/>
      <c r="AEE94" s="50"/>
      <c r="AEF94" s="50"/>
      <c r="AEG94" s="50"/>
      <c r="AEH94" s="50"/>
      <c r="AEI94" s="50"/>
      <c r="AEJ94" s="50"/>
      <c r="AEK94" s="50"/>
      <c r="AEL94" s="50"/>
      <c r="AEM94" s="50"/>
      <c r="AEN94" s="50"/>
      <c r="AEO94" s="50"/>
      <c r="AEP94" s="50"/>
      <c r="AEQ94" s="50"/>
      <c r="AER94" s="50"/>
      <c r="AES94" s="50"/>
      <c r="AET94" s="50"/>
      <c r="AEU94" s="50"/>
      <c r="AEV94" s="50"/>
      <c r="AEW94" s="50"/>
      <c r="AEX94" s="50"/>
      <c r="AEY94" s="50"/>
      <c r="AEZ94" s="50"/>
      <c r="AFA94" s="50"/>
      <c r="AFB94" s="50"/>
      <c r="AFC94" s="50"/>
      <c r="AFD94" s="50"/>
      <c r="AFE94" s="50"/>
      <c r="AFF94" s="50"/>
      <c r="AFG94" s="50"/>
      <c r="AFH94" s="50"/>
      <c r="AFI94" s="50"/>
      <c r="AFJ94" s="50"/>
      <c r="AFK94" s="50"/>
      <c r="AFL94" s="50"/>
      <c r="AFM94" s="50"/>
      <c r="AFN94" s="50"/>
      <c r="AFO94" s="50"/>
      <c r="AFP94" s="50"/>
      <c r="AFQ94" s="50"/>
      <c r="AFR94" s="50"/>
      <c r="AFS94" s="50"/>
      <c r="AFT94" s="50"/>
      <c r="AFU94" s="50"/>
      <c r="AFV94" s="50"/>
      <c r="AFW94" s="50"/>
      <c r="AFX94" s="50"/>
      <c r="AFY94" s="50"/>
      <c r="AFZ94" s="50"/>
      <c r="AGA94" s="50"/>
      <c r="AGB94" s="50"/>
      <c r="AGC94" s="50"/>
      <c r="AGD94" s="50"/>
      <c r="AGE94" s="50"/>
      <c r="AGF94" s="50"/>
      <c r="AGG94" s="50"/>
      <c r="AGH94" s="50"/>
      <c r="AGI94" s="50"/>
      <c r="AGJ94" s="50"/>
      <c r="AGK94" s="50"/>
      <c r="AGL94" s="50"/>
      <c r="AGM94" s="50"/>
      <c r="AGN94" s="50"/>
      <c r="AGO94" s="50"/>
      <c r="AGP94" s="50"/>
      <c r="AGQ94" s="50"/>
      <c r="AGR94" s="50"/>
      <c r="AGS94" s="50"/>
      <c r="AGT94" s="50"/>
      <c r="AGU94" s="50"/>
      <c r="AGV94" s="50"/>
      <c r="AGW94" s="50"/>
      <c r="AGX94" s="50"/>
      <c r="AGY94" s="50"/>
      <c r="AGZ94" s="50"/>
      <c r="AHA94" s="50"/>
      <c r="AHB94" s="50"/>
      <c r="AHC94" s="50"/>
      <c r="AHD94" s="50"/>
      <c r="AHE94" s="50"/>
      <c r="AHF94" s="50"/>
      <c r="AHG94" s="50"/>
      <c r="AHH94" s="50"/>
      <c r="AHI94" s="50"/>
      <c r="AHJ94" s="50"/>
      <c r="AHK94" s="50"/>
      <c r="AHL94" s="50"/>
      <c r="AHM94" s="50"/>
      <c r="AHN94" s="50"/>
      <c r="AHO94" s="50"/>
      <c r="AHP94" s="50"/>
      <c r="AHQ94" s="50"/>
      <c r="AHR94" s="50"/>
      <c r="AHS94" s="50"/>
      <c r="AHT94" s="50"/>
      <c r="AHU94" s="50"/>
      <c r="AHV94" s="50"/>
      <c r="AHW94" s="50"/>
      <c r="AHX94" s="50"/>
      <c r="AHY94" s="50"/>
      <c r="AHZ94" s="50"/>
      <c r="AIA94" s="50"/>
      <c r="AIB94" s="50"/>
      <c r="AIC94" s="50"/>
      <c r="AID94" s="50"/>
      <c r="AIE94" s="50"/>
      <c r="AIF94" s="50"/>
      <c r="AIG94" s="50"/>
      <c r="AIH94" s="50"/>
      <c r="AII94" s="50"/>
      <c r="AIJ94" s="50"/>
      <c r="AIK94" s="50"/>
      <c r="AIL94" s="50"/>
      <c r="AIM94" s="50"/>
      <c r="AIN94" s="50"/>
      <c r="AIO94" s="50"/>
      <c r="AIP94" s="50"/>
      <c r="AIQ94" s="50"/>
      <c r="AIR94" s="50"/>
      <c r="AIS94" s="50"/>
      <c r="AIT94" s="50"/>
      <c r="AIU94" s="50"/>
      <c r="AIV94" s="50"/>
      <c r="AIW94" s="50"/>
      <c r="AIX94" s="50"/>
      <c r="AIY94" s="50"/>
      <c r="AIZ94" s="50"/>
      <c r="AJA94" s="50"/>
      <c r="AJB94" s="50"/>
      <c r="AJC94" s="50"/>
      <c r="AJD94" s="50"/>
      <c r="AJE94" s="50"/>
      <c r="AJF94" s="50"/>
      <c r="AJG94" s="50"/>
      <c r="AJH94" s="50"/>
      <c r="AJI94" s="50"/>
      <c r="AJJ94" s="50"/>
      <c r="AJK94" s="50"/>
      <c r="AJL94" s="50"/>
      <c r="AJM94" s="50"/>
      <c r="AJN94" s="50"/>
      <c r="AJO94" s="50"/>
      <c r="AJP94" s="50"/>
      <c r="AJQ94" s="50"/>
      <c r="AJR94" s="50"/>
      <c r="AJS94" s="50"/>
      <c r="AJT94" s="50"/>
      <c r="AJU94" s="50"/>
      <c r="AJV94" s="50"/>
      <c r="AJW94" s="50"/>
      <c r="AJX94" s="50"/>
      <c r="AJY94" s="50"/>
      <c r="AJZ94" s="50"/>
      <c r="AKA94" s="50"/>
      <c r="AKB94" s="50"/>
      <c r="AKC94" s="50"/>
      <c r="AKD94" s="50"/>
      <c r="AKE94" s="50"/>
      <c r="AKF94" s="50"/>
      <c r="AKG94" s="50"/>
      <c r="AKH94" s="50"/>
      <c r="AKI94" s="50"/>
      <c r="AKJ94" s="50"/>
      <c r="AKK94" s="50"/>
      <c r="AKL94" s="50"/>
      <c r="AKM94" s="50"/>
      <c r="AKN94" s="50"/>
      <c r="AKO94" s="50"/>
      <c r="AKP94" s="50"/>
      <c r="AKQ94" s="50"/>
      <c r="AKR94" s="50"/>
      <c r="AKS94" s="50"/>
      <c r="AKT94" s="50"/>
      <c r="AKU94" s="50"/>
      <c r="AKV94" s="50"/>
      <c r="AKW94" s="50"/>
      <c r="AKX94" s="50"/>
      <c r="AKY94" s="50"/>
      <c r="AKZ94" s="50"/>
      <c r="ALA94" s="50"/>
      <c r="ALB94" s="50"/>
      <c r="ALC94" s="50"/>
      <c r="ALD94" s="50"/>
      <c r="ALE94" s="50"/>
      <c r="ALF94" s="50"/>
      <c r="ALG94" s="50"/>
      <c r="ALH94" s="50"/>
      <c r="ALI94" s="50"/>
      <c r="ALJ94" s="50"/>
      <c r="ALK94" s="50"/>
      <c r="ALL94" s="50"/>
      <c r="ALM94" s="50"/>
      <c r="ALN94" s="50"/>
      <c r="ALO94" s="50"/>
      <c r="ALP94" s="50"/>
      <c r="ALQ94" s="50"/>
      <c r="ALR94" s="50"/>
      <c r="ALS94" s="50"/>
      <c r="ALT94" s="50"/>
      <c r="ALU94" s="50"/>
      <c r="ALV94" s="50"/>
      <c r="ALW94" s="50"/>
      <c r="ALX94" s="50"/>
      <c r="ALY94" s="50"/>
      <c r="ALZ94" s="50"/>
      <c r="AMA94" s="50"/>
      <c r="AMB94" s="50"/>
      <c r="AMC94" s="50"/>
      <c r="AMD94" s="50"/>
      <c r="AME94" s="50"/>
      <c r="AMF94" s="50"/>
      <c r="AMG94" s="50"/>
      <c r="AMH94" s="50"/>
      <c r="AMI94" s="50"/>
      <c r="AMJ94" s="50"/>
      <c r="AMK94" s="50"/>
      <c r="AML94" s="50"/>
      <c r="AMM94" s="50"/>
      <c r="AMN94" s="50"/>
      <c r="AMO94" s="50"/>
      <c r="AMP94" s="50"/>
      <c r="AMQ94" s="50"/>
      <c r="AMR94" s="50"/>
      <c r="AMS94" s="50"/>
      <c r="AMT94" s="50"/>
      <c r="AMU94" s="50"/>
      <c r="AMV94" s="50"/>
      <c r="AMW94" s="50"/>
      <c r="AMX94" s="50"/>
      <c r="AMY94" s="50"/>
      <c r="AMZ94" s="50"/>
      <c r="ANA94" s="50"/>
      <c r="ANB94" s="50"/>
      <c r="ANC94" s="50"/>
      <c r="AND94" s="50"/>
      <c r="ANE94" s="50"/>
      <c r="ANF94" s="50"/>
      <c r="ANG94" s="50"/>
      <c r="ANH94" s="50"/>
      <c r="ANI94" s="50"/>
      <c r="ANJ94" s="50"/>
      <c r="ANK94" s="50"/>
      <c r="ANL94" s="50"/>
      <c r="ANM94" s="50"/>
      <c r="ANN94" s="50"/>
      <c r="ANO94" s="50"/>
      <c r="ANP94" s="50"/>
      <c r="ANQ94" s="50"/>
      <c r="ANR94" s="50"/>
      <c r="ANS94" s="50"/>
      <c r="ANT94" s="50"/>
      <c r="ANU94" s="50"/>
      <c r="ANV94" s="50"/>
      <c r="ANW94" s="50"/>
      <c r="ANX94" s="50"/>
      <c r="ANY94" s="50"/>
      <c r="ANZ94" s="50"/>
      <c r="AOA94" s="50"/>
    </row>
    <row r="95" spans="1:1067" ht="69" customHeight="1">
      <c r="A95" s="2"/>
      <c r="B95" s="10">
        <v>13</v>
      </c>
      <c r="C95" s="280">
        <v>77</v>
      </c>
      <c r="D95" s="280" t="s">
        <v>2432</v>
      </c>
      <c r="E95" s="281">
        <v>27</v>
      </c>
      <c r="F95" s="10" t="s">
        <v>460</v>
      </c>
      <c r="G95" s="10" t="s">
        <v>77</v>
      </c>
      <c r="H95" s="10">
        <v>93</v>
      </c>
      <c r="I95" s="11"/>
      <c r="J95" s="471">
        <v>1</v>
      </c>
      <c r="K95" s="471"/>
      <c r="L95" s="471"/>
      <c r="M95" s="471"/>
      <c r="N95" s="490"/>
      <c r="O95" s="11"/>
      <c r="P95" s="11"/>
      <c r="Q95" s="11"/>
      <c r="R95" s="11"/>
      <c r="S95" s="11" t="s">
        <v>399</v>
      </c>
      <c r="T95" s="11" t="s">
        <v>2341</v>
      </c>
      <c r="U95" s="11">
        <v>10.1289</v>
      </c>
      <c r="V95" s="11" t="s">
        <v>2315</v>
      </c>
      <c r="W95" s="11">
        <v>6</v>
      </c>
      <c r="X95" s="11">
        <f>Y95-W95</f>
        <v>5.25</v>
      </c>
      <c r="Y95" s="11">
        <v>11.25</v>
      </c>
      <c r="Z95" s="11">
        <f>Y95/10000</f>
        <v>1.1249999999999999E-3</v>
      </c>
      <c r="AA95" s="11" t="s">
        <v>2051</v>
      </c>
      <c r="AB95" s="11" t="s">
        <v>1899</v>
      </c>
      <c r="AC95" s="488" t="s">
        <v>2340</v>
      </c>
      <c r="AD95" s="11" t="s">
        <v>2296</v>
      </c>
      <c r="AE95" s="11" t="s">
        <v>2333</v>
      </c>
      <c r="AF95" s="11"/>
      <c r="AG95" s="11"/>
      <c r="AH95" s="11"/>
      <c r="AI95" s="11" t="s">
        <v>1899</v>
      </c>
      <c r="AJ95" s="11"/>
      <c r="AK95" s="466">
        <v>1</v>
      </c>
      <c r="AL95" s="390"/>
      <c r="AM95" s="390" t="s">
        <v>399</v>
      </c>
      <c r="AN95" s="390" t="s">
        <v>400</v>
      </c>
      <c r="AO95" s="390"/>
      <c r="AP95" s="390"/>
      <c r="AQ95" s="390" t="s">
        <v>2022</v>
      </c>
      <c r="AR95" s="390" t="s">
        <v>64</v>
      </c>
      <c r="AS95" s="391">
        <v>4</v>
      </c>
      <c r="AT95" s="387">
        <v>26</v>
      </c>
      <c r="AU95" s="399">
        <v>1</v>
      </c>
      <c r="AV95" s="399"/>
      <c r="AW95" s="399"/>
      <c r="AX95" s="399"/>
      <c r="AY95" s="399">
        <v>1</v>
      </c>
      <c r="AZ95" s="399">
        <v>1</v>
      </c>
      <c r="BA95" s="399"/>
      <c r="BB95" s="399"/>
      <c r="BC95" s="384"/>
      <c r="BD95" s="399"/>
      <c r="BE95" s="399"/>
      <c r="BF95" s="399"/>
      <c r="BG95" s="399"/>
      <c r="BH95" s="399"/>
      <c r="BI95" s="399"/>
      <c r="BJ95" s="399"/>
      <c r="BK95" s="399"/>
      <c r="BL95" s="399"/>
      <c r="BM95" s="387" t="s">
        <v>461</v>
      </c>
      <c r="BN95" s="387" t="s">
        <v>462</v>
      </c>
      <c r="BO95" s="390" t="s">
        <v>403</v>
      </c>
      <c r="BP95" s="390" t="s">
        <v>404</v>
      </c>
      <c r="BQ95" s="390">
        <v>1</v>
      </c>
      <c r="BR95" s="396" t="s">
        <v>2087</v>
      </c>
      <c r="BS95" s="392">
        <v>42163</v>
      </c>
      <c r="BT95" s="392">
        <v>43259</v>
      </c>
      <c r="BU95" s="387"/>
      <c r="BV95" s="387"/>
      <c r="BW95" s="387">
        <v>1</v>
      </c>
      <c r="BX95" s="387" t="s">
        <v>2101</v>
      </c>
      <c r="BY95" s="387"/>
      <c r="BZ95" s="387"/>
      <c r="CA95" s="387"/>
      <c r="CB95" s="387"/>
      <c r="CC95" s="387"/>
      <c r="CD95" s="387"/>
      <c r="CE95" s="387"/>
      <c r="CF95" s="387"/>
      <c r="CG95" s="387"/>
      <c r="CH95" s="387"/>
      <c r="CI95" s="387">
        <v>1</v>
      </c>
      <c r="CJ95" s="387">
        <v>1</v>
      </c>
      <c r="CK95" s="387"/>
      <c r="CL95" s="387"/>
      <c r="CM95" s="387"/>
      <c r="CN95" s="387"/>
      <c r="CO95" s="389">
        <v>2450</v>
      </c>
      <c r="CP95" s="389"/>
      <c r="CQ95" s="11"/>
      <c r="CR95" s="11"/>
      <c r="CS95" s="11"/>
      <c r="CT95" s="11"/>
      <c r="CU95" s="11"/>
      <c r="CV95" s="11"/>
      <c r="CW95" s="11"/>
      <c r="CX95" s="10"/>
      <c r="CY95" s="10"/>
      <c r="CZ95" s="10">
        <v>93</v>
      </c>
      <c r="DA95" s="10" t="s">
        <v>74</v>
      </c>
      <c r="DB95" s="10" t="s">
        <v>74</v>
      </c>
      <c r="DC95" s="10">
        <v>2</v>
      </c>
      <c r="DD95" s="10" t="str">
        <f t="shared" si="16"/>
        <v>77_27</v>
      </c>
      <c r="DE95" s="282"/>
      <c r="DF95" s="10"/>
      <c r="DG95" s="10"/>
      <c r="DH95" s="10"/>
      <c r="DI95" s="10"/>
      <c r="DJ95" s="10" t="s">
        <v>1777</v>
      </c>
      <c r="DK95" s="232"/>
      <c r="DL95" s="232"/>
      <c r="DM95" s="232"/>
      <c r="DN95" s="232"/>
      <c r="DO95" s="477" t="s">
        <v>1959</v>
      </c>
      <c r="DP95" s="476">
        <f>1.23*1750</f>
        <v>2152.5</v>
      </c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  <c r="IX95" s="50"/>
      <c r="IY95" s="50"/>
      <c r="IZ95" s="50"/>
      <c r="JA95" s="50"/>
      <c r="JB95" s="50"/>
      <c r="JC95" s="50"/>
      <c r="JD95" s="50"/>
      <c r="JE95" s="50"/>
      <c r="JF95" s="50"/>
      <c r="JG95" s="50"/>
      <c r="JH95" s="50"/>
      <c r="JI95" s="50"/>
      <c r="JJ95" s="50"/>
      <c r="JK95" s="50"/>
      <c r="JL95" s="50"/>
      <c r="JM95" s="50"/>
      <c r="JN95" s="50"/>
      <c r="JO95" s="50"/>
      <c r="JP95" s="50"/>
      <c r="JQ95" s="50"/>
      <c r="JR95" s="50"/>
      <c r="JS95" s="50"/>
      <c r="JT95" s="50"/>
      <c r="JU95" s="50"/>
      <c r="JV95" s="50"/>
      <c r="JW95" s="50"/>
      <c r="JX95" s="50"/>
      <c r="JY95" s="50"/>
      <c r="JZ95" s="50"/>
      <c r="KA95" s="50"/>
      <c r="KB95" s="50"/>
      <c r="KC95" s="50"/>
      <c r="KD95" s="50"/>
      <c r="KE95" s="50"/>
      <c r="KF95" s="50"/>
      <c r="KG95" s="50"/>
      <c r="KH95" s="50"/>
      <c r="KI95" s="50"/>
      <c r="KJ95" s="50"/>
      <c r="KK95" s="50"/>
      <c r="KL95" s="50"/>
      <c r="KM95" s="50"/>
      <c r="KN95" s="50"/>
      <c r="KO95" s="50"/>
      <c r="KP95" s="50"/>
      <c r="KQ95" s="50"/>
      <c r="KR95" s="50"/>
      <c r="KS95" s="50"/>
      <c r="KT95" s="50"/>
      <c r="KU95" s="50"/>
      <c r="KV95" s="50"/>
      <c r="KW95" s="50"/>
      <c r="KX95" s="50"/>
      <c r="KY95" s="50"/>
      <c r="KZ95" s="50"/>
      <c r="LA95" s="50"/>
      <c r="LB95" s="50"/>
      <c r="LC95" s="50"/>
      <c r="LD95" s="50"/>
      <c r="LE95" s="50"/>
      <c r="LF95" s="50"/>
      <c r="LG95" s="50"/>
      <c r="LH95" s="50"/>
      <c r="LI95" s="50"/>
      <c r="LJ95" s="50"/>
      <c r="LK95" s="50"/>
      <c r="LL95" s="50"/>
      <c r="LM95" s="50"/>
      <c r="LN95" s="50"/>
      <c r="LO95" s="50"/>
      <c r="LP95" s="50"/>
      <c r="LQ95" s="50"/>
      <c r="LR95" s="50"/>
      <c r="LS95" s="50"/>
      <c r="LT95" s="50"/>
      <c r="LU95" s="50"/>
      <c r="LV95" s="50"/>
      <c r="LW95" s="50"/>
      <c r="LX95" s="50"/>
      <c r="LY95" s="50"/>
      <c r="LZ95" s="50"/>
      <c r="MA95" s="50"/>
      <c r="MB95" s="50"/>
      <c r="MC95" s="50"/>
      <c r="MD95" s="50"/>
      <c r="ME95" s="50"/>
      <c r="MF95" s="50"/>
      <c r="MG95" s="50"/>
      <c r="MH95" s="50"/>
      <c r="MI95" s="50"/>
      <c r="MJ95" s="50"/>
      <c r="MK95" s="50"/>
      <c r="ML95" s="50"/>
      <c r="MM95" s="50"/>
      <c r="MN95" s="50"/>
      <c r="MO95" s="50"/>
      <c r="MP95" s="50"/>
      <c r="MQ95" s="50"/>
      <c r="MR95" s="50"/>
      <c r="MS95" s="50"/>
      <c r="MT95" s="50"/>
      <c r="MU95" s="50"/>
      <c r="MV95" s="50"/>
      <c r="MW95" s="50"/>
      <c r="MX95" s="50"/>
      <c r="MY95" s="50"/>
      <c r="MZ95" s="50"/>
      <c r="NA95" s="50"/>
      <c r="NB95" s="50"/>
      <c r="NC95" s="50"/>
      <c r="ND95" s="50"/>
      <c r="NE95" s="50"/>
      <c r="NF95" s="50"/>
      <c r="NG95" s="50"/>
      <c r="NH95" s="50"/>
      <c r="NI95" s="50"/>
      <c r="NJ95" s="50"/>
      <c r="NK95" s="50"/>
      <c r="NL95" s="50"/>
      <c r="NM95" s="50"/>
      <c r="NN95" s="50"/>
      <c r="NO95" s="50"/>
      <c r="NP95" s="50"/>
      <c r="NQ95" s="50"/>
      <c r="NR95" s="50"/>
      <c r="NS95" s="50"/>
      <c r="NT95" s="50"/>
      <c r="NU95" s="50"/>
      <c r="NV95" s="50"/>
      <c r="NW95" s="50"/>
      <c r="NX95" s="50"/>
      <c r="NY95" s="50"/>
      <c r="NZ95" s="50"/>
      <c r="OA95" s="50"/>
      <c r="OB95" s="50"/>
      <c r="OC95" s="50"/>
      <c r="OD95" s="50"/>
      <c r="OE95" s="50"/>
      <c r="OF95" s="50"/>
      <c r="OG95" s="50"/>
      <c r="OH95" s="50"/>
      <c r="OI95" s="50"/>
      <c r="OJ95" s="50"/>
      <c r="OK95" s="50"/>
      <c r="OL95" s="50"/>
      <c r="OM95" s="50"/>
      <c r="ON95" s="50"/>
      <c r="OO95" s="50"/>
      <c r="OP95" s="50"/>
      <c r="OQ95" s="50"/>
      <c r="OR95" s="50"/>
      <c r="OS95" s="50"/>
      <c r="OT95" s="50"/>
      <c r="OU95" s="50"/>
      <c r="OV95" s="50"/>
      <c r="OW95" s="50"/>
      <c r="OX95" s="50"/>
      <c r="OY95" s="50"/>
      <c r="OZ95" s="50"/>
      <c r="PA95" s="50"/>
      <c r="PB95" s="50"/>
      <c r="PC95" s="50"/>
      <c r="PD95" s="50"/>
      <c r="PE95" s="50"/>
      <c r="PF95" s="50"/>
      <c r="PG95" s="50"/>
      <c r="PH95" s="50"/>
      <c r="PI95" s="50"/>
      <c r="PJ95" s="50"/>
      <c r="PK95" s="50"/>
      <c r="PL95" s="50"/>
      <c r="PM95" s="50"/>
      <c r="PN95" s="50"/>
      <c r="PO95" s="50"/>
      <c r="PP95" s="50"/>
      <c r="PQ95" s="50"/>
      <c r="PR95" s="50"/>
      <c r="PS95" s="50"/>
      <c r="PT95" s="50"/>
      <c r="PU95" s="50"/>
      <c r="PV95" s="50"/>
      <c r="PW95" s="50"/>
      <c r="PX95" s="50"/>
      <c r="PY95" s="50"/>
      <c r="PZ95" s="50"/>
      <c r="QA95" s="50"/>
      <c r="QB95" s="50"/>
      <c r="QC95" s="50"/>
      <c r="QD95" s="50"/>
      <c r="QE95" s="50"/>
      <c r="QF95" s="50"/>
      <c r="QG95" s="50"/>
      <c r="QH95" s="50"/>
      <c r="QI95" s="50"/>
      <c r="QJ95" s="50"/>
      <c r="QK95" s="50"/>
      <c r="QL95" s="50"/>
      <c r="QM95" s="50"/>
      <c r="QN95" s="50"/>
      <c r="QO95" s="50"/>
      <c r="QP95" s="50"/>
      <c r="QQ95" s="50"/>
      <c r="QR95" s="50"/>
      <c r="QS95" s="50"/>
      <c r="QT95" s="50"/>
      <c r="QU95" s="50"/>
      <c r="QV95" s="50"/>
      <c r="QW95" s="50"/>
      <c r="QX95" s="50"/>
      <c r="QY95" s="50"/>
      <c r="QZ95" s="50"/>
      <c r="RA95" s="50"/>
      <c r="RB95" s="50"/>
      <c r="RC95" s="50"/>
      <c r="RD95" s="50"/>
      <c r="RE95" s="50"/>
      <c r="RF95" s="50"/>
      <c r="RG95" s="50"/>
      <c r="RH95" s="50"/>
      <c r="RI95" s="50"/>
      <c r="RJ95" s="50"/>
      <c r="RK95" s="50"/>
      <c r="RL95" s="50"/>
      <c r="RM95" s="50"/>
      <c r="RN95" s="50"/>
      <c r="RO95" s="50"/>
      <c r="RP95" s="50"/>
      <c r="RQ95" s="50"/>
      <c r="RR95" s="50"/>
      <c r="RS95" s="50"/>
      <c r="RT95" s="50"/>
      <c r="RU95" s="50"/>
      <c r="RV95" s="50"/>
      <c r="RW95" s="50"/>
      <c r="RX95" s="50"/>
      <c r="RY95" s="50"/>
      <c r="RZ95" s="50"/>
      <c r="SA95" s="50"/>
      <c r="SB95" s="50"/>
      <c r="SC95" s="50"/>
      <c r="SD95" s="50"/>
      <c r="SE95" s="50"/>
      <c r="SF95" s="50"/>
      <c r="SG95" s="50"/>
      <c r="SH95" s="50"/>
      <c r="SI95" s="50"/>
      <c r="SJ95" s="50"/>
      <c r="SK95" s="50"/>
      <c r="SL95" s="50"/>
      <c r="SM95" s="50"/>
      <c r="SN95" s="50"/>
      <c r="SO95" s="50"/>
      <c r="SP95" s="50"/>
      <c r="SQ95" s="50"/>
      <c r="SR95" s="50"/>
      <c r="SS95" s="50"/>
      <c r="ST95" s="50"/>
      <c r="SU95" s="50"/>
      <c r="SV95" s="50"/>
      <c r="SW95" s="50"/>
      <c r="SX95" s="50"/>
      <c r="SY95" s="50"/>
      <c r="SZ95" s="50"/>
      <c r="TA95" s="50"/>
      <c r="TB95" s="50"/>
      <c r="TC95" s="50"/>
      <c r="TD95" s="50"/>
      <c r="TE95" s="50"/>
      <c r="TF95" s="50"/>
      <c r="TG95" s="50"/>
      <c r="TH95" s="50"/>
      <c r="TI95" s="50"/>
      <c r="TJ95" s="50"/>
      <c r="TK95" s="50"/>
      <c r="TL95" s="50"/>
      <c r="TM95" s="50"/>
      <c r="TN95" s="50"/>
      <c r="TO95" s="50"/>
      <c r="TP95" s="50"/>
      <c r="TQ95" s="50"/>
      <c r="TR95" s="50"/>
      <c r="TS95" s="50"/>
      <c r="TT95" s="50"/>
      <c r="TU95" s="50"/>
      <c r="TV95" s="50"/>
      <c r="TW95" s="50"/>
      <c r="TX95" s="50"/>
      <c r="TY95" s="50"/>
      <c r="TZ95" s="50"/>
      <c r="UA95" s="50"/>
      <c r="UB95" s="50"/>
      <c r="UC95" s="50"/>
      <c r="UD95" s="50"/>
      <c r="UE95" s="50"/>
      <c r="UF95" s="50"/>
      <c r="UG95" s="50"/>
      <c r="UH95" s="50"/>
      <c r="UI95" s="50"/>
      <c r="UJ95" s="50"/>
      <c r="UK95" s="50"/>
      <c r="UL95" s="50"/>
      <c r="UM95" s="50"/>
      <c r="UN95" s="50"/>
      <c r="UO95" s="50"/>
      <c r="UP95" s="50"/>
      <c r="UQ95" s="50"/>
      <c r="UR95" s="50"/>
      <c r="US95" s="50"/>
      <c r="UT95" s="50"/>
      <c r="UU95" s="50"/>
      <c r="UV95" s="50"/>
      <c r="UW95" s="50"/>
      <c r="UX95" s="50"/>
      <c r="UY95" s="50"/>
      <c r="UZ95" s="50"/>
      <c r="VA95" s="50"/>
      <c r="VB95" s="50"/>
      <c r="VC95" s="50"/>
      <c r="VD95" s="50"/>
      <c r="VE95" s="50"/>
      <c r="VF95" s="50"/>
      <c r="VG95" s="50"/>
      <c r="VH95" s="50"/>
      <c r="VI95" s="50"/>
      <c r="VJ95" s="50"/>
      <c r="VK95" s="50"/>
      <c r="VL95" s="50"/>
      <c r="VM95" s="50"/>
      <c r="VN95" s="50"/>
      <c r="VO95" s="50"/>
      <c r="VP95" s="50"/>
      <c r="VQ95" s="50"/>
      <c r="VR95" s="50"/>
      <c r="VS95" s="50"/>
      <c r="VT95" s="50"/>
      <c r="VU95" s="50"/>
      <c r="VV95" s="50"/>
      <c r="VW95" s="50"/>
      <c r="VX95" s="50"/>
      <c r="VY95" s="50"/>
      <c r="VZ95" s="50"/>
      <c r="WA95" s="50"/>
      <c r="WB95" s="50"/>
      <c r="WC95" s="50"/>
      <c r="WD95" s="50"/>
      <c r="WE95" s="50"/>
      <c r="WF95" s="50"/>
      <c r="WG95" s="50"/>
      <c r="WH95" s="50"/>
      <c r="WI95" s="50"/>
      <c r="WJ95" s="50"/>
      <c r="WK95" s="50"/>
      <c r="WL95" s="50"/>
      <c r="WM95" s="50"/>
      <c r="WN95" s="50"/>
      <c r="WO95" s="50"/>
      <c r="WP95" s="50"/>
      <c r="WQ95" s="50"/>
      <c r="WR95" s="50"/>
      <c r="WS95" s="50"/>
      <c r="WT95" s="50"/>
      <c r="WU95" s="50"/>
      <c r="WV95" s="50"/>
      <c r="WW95" s="50"/>
      <c r="WX95" s="50"/>
      <c r="WY95" s="50"/>
      <c r="WZ95" s="50"/>
      <c r="XA95" s="50"/>
      <c r="XB95" s="50"/>
      <c r="XC95" s="50"/>
      <c r="XD95" s="50"/>
      <c r="XE95" s="50"/>
      <c r="XF95" s="50"/>
      <c r="XG95" s="50"/>
      <c r="XH95" s="50"/>
      <c r="XI95" s="50"/>
      <c r="XJ95" s="50"/>
      <c r="XK95" s="50"/>
      <c r="XL95" s="50"/>
      <c r="XM95" s="50"/>
      <c r="XN95" s="50"/>
      <c r="XO95" s="50"/>
      <c r="XP95" s="50"/>
      <c r="XQ95" s="50"/>
      <c r="XR95" s="50"/>
      <c r="XS95" s="50"/>
      <c r="XT95" s="50"/>
      <c r="XU95" s="50"/>
      <c r="XV95" s="50"/>
      <c r="XW95" s="50"/>
      <c r="XX95" s="50"/>
      <c r="XY95" s="50"/>
      <c r="XZ95" s="50"/>
      <c r="YA95" s="50"/>
      <c r="YB95" s="50"/>
      <c r="YC95" s="50"/>
      <c r="YD95" s="50"/>
      <c r="YE95" s="50"/>
      <c r="YF95" s="50"/>
      <c r="YG95" s="50"/>
      <c r="YH95" s="50"/>
      <c r="YI95" s="50"/>
      <c r="YJ95" s="50"/>
      <c r="YK95" s="50"/>
      <c r="YL95" s="50"/>
      <c r="YM95" s="50"/>
      <c r="YN95" s="50"/>
      <c r="YO95" s="50"/>
      <c r="YP95" s="50"/>
      <c r="YQ95" s="50"/>
      <c r="YR95" s="50"/>
      <c r="YS95" s="50"/>
      <c r="YT95" s="50"/>
      <c r="YU95" s="50"/>
      <c r="YV95" s="50"/>
      <c r="YW95" s="50"/>
      <c r="YX95" s="50"/>
      <c r="YY95" s="50"/>
      <c r="YZ95" s="50"/>
      <c r="ZA95" s="50"/>
      <c r="ZB95" s="50"/>
      <c r="ZC95" s="50"/>
      <c r="ZD95" s="50"/>
      <c r="ZE95" s="50"/>
      <c r="ZF95" s="50"/>
      <c r="ZG95" s="50"/>
      <c r="ZH95" s="50"/>
      <c r="ZI95" s="50"/>
      <c r="ZJ95" s="50"/>
      <c r="ZK95" s="50"/>
      <c r="ZL95" s="50"/>
      <c r="ZM95" s="50"/>
      <c r="ZN95" s="50"/>
      <c r="ZO95" s="50"/>
      <c r="ZP95" s="50"/>
      <c r="ZQ95" s="50"/>
      <c r="ZR95" s="50"/>
      <c r="ZS95" s="50"/>
      <c r="ZT95" s="50"/>
      <c r="ZU95" s="50"/>
      <c r="ZV95" s="50"/>
      <c r="ZW95" s="50"/>
      <c r="ZX95" s="50"/>
      <c r="ZY95" s="50"/>
      <c r="ZZ95" s="50"/>
      <c r="AAA95" s="50"/>
      <c r="AAB95" s="50"/>
      <c r="AAC95" s="50"/>
      <c r="AAD95" s="50"/>
      <c r="AAE95" s="50"/>
      <c r="AAF95" s="50"/>
      <c r="AAG95" s="50"/>
      <c r="AAH95" s="50"/>
      <c r="AAI95" s="50"/>
      <c r="AAJ95" s="50"/>
      <c r="AAK95" s="50"/>
      <c r="AAL95" s="50"/>
      <c r="AAM95" s="50"/>
      <c r="AAN95" s="50"/>
      <c r="AAO95" s="50"/>
      <c r="AAP95" s="50"/>
      <c r="AAQ95" s="50"/>
      <c r="AAR95" s="50"/>
      <c r="AAS95" s="50"/>
      <c r="AAT95" s="50"/>
      <c r="AAU95" s="50"/>
      <c r="AAV95" s="50"/>
      <c r="AAW95" s="50"/>
      <c r="AAX95" s="50"/>
      <c r="AAY95" s="50"/>
      <c r="AAZ95" s="50"/>
      <c r="ABA95" s="50"/>
      <c r="ABB95" s="50"/>
      <c r="ABC95" s="50"/>
      <c r="ABD95" s="50"/>
      <c r="ABE95" s="50"/>
      <c r="ABF95" s="50"/>
      <c r="ABG95" s="50"/>
      <c r="ABH95" s="50"/>
      <c r="ABI95" s="50"/>
      <c r="ABJ95" s="50"/>
      <c r="ABK95" s="50"/>
      <c r="ABL95" s="50"/>
      <c r="ABM95" s="50"/>
      <c r="ABN95" s="50"/>
      <c r="ABO95" s="50"/>
      <c r="ABP95" s="50"/>
      <c r="ABQ95" s="50"/>
      <c r="ABR95" s="50"/>
      <c r="ABS95" s="50"/>
      <c r="ABT95" s="50"/>
      <c r="ABU95" s="50"/>
      <c r="ABV95" s="50"/>
      <c r="ABW95" s="50"/>
      <c r="ABX95" s="50"/>
      <c r="ABY95" s="50"/>
      <c r="ABZ95" s="50"/>
      <c r="ACA95" s="50"/>
      <c r="ACB95" s="50"/>
      <c r="ACC95" s="50"/>
      <c r="ACD95" s="50"/>
      <c r="ACE95" s="50"/>
      <c r="ACF95" s="50"/>
      <c r="ACG95" s="50"/>
      <c r="ACH95" s="50"/>
      <c r="ACI95" s="50"/>
      <c r="ACJ95" s="50"/>
      <c r="ACK95" s="50"/>
      <c r="ACL95" s="50"/>
      <c r="ACM95" s="50"/>
      <c r="ACN95" s="50"/>
      <c r="ACO95" s="50"/>
      <c r="ACP95" s="50"/>
      <c r="ACQ95" s="50"/>
      <c r="ACR95" s="50"/>
      <c r="ACS95" s="50"/>
      <c r="ACT95" s="50"/>
      <c r="ACU95" s="50"/>
      <c r="ACV95" s="50"/>
      <c r="ACW95" s="50"/>
      <c r="ACX95" s="50"/>
      <c r="ACY95" s="50"/>
      <c r="ACZ95" s="50"/>
      <c r="ADA95" s="50"/>
      <c r="ADB95" s="50"/>
      <c r="ADC95" s="50"/>
      <c r="ADD95" s="50"/>
      <c r="ADE95" s="50"/>
      <c r="ADF95" s="50"/>
      <c r="ADG95" s="50"/>
      <c r="ADH95" s="50"/>
      <c r="ADI95" s="50"/>
      <c r="ADJ95" s="50"/>
      <c r="ADK95" s="50"/>
      <c r="ADL95" s="50"/>
      <c r="ADM95" s="50"/>
      <c r="ADN95" s="50"/>
      <c r="ADO95" s="50"/>
      <c r="ADP95" s="50"/>
      <c r="ADQ95" s="50"/>
      <c r="ADR95" s="50"/>
      <c r="ADS95" s="50"/>
      <c r="ADT95" s="50"/>
      <c r="ADU95" s="50"/>
      <c r="ADV95" s="50"/>
      <c r="ADW95" s="50"/>
      <c r="ADX95" s="50"/>
      <c r="ADY95" s="50"/>
      <c r="ADZ95" s="50"/>
      <c r="AEA95" s="50"/>
      <c r="AEB95" s="50"/>
      <c r="AEC95" s="50"/>
      <c r="AED95" s="50"/>
      <c r="AEE95" s="50"/>
      <c r="AEF95" s="50"/>
      <c r="AEG95" s="50"/>
      <c r="AEH95" s="50"/>
      <c r="AEI95" s="50"/>
      <c r="AEJ95" s="50"/>
      <c r="AEK95" s="50"/>
      <c r="AEL95" s="50"/>
      <c r="AEM95" s="50"/>
      <c r="AEN95" s="50"/>
      <c r="AEO95" s="50"/>
      <c r="AEP95" s="50"/>
      <c r="AEQ95" s="50"/>
      <c r="AER95" s="50"/>
      <c r="AES95" s="50"/>
      <c r="AET95" s="50"/>
      <c r="AEU95" s="50"/>
      <c r="AEV95" s="50"/>
      <c r="AEW95" s="50"/>
      <c r="AEX95" s="50"/>
      <c r="AEY95" s="50"/>
      <c r="AEZ95" s="50"/>
      <c r="AFA95" s="50"/>
      <c r="AFB95" s="50"/>
      <c r="AFC95" s="50"/>
      <c r="AFD95" s="50"/>
      <c r="AFE95" s="50"/>
      <c r="AFF95" s="50"/>
      <c r="AFG95" s="50"/>
      <c r="AFH95" s="50"/>
      <c r="AFI95" s="50"/>
      <c r="AFJ95" s="50"/>
      <c r="AFK95" s="50"/>
      <c r="AFL95" s="50"/>
      <c r="AFM95" s="50"/>
      <c r="AFN95" s="50"/>
      <c r="AFO95" s="50"/>
      <c r="AFP95" s="50"/>
      <c r="AFQ95" s="50"/>
      <c r="AFR95" s="50"/>
      <c r="AFS95" s="50"/>
      <c r="AFT95" s="50"/>
      <c r="AFU95" s="50"/>
      <c r="AFV95" s="50"/>
      <c r="AFW95" s="50"/>
      <c r="AFX95" s="50"/>
      <c r="AFY95" s="50"/>
      <c r="AFZ95" s="50"/>
      <c r="AGA95" s="50"/>
      <c r="AGB95" s="50"/>
      <c r="AGC95" s="50"/>
      <c r="AGD95" s="50"/>
      <c r="AGE95" s="50"/>
      <c r="AGF95" s="50"/>
      <c r="AGG95" s="50"/>
      <c r="AGH95" s="50"/>
      <c r="AGI95" s="50"/>
      <c r="AGJ95" s="50"/>
      <c r="AGK95" s="50"/>
      <c r="AGL95" s="50"/>
      <c r="AGM95" s="50"/>
      <c r="AGN95" s="50"/>
      <c r="AGO95" s="50"/>
      <c r="AGP95" s="50"/>
      <c r="AGQ95" s="50"/>
      <c r="AGR95" s="50"/>
      <c r="AGS95" s="50"/>
      <c r="AGT95" s="50"/>
      <c r="AGU95" s="50"/>
      <c r="AGV95" s="50"/>
      <c r="AGW95" s="50"/>
      <c r="AGX95" s="50"/>
      <c r="AGY95" s="50"/>
      <c r="AGZ95" s="50"/>
      <c r="AHA95" s="50"/>
      <c r="AHB95" s="50"/>
      <c r="AHC95" s="50"/>
      <c r="AHD95" s="50"/>
      <c r="AHE95" s="50"/>
      <c r="AHF95" s="50"/>
      <c r="AHG95" s="50"/>
      <c r="AHH95" s="50"/>
      <c r="AHI95" s="50"/>
      <c r="AHJ95" s="50"/>
      <c r="AHK95" s="50"/>
      <c r="AHL95" s="50"/>
      <c r="AHM95" s="50"/>
      <c r="AHN95" s="50"/>
      <c r="AHO95" s="50"/>
      <c r="AHP95" s="50"/>
      <c r="AHQ95" s="50"/>
      <c r="AHR95" s="50"/>
      <c r="AHS95" s="50"/>
      <c r="AHT95" s="50"/>
      <c r="AHU95" s="50"/>
      <c r="AHV95" s="50"/>
      <c r="AHW95" s="50"/>
      <c r="AHX95" s="50"/>
      <c r="AHY95" s="50"/>
      <c r="AHZ95" s="50"/>
      <c r="AIA95" s="50"/>
      <c r="AIB95" s="50"/>
      <c r="AIC95" s="50"/>
      <c r="AID95" s="50"/>
      <c r="AIE95" s="50"/>
      <c r="AIF95" s="50"/>
      <c r="AIG95" s="50"/>
      <c r="AIH95" s="50"/>
      <c r="AII95" s="50"/>
      <c r="AIJ95" s="50"/>
      <c r="AIK95" s="50"/>
      <c r="AIL95" s="50"/>
      <c r="AIM95" s="50"/>
      <c r="AIN95" s="50"/>
      <c r="AIO95" s="50"/>
      <c r="AIP95" s="50"/>
      <c r="AIQ95" s="50"/>
      <c r="AIR95" s="50"/>
      <c r="AIS95" s="50"/>
      <c r="AIT95" s="50"/>
      <c r="AIU95" s="50"/>
      <c r="AIV95" s="50"/>
      <c r="AIW95" s="50"/>
      <c r="AIX95" s="50"/>
      <c r="AIY95" s="50"/>
      <c r="AIZ95" s="50"/>
      <c r="AJA95" s="50"/>
      <c r="AJB95" s="50"/>
      <c r="AJC95" s="50"/>
      <c r="AJD95" s="50"/>
      <c r="AJE95" s="50"/>
      <c r="AJF95" s="50"/>
      <c r="AJG95" s="50"/>
      <c r="AJH95" s="50"/>
      <c r="AJI95" s="50"/>
      <c r="AJJ95" s="50"/>
      <c r="AJK95" s="50"/>
      <c r="AJL95" s="50"/>
      <c r="AJM95" s="50"/>
      <c r="AJN95" s="50"/>
      <c r="AJO95" s="50"/>
      <c r="AJP95" s="50"/>
      <c r="AJQ95" s="50"/>
      <c r="AJR95" s="50"/>
      <c r="AJS95" s="50"/>
      <c r="AJT95" s="50"/>
      <c r="AJU95" s="50"/>
      <c r="AJV95" s="50"/>
      <c r="AJW95" s="50"/>
      <c r="AJX95" s="50"/>
      <c r="AJY95" s="50"/>
      <c r="AJZ95" s="50"/>
      <c r="AKA95" s="50"/>
      <c r="AKB95" s="50"/>
      <c r="AKC95" s="50"/>
      <c r="AKD95" s="50"/>
      <c r="AKE95" s="50"/>
      <c r="AKF95" s="50"/>
      <c r="AKG95" s="50"/>
      <c r="AKH95" s="50"/>
      <c r="AKI95" s="50"/>
      <c r="AKJ95" s="50"/>
      <c r="AKK95" s="50"/>
      <c r="AKL95" s="50"/>
      <c r="AKM95" s="50"/>
      <c r="AKN95" s="50"/>
      <c r="AKO95" s="50"/>
      <c r="AKP95" s="50"/>
      <c r="AKQ95" s="50"/>
      <c r="AKR95" s="50"/>
      <c r="AKS95" s="50"/>
      <c r="AKT95" s="50"/>
      <c r="AKU95" s="50"/>
      <c r="AKV95" s="50"/>
      <c r="AKW95" s="50"/>
      <c r="AKX95" s="50"/>
      <c r="AKY95" s="50"/>
      <c r="AKZ95" s="50"/>
      <c r="ALA95" s="50"/>
      <c r="ALB95" s="50"/>
      <c r="ALC95" s="50"/>
      <c r="ALD95" s="50"/>
      <c r="ALE95" s="50"/>
      <c r="ALF95" s="50"/>
      <c r="ALG95" s="50"/>
      <c r="ALH95" s="50"/>
      <c r="ALI95" s="50"/>
      <c r="ALJ95" s="50"/>
      <c r="ALK95" s="50"/>
      <c r="ALL95" s="50"/>
      <c r="ALM95" s="50"/>
      <c r="ALN95" s="50"/>
      <c r="ALO95" s="50"/>
      <c r="ALP95" s="50"/>
      <c r="ALQ95" s="50"/>
      <c r="ALR95" s="50"/>
      <c r="ALS95" s="50"/>
      <c r="ALT95" s="50"/>
      <c r="ALU95" s="50"/>
      <c r="ALV95" s="50"/>
      <c r="ALW95" s="50"/>
      <c r="ALX95" s="50"/>
      <c r="ALY95" s="50"/>
      <c r="ALZ95" s="50"/>
      <c r="AMA95" s="50"/>
      <c r="AMB95" s="50"/>
      <c r="AMC95" s="50"/>
      <c r="AMD95" s="50"/>
      <c r="AME95" s="50"/>
      <c r="AMF95" s="50"/>
      <c r="AMG95" s="50"/>
      <c r="AMH95" s="50"/>
      <c r="AMI95" s="50"/>
      <c r="AMJ95" s="50"/>
      <c r="AMK95" s="50"/>
      <c r="AML95" s="50"/>
      <c r="AMM95" s="50"/>
      <c r="AMN95" s="50"/>
      <c r="AMO95" s="50"/>
      <c r="AMP95" s="50"/>
      <c r="AMQ95" s="50"/>
      <c r="AMR95" s="50"/>
      <c r="AMS95" s="50"/>
      <c r="AMT95" s="50"/>
      <c r="AMU95" s="50"/>
      <c r="AMV95" s="50"/>
      <c r="AMW95" s="50"/>
      <c r="AMX95" s="50"/>
      <c r="AMY95" s="50"/>
      <c r="AMZ95" s="50"/>
      <c r="ANA95" s="50"/>
      <c r="ANB95" s="50"/>
      <c r="ANC95" s="50"/>
      <c r="AND95" s="50"/>
      <c r="ANE95" s="50"/>
      <c r="ANF95" s="50"/>
      <c r="ANG95" s="50"/>
      <c r="ANH95" s="50"/>
      <c r="ANI95" s="50"/>
      <c r="ANJ95" s="50"/>
      <c r="ANK95" s="50"/>
      <c r="ANL95" s="50"/>
      <c r="ANM95" s="50"/>
      <c r="ANN95" s="50"/>
      <c r="ANO95" s="50"/>
      <c r="ANP95" s="50"/>
      <c r="ANQ95" s="50"/>
      <c r="ANR95" s="50"/>
      <c r="ANS95" s="50"/>
      <c r="ANT95" s="50"/>
      <c r="ANU95" s="50"/>
      <c r="ANV95" s="50"/>
      <c r="ANW95" s="50"/>
      <c r="ANX95" s="50"/>
      <c r="ANY95" s="50"/>
      <c r="ANZ95" s="50"/>
      <c r="AOA95" s="50"/>
    </row>
    <row r="96" spans="1:1067" ht="69" customHeight="1">
      <c r="A96" s="2"/>
      <c r="B96" s="10">
        <v>14</v>
      </c>
      <c r="C96" s="280">
        <v>78</v>
      </c>
      <c r="D96" s="280" t="s">
        <v>2432</v>
      </c>
      <c r="E96" s="281">
        <v>27</v>
      </c>
      <c r="F96" s="10" t="s">
        <v>463</v>
      </c>
      <c r="G96" s="10" t="s">
        <v>61</v>
      </c>
      <c r="H96" s="10">
        <v>94</v>
      </c>
      <c r="I96" s="11"/>
      <c r="J96" s="471">
        <v>1</v>
      </c>
      <c r="K96" s="471">
        <v>2</v>
      </c>
      <c r="L96" s="471"/>
      <c r="M96" s="471"/>
      <c r="N96" s="490"/>
      <c r="O96" s="11"/>
      <c r="P96" s="11"/>
      <c r="Q96" s="11"/>
      <c r="R96" s="11"/>
      <c r="S96" s="11" t="s">
        <v>399</v>
      </c>
      <c r="T96" s="11" t="s">
        <v>2341</v>
      </c>
      <c r="U96" s="11">
        <v>10.1289</v>
      </c>
      <c r="V96" s="505" t="s">
        <v>2315</v>
      </c>
      <c r="W96" s="9">
        <v>0.55000000000000004</v>
      </c>
      <c r="X96" s="9">
        <f t="shared" ref="X96:X98" si="18">Y96-W96</f>
        <v>0.72399999999999998</v>
      </c>
      <c r="Y96" s="12">
        <v>1.274</v>
      </c>
      <c r="Z96" s="12">
        <f>Y96/10000</f>
        <v>1.2740000000000001E-4</v>
      </c>
      <c r="AA96" s="12" t="s">
        <v>2051</v>
      </c>
      <c r="AB96" s="12" t="s">
        <v>622</v>
      </c>
      <c r="AC96" s="508" t="s">
        <v>2340</v>
      </c>
      <c r="AD96" s="12" t="s">
        <v>2296</v>
      </c>
      <c r="AE96" s="12" t="s">
        <v>2333</v>
      </c>
      <c r="AF96" s="12" t="s">
        <v>2313</v>
      </c>
      <c r="AG96" s="12" t="s">
        <v>2316</v>
      </c>
      <c r="AH96" s="12" t="s">
        <v>2314</v>
      </c>
      <c r="AI96" s="12" t="s">
        <v>1899</v>
      </c>
      <c r="AJ96" s="12" t="s">
        <v>2367</v>
      </c>
      <c r="AK96" s="466">
        <v>1</v>
      </c>
      <c r="AL96" s="395">
        <v>49</v>
      </c>
      <c r="AM96" s="390" t="s">
        <v>399</v>
      </c>
      <c r="AN96" s="390" t="s">
        <v>400</v>
      </c>
      <c r="AO96" s="390" t="s">
        <v>61</v>
      </c>
      <c r="AP96" s="390">
        <v>0.55000000000000004</v>
      </c>
      <c r="AQ96" s="390" t="s">
        <v>2071</v>
      </c>
      <c r="AR96" s="390" t="s">
        <v>64</v>
      </c>
      <c r="AS96" s="385">
        <v>4</v>
      </c>
      <c r="AT96" s="386">
        <v>26</v>
      </c>
      <c r="AU96" s="399"/>
      <c r="AV96" s="399">
        <v>1</v>
      </c>
      <c r="AW96" s="399"/>
      <c r="AX96" s="399"/>
      <c r="AY96" s="399"/>
      <c r="AZ96" s="399">
        <v>1</v>
      </c>
      <c r="BA96" s="399"/>
      <c r="BB96" s="400"/>
      <c r="BC96" s="383">
        <v>63</v>
      </c>
      <c r="BD96" s="388">
        <v>2</v>
      </c>
      <c r="BE96" s="387" t="s">
        <v>464</v>
      </c>
      <c r="BF96" s="387" t="s">
        <v>66</v>
      </c>
      <c r="BG96" s="387" t="s">
        <v>465</v>
      </c>
      <c r="BH96" s="387" t="s">
        <v>68</v>
      </c>
      <c r="BI96" s="387" t="s">
        <v>466</v>
      </c>
      <c r="BJ96" s="387" t="s">
        <v>467</v>
      </c>
      <c r="BK96" s="387" t="s">
        <v>468</v>
      </c>
      <c r="BL96" s="387" t="s">
        <v>68</v>
      </c>
      <c r="BM96" s="387" t="s">
        <v>469</v>
      </c>
      <c r="BN96" s="387" t="s">
        <v>470</v>
      </c>
      <c r="BO96" s="390" t="s">
        <v>403</v>
      </c>
      <c r="BP96" s="390" t="s">
        <v>404</v>
      </c>
      <c r="BQ96" s="390">
        <v>1</v>
      </c>
      <c r="BR96" s="384" t="s">
        <v>2087</v>
      </c>
      <c r="BS96" s="392">
        <v>42163</v>
      </c>
      <c r="BT96" s="392">
        <v>43259</v>
      </c>
      <c r="BU96" s="387"/>
      <c r="BV96" s="387"/>
      <c r="BW96" s="387">
        <v>1</v>
      </c>
      <c r="BX96" s="387" t="s">
        <v>2101</v>
      </c>
      <c r="BY96" s="387"/>
      <c r="BZ96" s="387"/>
      <c r="CA96" s="387"/>
      <c r="CB96" s="387"/>
      <c r="CC96" s="387"/>
      <c r="CD96" s="387"/>
      <c r="CE96" s="387"/>
      <c r="CF96" s="387"/>
      <c r="CG96" s="387"/>
      <c r="CH96" s="387"/>
      <c r="CI96" s="387">
        <v>1</v>
      </c>
      <c r="CJ96" s="387">
        <v>1</v>
      </c>
      <c r="CK96" s="387"/>
      <c r="CL96" s="387"/>
      <c r="CM96" s="387"/>
      <c r="CN96" s="387"/>
      <c r="CO96" s="389">
        <v>1230</v>
      </c>
      <c r="CP96" s="389"/>
      <c r="CQ96" s="11"/>
      <c r="CR96" s="11"/>
      <c r="CS96" s="11"/>
      <c r="CT96" s="11"/>
      <c r="CU96" s="11"/>
      <c r="CV96" s="11"/>
      <c r="CW96" s="11"/>
      <c r="CX96" s="10"/>
      <c r="CY96" s="10"/>
      <c r="CZ96" s="10">
        <v>94</v>
      </c>
      <c r="DA96" s="10" t="s">
        <v>74</v>
      </c>
      <c r="DB96" s="10" t="s">
        <v>74</v>
      </c>
      <c r="DC96" s="10">
        <v>1</v>
      </c>
      <c r="DD96" s="10" t="str">
        <f t="shared" si="16"/>
        <v>78_27</v>
      </c>
      <c r="DE96" s="282"/>
      <c r="DF96" s="10"/>
      <c r="DG96" s="10" t="s">
        <v>1777</v>
      </c>
      <c r="DH96" s="10"/>
      <c r="DI96" s="10"/>
      <c r="DJ96" s="10"/>
      <c r="DK96" s="232"/>
      <c r="DL96" s="232"/>
      <c r="DM96" s="232"/>
      <c r="DN96" s="232"/>
      <c r="DO96" s="477" t="s">
        <v>1959</v>
      </c>
      <c r="DP96" s="23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  <c r="IX96" s="50"/>
      <c r="IY96" s="50"/>
      <c r="IZ96" s="50"/>
      <c r="JA96" s="50"/>
      <c r="JB96" s="50"/>
      <c r="JC96" s="50"/>
      <c r="JD96" s="50"/>
      <c r="JE96" s="50"/>
      <c r="JF96" s="50"/>
      <c r="JG96" s="50"/>
      <c r="JH96" s="50"/>
      <c r="JI96" s="50"/>
      <c r="JJ96" s="50"/>
      <c r="JK96" s="50"/>
      <c r="JL96" s="50"/>
      <c r="JM96" s="50"/>
      <c r="JN96" s="50"/>
      <c r="JO96" s="50"/>
      <c r="JP96" s="50"/>
      <c r="JQ96" s="50"/>
      <c r="JR96" s="50"/>
      <c r="JS96" s="50"/>
      <c r="JT96" s="50"/>
      <c r="JU96" s="50"/>
      <c r="JV96" s="50"/>
      <c r="JW96" s="50"/>
      <c r="JX96" s="50"/>
      <c r="JY96" s="50"/>
      <c r="JZ96" s="50"/>
      <c r="KA96" s="50"/>
      <c r="KB96" s="50"/>
      <c r="KC96" s="50"/>
      <c r="KD96" s="50"/>
      <c r="KE96" s="50"/>
      <c r="KF96" s="50"/>
      <c r="KG96" s="50"/>
      <c r="KH96" s="50"/>
      <c r="KI96" s="50"/>
      <c r="KJ96" s="50"/>
      <c r="KK96" s="50"/>
      <c r="KL96" s="50"/>
      <c r="KM96" s="50"/>
      <c r="KN96" s="50"/>
      <c r="KO96" s="50"/>
      <c r="KP96" s="50"/>
      <c r="KQ96" s="50"/>
      <c r="KR96" s="50"/>
      <c r="KS96" s="50"/>
      <c r="KT96" s="50"/>
      <c r="KU96" s="50"/>
      <c r="KV96" s="50"/>
      <c r="KW96" s="50"/>
      <c r="KX96" s="50"/>
      <c r="KY96" s="50"/>
      <c r="KZ96" s="50"/>
      <c r="LA96" s="50"/>
      <c r="LB96" s="50"/>
      <c r="LC96" s="50"/>
      <c r="LD96" s="50"/>
      <c r="LE96" s="50"/>
      <c r="LF96" s="50"/>
      <c r="LG96" s="50"/>
      <c r="LH96" s="50"/>
      <c r="LI96" s="50"/>
      <c r="LJ96" s="50"/>
      <c r="LK96" s="50"/>
      <c r="LL96" s="50"/>
      <c r="LM96" s="50"/>
      <c r="LN96" s="50"/>
      <c r="LO96" s="50"/>
      <c r="LP96" s="50"/>
      <c r="LQ96" s="50"/>
      <c r="LR96" s="50"/>
      <c r="LS96" s="50"/>
      <c r="LT96" s="50"/>
      <c r="LU96" s="50"/>
      <c r="LV96" s="50"/>
      <c r="LW96" s="50"/>
      <c r="LX96" s="50"/>
      <c r="LY96" s="50"/>
      <c r="LZ96" s="50"/>
      <c r="MA96" s="50"/>
      <c r="MB96" s="50"/>
      <c r="MC96" s="50"/>
      <c r="MD96" s="50"/>
      <c r="ME96" s="50"/>
      <c r="MF96" s="50"/>
      <c r="MG96" s="50"/>
      <c r="MH96" s="50"/>
      <c r="MI96" s="50"/>
      <c r="MJ96" s="50"/>
      <c r="MK96" s="50"/>
      <c r="ML96" s="50"/>
      <c r="MM96" s="50"/>
      <c r="MN96" s="50"/>
      <c r="MO96" s="50"/>
      <c r="MP96" s="50"/>
      <c r="MQ96" s="50"/>
      <c r="MR96" s="50"/>
      <c r="MS96" s="50"/>
      <c r="MT96" s="50"/>
      <c r="MU96" s="50"/>
      <c r="MV96" s="50"/>
      <c r="MW96" s="50"/>
      <c r="MX96" s="50"/>
      <c r="MY96" s="50"/>
      <c r="MZ96" s="50"/>
      <c r="NA96" s="50"/>
      <c r="NB96" s="50"/>
      <c r="NC96" s="50"/>
      <c r="ND96" s="50"/>
      <c r="NE96" s="50"/>
      <c r="NF96" s="50"/>
      <c r="NG96" s="50"/>
      <c r="NH96" s="50"/>
      <c r="NI96" s="50"/>
      <c r="NJ96" s="50"/>
      <c r="NK96" s="50"/>
      <c r="NL96" s="50"/>
      <c r="NM96" s="50"/>
      <c r="NN96" s="50"/>
      <c r="NO96" s="50"/>
      <c r="NP96" s="50"/>
      <c r="NQ96" s="50"/>
      <c r="NR96" s="50"/>
      <c r="NS96" s="50"/>
      <c r="NT96" s="50"/>
      <c r="NU96" s="50"/>
      <c r="NV96" s="50"/>
      <c r="NW96" s="50"/>
      <c r="NX96" s="50"/>
      <c r="NY96" s="50"/>
      <c r="NZ96" s="50"/>
      <c r="OA96" s="50"/>
      <c r="OB96" s="50"/>
      <c r="OC96" s="50"/>
      <c r="OD96" s="50"/>
      <c r="OE96" s="50"/>
      <c r="OF96" s="50"/>
      <c r="OG96" s="50"/>
      <c r="OH96" s="50"/>
      <c r="OI96" s="50"/>
      <c r="OJ96" s="50"/>
      <c r="OK96" s="50"/>
      <c r="OL96" s="50"/>
      <c r="OM96" s="50"/>
      <c r="ON96" s="50"/>
      <c r="OO96" s="50"/>
      <c r="OP96" s="50"/>
      <c r="OQ96" s="50"/>
      <c r="OR96" s="50"/>
      <c r="OS96" s="50"/>
      <c r="OT96" s="50"/>
      <c r="OU96" s="50"/>
      <c r="OV96" s="50"/>
      <c r="OW96" s="50"/>
      <c r="OX96" s="50"/>
      <c r="OY96" s="50"/>
      <c r="OZ96" s="50"/>
      <c r="PA96" s="50"/>
      <c r="PB96" s="50"/>
      <c r="PC96" s="50"/>
      <c r="PD96" s="50"/>
      <c r="PE96" s="50"/>
      <c r="PF96" s="50"/>
      <c r="PG96" s="50"/>
      <c r="PH96" s="50"/>
      <c r="PI96" s="50"/>
      <c r="PJ96" s="50"/>
      <c r="PK96" s="50"/>
      <c r="PL96" s="50"/>
      <c r="PM96" s="50"/>
      <c r="PN96" s="50"/>
      <c r="PO96" s="50"/>
      <c r="PP96" s="50"/>
      <c r="PQ96" s="50"/>
      <c r="PR96" s="50"/>
      <c r="PS96" s="50"/>
      <c r="PT96" s="50"/>
      <c r="PU96" s="50"/>
      <c r="PV96" s="50"/>
      <c r="PW96" s="50"/>
      <c r="PX96" s="50"/>
      <c r="PY96" s="50"/>
      <c r="PZ96" s="50"/>
      <c r="QA96" s="50"/>
      <c r="QB96" s="50"/>
      <c r="QC96" s="50"/>
      <c r="QD96" s="50"/>
      <c r="QE96" s="50"/>
      <c r="QF96" s="50"/>
      <c r="QG96" s="50"/>
      <c r="QH96" s="50"/>
      <c r="QI96" s="50"/>
      <c r="QJ96" s="50"/>
      <c r="QK96" s="50"/>
      <c r="QL96" s="50"/>
      <c r="QM96" s="50"/>
      <c r="QN96" s="50"/>
      <c r="QO96" s="50"/>
      <c r="QP96" s="50"/>
      <c r="QQ96" s="50"/>
      <c r="QR96" s="50"/>
      <c r="QS96" s="50"/>
      <c r="QT96" s="50"/>
      <c r="QU96" s="50"/>
      <c r="QV96" s="50"/>
      <c r="QW96" s="50"/>
      <c r="QX96" s="50"/>
      <c r="QY96" s="50"/>
      <c r="QZ96" s="50"/>
      <c r="RA96" s="50"/>
      <c r="RB96" s="50"/>
      <c r="RC96" s="50"/>
      <c r="RD96" s="50"/>
      <c r="RE96" s="50"/>
      <c r="RF96" s="50"/>
      <c r="RG96" s="50"/>
      <c r="RH96" s="50"/>
      <c r="RI96" s="50"/>
      <c r="RJ96" s="50"/>
      <c r="RK96" s="50"/>
      <c r="RL96" s="50"/>
      <c r="RM96" s="50"/>
      <c r="RN96" s="50"/>
      <c r="RO96" s="50"/>
      <c r="RP96" s="50"/>
      <c r="RQ96" s="50"/>
      <c r="RR96" s="50"/>
      <c r="RS96" s="50"/>
      <c r="RT96" s="50"/>
      <c r="RU96" s="50"/>
      <c r="RV96" s="50"/>
      <c r="RW96" s="50"/>
      <c r="RX96" s="50"/>
      <c r="RY96" s="50"/>
      <c r="RZ96" s="50"/>
      <c r="SA96" s="50"/>
      <c r="SB96" s="50"/>
      <c r="SC96" s="50"/>
      <c r="SD96" s="50"/>
      <c r="SE96" s="50"/>
      <c r="SF96" s="50"/>
      <c r="SG96" s="50"/>
      <c r="SH96" s="50"/>
      <c r="SI96" s="50"/>
      <c r="SJ96" s="50"/>
      <c r="SK96" s="50"/>
      <c r="SL96" s="50"/>
      <c r="SM96" s="50"/>
      <c r="SN96" s="50"/>
      <c r="SO96" s="50"/>
      <c r="SP96" s="50"/>
      <c r="SQ96" s="50"/>
      <c r="SR96" s="50"/>
      <c r="SS96" s="50"/>
      <c r="ST96" s="50"/>
      <c r="SU96" s="50"/>
      <c r="SV96" s="50"/>
      <c r="SW96" s="50"/>
      <c r="SX96" s="50"/>
      <c r="SY96" s="50"/>
      <c r="SZ96" s="50"/>
      <c r="TA96" s="50"/>
      <c r="TB96" s="50"/>
      <c r="TC96" s="50"/>
      <c r="TD96" s="50"/>
      <c r="TE96" s="50"/>
      <c r="TF96" s="50"/>
      <c r="TG96" s="50"/>
      <c r="TH96" s="50"/>
      <c r="TI96" s="50"/>
      <c r="TJ96" s="50"/>
      <c r="TK96" s="50"/>
      <c r="TL96" s="50"/>
      <c r="TM96" s="50"/>
      <c r="TN96" s="50"/>
      <c r="TO96" s="50"/>
      <c r="TP96" s="50"/>
      <c r="TQ96" s="50"/>
      <c r="TR96" s="50"/>
      <c r="TS96" s="50"/>
      <c r="TT96" s="50"/>
      <c r="TU96" s="50"/>
      <c r="TV96" s="50"/>
      <c r="TW96" s="50"/>
      <c r="TX96" s="50"/>
      <c r="TY96" s="50"/>
      <c r="TZ96" s="50"/>
      <c r="UA96" s="50"/>
      <c r="UB96" s="50"/>
      <c r="UC96" s="50"/>
      <c r="UD96" s="50"/>
      <c r="UE96" s="50"/>
      <c r="UF96" s="50"/>
      <c r="UG96" s="50"/>
      <c r="UH96" s="50"/>
      <c r="UI96" s="50"/>
      <c r="UJ96" s="50"/>
      <c r="UK96" s="50"/>
      <c r="UL96" s="50"/>
      <c r="UM96" s="50"/>
      <c r="UN96" s="50"/>
      <c r="UO96" s="50"/>
      <c r="UP96" s="50"/>
      <c r="UQ96" s="50"/>
      <c r="UR96" s="50"/>
      <c r="US96" s="50"/>
      <c r="UT96" s="50"/>
      <c r="UU96" s="50"/>
      <c r="UV96" s="50"/>
      <c r="UW96" s="50"/>
      <c r="UX96" s="50"/>
      <c r="UY96" s="50"/>
      <c r="UZ96" s="50"/>
      <c r="VA96" s="50"/>
      <c r="VB96" s="50"/>
      <c r="VC96" s="50"/>
      <c r="VD96" s="50"/>
      <c r="VE96" s="50"/>
      <c r="VF96" s="50"/>
      <c r="VG96" s="50"/>
      <c r="VH96" s="50"/>
      <c r="VI96" s="50"/>
      <c r="VJ96" s="50"/>
      <c r="VK96" s="50"/>
      <c r="VL96" s="50"/>
      <c r="VM96" s="50"/>
      <c r="VN96" s="50"/>
      <c r="VO96" s="50"/>
      <c r="VP96" s="50"/>
      <c r="VQ96" s="50"/>
      <c r="VR96" s="50"/>
      <c r="VS96" s="50"/>
      <c r="VT96" s="50"/>
      <c r="VU96" s="50"/>
      <c r="VV96" s="50"/>
      <c r="VW96" s="50"/>
      <c r="VX96" s="50"/>
      <c r="VY96" s="50"/>
      <c r="VZ96" s="50"/>
      <c r="WA96" s="50"/>
      <c r="WB96" s="50"/>
      <c r="WC96" s="50"/>
      <c r="WD96" s="50"/>
      <c r="WE96" s="50"/>
      <c r="WF96" s="50"/>
      <c r="WG96" s="50"/>
      <c r="WH96" s="50"/>
      <c r="WI96" s="50"/>
      <c r="WJ96" s="50"/>
      <c r="WK96" s="50"/>
      <c r="WL96" s="50"/>
      <c r="WM96" s="50"/>
      <c r="WN96" s="50"/>
      <c r="WO96" s="50"/>
      <c r="WP96" s="50"/>
      <c r="WQ96" s="50"/>
      <c r="WR96" s="50"/>
      <c r="WS96" s="50"/>
      <c r="WT96" s="50"/>
      <c r="WU96" s="50"/>
      <c r="WV96" s="50"/>
      <c r="WW96" s="50"/>
      <c r="WX96" s="50"/>
      <c r="WY96" s="50"/>
      <c r="WZ96" s="50"/>
      <c r="XA96" s="50"/>
      <c r="XB96" s="50"/>
      <c r="XC96" s="50"/>
      <c r="XD96" s="50"/>
      <c r="XE96" s="50"/>
      <c r="XF96" s="50"/>
      <c r="XG96" s="50"/>
      <c r="XH96" s="50"/>
      <c r="XI96" s="50"/>
      <c r="XJ96" s="50"/>
      <c r="XK96" s="50"/>
      <c r="XL96" s="50"/>
      <c r="XM96" s="50"/>
      <c r="XN96" s="50"/>
      <c r="XO96" s="50"/>
      <c r="XP96" s="50"/>
      <c r="XQ96" s="50"/>
      <c r="XR96" s="50"/>
      <c r="XS96" s="50"/>
      <c r="XT96" s="50"/>
      <c r="XU96" s="50"/>
      <c r="XV96" s="50"/>
      <c r="XW96" s="50"/>
      <c r="XX96" s="50"/>
      <c r="XY96" s="50"/>
      <c r="XZ96" s="50"/>
      <c r="YA96" s="50"/>
      <c r="YB96" s="50"/>
      <c r="YC96" s="50"/>
      <c r="YD96" s="50"/>
      <c r="YE96" s="50"/>
      <c r="YF96" s="50"/>
      <c r="YG96" s="50"/>
      <c r="YH96" s="50"/>
      <c r="YI96" s="50"/>
      <c r="YJ96" s="50"/>
      <c r="YK96" s="50"/>
      <c r="YL96" s="50"/>
      <c r="YM96" s="50"/>
      <c r="YN96" s="50"/>
      <c r="YO96" s="50"/>
      <c r="YP96" s="50"/>
      <c r="YQ96" s="50"/>
      <c r="YR96" s="50"/>
      <c r="YS96" s="50"/>
      <c r="YT96" s="50"/>
      <c r="YU96" s="50"/>
      <c r="YV96" s="50"/>
      <c r="YW96" s="50"/>
      <c r="YX96" s="50"/>
      <c r="YY96" s="50"/>
      <c r="YZ96" s="50"/>
      <c r="ZA96" s="50"/>
      <c r="ZB96" s="50"/>
      <c r="ZC96" s="50"/>
      <c r="ZD96" s="50"/>
      <c r="ZE96" s="50"/>
      <c r="ZF96" s="50"/>
      <c r="ZG96" s="50"/>
      <c r="ZH96" s="50"/>
      <c r="ZI96" s="50"/>
      <c r="ZJ96" s="50"/>
      <c r="ZK96" s="50"/>
      <c r="ZL96" s="50"/>
      <c r="ZM96" s="50"/>
      <c r="ZN96" s="50"/>
      <c r="ZO96" s="50"/>
      <c r="ZP96" s="50"/>
      <c r="ZQ96" s="50"/>
      <c r="ZR96" s="50"/>
      <c r="ZS96" s="50"/>
      <c r="ZT96" s="50"/>
      <c r="ZU96" s="50"/>
      <c r="ZV96" s="50"/>
      <c r="ZW96" s="50"/>
      <c r="ZX96" s="50"/>
      <c r="ZY96" s="50"/>
      <c r="ZZ96" s="50"/>
      <c r="AAA96" s="50"/>
      <c r="AAB96" s="50"/>
      <c r="AAC96" s="50"/>
      <c r="AAD96" s="50"/>
      <c r="AAE96" s="50"/>
      <c r="AAF96" s="50"/>
      <c r="AAG96" s="50"/>
      <c r="AAH96" s="50"/>
      <c r="AAI96" s="50"/>
      <c r="AAJ96" s="50"/>
      <c r="AAK96" s="50"/>
      <c r="AAL96" s="50"/>
      <c r="AAM96" s="50"/>
      <c r="AAN96" s="50"/>
      <c r="AAO96" s="50"/>
      <c r="AAP96" s="50"/>
      <c r="AAQ96" s="50"/>
      <c r="AAR96" s="50"/>
      <c r="AAS96" s="50"/>
      <c r="AAT96" s="50"/>
      <c r="AAU96" s="50"/>
      <c r="AAV96" s="50"/>
      <c r="AAW96" s="50"/>
      <c r="AAX96" s="50"/>
      <c r="AAY96" s="50"/>
      <c r="AAZ96" s="50"/>
      <c r="ABA96" s="50"/>
      <c r="ABB96" s="50"/>
      <c r="ABC96" s="50"/>
      <c r="ABD96" s="50"/>
      <c r="ABE96" s="50"/>
      <c r="ABF96" s="50"/>
      <c r="ABG96" s="50"/>
      <c r="ABH96" s="50"/>
      <c r="ABI96" s="50"/>
      <c r="ABJ96" s="50"/>
      <c r="ABK96" s="50"/>
      <c r="ABL96" s="50"/>
      <c r="ABM96" s="50"/>
      <c r="ABN96" s="50"/>
      <c r="ABO96" s="50"/>
      <c r="ABP96" s="50"/>
      <c r="ABQ96" s="50"/>
      <c r="ABR96" s="50"/>
      <c r="ABS96" s="50"/>
      <c r="ABT96" s="50"/>
      <c r="ABU96" s="50"/>
      <c r="ABV96" s="50"/>
      <c r="ABW96" s="50"/>
      <c r="ABX96" s="50"/>
      <c r="ABY96" s="50"/>
      <c r="ABZ96" s="50"/>
      <c r="ACA96" s="50"/>
      <c r="ACB96" s="50"/>
      <c r="ACC96" s="50"/>
      <c r="ACD96" s="50"/>
      <c r="ACE96" s="50"/>
      <c r="ACF96" s="50"/>
      <c r="ACG96" s="50"/>
      <c r="ACH96" s="50"/>
      <c r="ACI96" s="50"/>
      <c r="ACJ96" s="50"/>
      <c r="ACK96" s="50"/>
      <c r="ACL96" s="50"/>
      <c r="ACM96" s="50"/>
      <c r="ACN96" s="50"/>
      <c r="ACO96" s="50"/>
      <c r="ACP96" s="50"/>
      <c r="ACQ96" s="50"/>
      <c r="ACR96" s="50"/>
      <c r="ACS96" s="50"/>
      <c r="ACT96" s="50"/>
      <c r="ACU96" s="50"/>
      <c r="ACV96" s="50"/>
      <c r="ACW96" s="50"/>
      <c r="ACX96" s="50"/>
      <c r="ACY96" s="50"/>
      <c r="ACZ96" s="50"/>
      <c r="ADA96" s="50"/>
      <c r="ADB96" s="50"/>
      <c r="ADC96" s="50"/>
      <c r="ADD96" s="50"/>
      <c r="ADE96" s="50"/>
      <c r="ADF96" s="50"/>
      <c r="ADG96" s="50"/>
      <c r="ADH96" s="50"/>
      <c r="ADI96" s="50"/>
      <c r="ADJ96" s="50"/>
      <c r="ADK96" s="50"/>
      <c r="ADL96" s="50"/>
      <c r="ADM96" s="50"/>
      <c r="ADN96" s="50"/>
      <c r="ADO96" s="50"/>
      <c r="ADP96" s="50"/>
      <c r="ADQ96" s="50"/>
      <c r="ADR96" s="50"/>
      <c r="ADS96" s="50"/>
      <c r="ADT96" s="50"/>
      <c r="ADU96" s="50"/>
      <c r="ADV96" s="50"/>
      <c r="ADW96" s="50"/>
      <c r="ADX96" s="50"/>
      <c r="ADY96" s="50"/>
      <c r="ADZ96" s="50"/>
      <c r="AEA96" s="50"/>
      <c r="AEB96" s="50"/>
      <c r="AEC96" s="50"/>
      <c r="AED96" s="50"/>
      <c r="AEE96" s="50"/>
      <c r="AEF96" s="50"/>
      <c r="AEG96" s="50"/>
      <c r="AEH96" s="50"/>
      <c r="AEI96" s="50"/>
      <c r="AEJ96" s="50"/>
      <c r="AEK96" s="50"/>
      <c r="AEL96" s="50"/>
      <c r="AEM96" s="50"/>
      <c r="AEN96" s="50"/>
      <c r="AEO96" s="50"/>
      <c r="AEP96" s="50"/>
      <c r="AEQ96" s="50"/>
      <c r="AER96" s="50"/>
      <c r="AES96" s="50"/>
      <c r="AET96" s="50"/>
      <c r="AEU96" s="50"/>
      <c r="AEV96" s="50"/>
      <c r="AEW96" s="50"/>
      <c r="AEX96" s="50"/>
      <c r="AEY96" s="50"/>
      <c r="AEZ96" s="50"/>
      <c r="AFA96" s="50"/>
      <c r="AFB96" s="50"/>
      <c r="AFC96" s="50"/>
      <c r="AFD96" s="50"/>
      <c r="AFE96" s="50"/>
      <c r="AFF96" s="50"/>
      <c r="AFG96" s="50"/>
      <c r="AFH96" s="50"/>
      <c r="AFI96" s="50"/>
      <c r="AFJ96" s="50"/>
      <c r="AFK96" s="50"/>
      <c r="AFL96" s="50"/>
      <c r="AFM96" s="50"/>
      <c r="AFN96" s="50"/>
      <c r="AFO96" s="50"/>
      <c r="AFP96" s="50"/>
      <c r="AFQ96" s="50"/>
      <c r="AFR96" s="50"/>
      <c r="AFS96" s="50"/>
      <c r="AFT96" s="50"/>
      <c r="AFU96" s="50"/>
      <c r="AFV96" s="50"/>
      <c r="AFW96" s="50"/>
      <c r="AFX96" s="50"/>
      <c r="AFY96" s="50"/>
      <c r="AFZ96" s="50"/>
      <c r="AGA96" s="50"/>
      <c r="AGB96" s="50"/>
      <c r="AGC96" s="50"/>
      <c r="AGD96" s="50"/>
      <c r="AGE96" s="50"/>
      <c r="AGF96" s="50"/>
      <c r="AGG96" s="50"/>
      <c r="AGH96" s="50"/>
      <c r="AGI96" s="50"/>
      <c r="AGJ96" s="50"/>
      <c r="AGK96" s="50"/>
      <c r="AGL96" s="50"/>
      <c r="AGM96" s="50"/>
      <c r="AGN96" s="50"/>
      <c r="AGO96" s="50"/>
      <c r="AGP96" s="50"/>
      <c r="AGQ96" s="50"/>
      <c r="AGR96" s="50"/>
      <c r="AGS96" s="50"/>
      <c r="AGT96" s="50"/>
      <c r="AGU96" s="50"/>
      <c r="AGV96" s="50"/>
      <c r="AGW96" s="50"/>
      <c r="AGX96" s="50"/>
      <c r="AGY96" s="50"/>
      <c r="AGZ96" s="50"/>
      <c r="AHA96" s="50"/>
      <c r="AHB96" s="50"/>
      <c r="AHC96" s="50"/>
      <c r="AHD96" s="50"/>
      <c r="AHE96" s="50"/>
      <c r="AHF96" s="50"/>
      <c r="AHG96" s="50"/>
      <c r="AHH96" s="50"/>
      <c r="AHI96" s="50"/>
      <c r="AHJ96" s="50"/>
      <c r="AHK96" s="50"/>
      <c r="AHL96" s="50"/>
      <c r="AHM96" s="50"/>
      <c r="AHN96" s="50"/>
      <c r="AHO96" s="50"/>
      <c r="AHP96" s="50"/>
      <c r="AHQ96" s="50"/>
      <c r="AHR96" s="50"/>
      <c r="AHS96" s="50"/>
      <c r="AHT96" s="50"/>
      <c r="AHU96" s="50"/>
      <c r="AHV96" s="50"/>
      <c r="AHW96" s="50"/>
      <c r="AHX96" s="50"/>
      <c r="AHY96" s="50"/>
      <c r="AHZ96" s="50"/>
      <c r="AIA96" s="50"/>
      <c r="AIB96" s="50"/>
      <c r="AIC96" s="50"/>
      <c r="AID96" s="50"/>
      <c r="AIE96" s="50"/>
      <c r="AIF96" s="50"/>
      <c r="AIG96" s="50"/>
      <c r="AIH96" s="50"/>
      <c r="AII96" s="50"/>
      <c r="AIJ96" s="50"/>
      <c r="AIK96" s="50"/>
      <c r="AIL96" s="50"/>
      <c r="AIM96" s="50"/>
      <c r="AIN96" s="50"/>
      <c r="AIO96" s="50"/>
      <c r="AIP96" s="50"/>
      <c r="AIQ96" s="50"/>
      <c r="AIR96" s="50"/>
      <c r="AIS96" s="50"/>
      <c r="AIT96" s="50"/>
      <c r="AIU96" s="50"/>
      <c r="AIV96" s="50"/>
      <c r="AIW96" s="50"/>
      <c r="AIX96" s="50"/>
      <c r="AIY96" s="50"/>
      <c r="AIZ96" s="50"/>
      <c r="AJA96" s="50"/>
      <c r="AJB96" s="50"/>
      <c r="AJC96" s="50"/>
      <c r="AJD96" s="50"/>
      <c r="AJE96" s="50"/>
      <c r="AJF96" s="50"/>
      <c r="AJG96" s="50"/>
      <c r="AJH96" s="50"/>
      <c r="AJI96" s="50"/>
      <c r="AJJ96" s="50"/>
      <c r="AJK96" s="50"/>
      <c r="AJL96" s="50"/>
      <c r="AJM96" s="50"/>
      <c r="AJN96" s="50"/>
      <c r="AJO96" s="50"/>
      <c r="AJP96" s="50"/>
      <c r="AJQ96" s="50"/>
      <c r="AJR96" s="50"/>
      <c r="AJS96" s="50"/>
      <c r="AJT96" s="50"/>
      <c r="AJU96" s="50"/>
      <c r="AJV96" s="50"/>
      <c r="AJW96" s="50"/>
      <c r="AJX96" s="50"/>
      <c r="AJY96" s="50"/>
      <c r="AJZ96" s="50"/>
      <c r="AKA96" s="50"/>
      <c r="AKB96" s="50"/>
      <c r="AKC96" s="50"/>
      <c r="AKD96" s="50"/>
      <c r="AKE96" s="50"/>
      <c r="AKF96" s="50"/>
      <c r="AKG96" s="50"/>
      <c r="AKH96" s="50"/>
      <c r="AKI96" s="50"/>
      <c r="AKJ96" s="50"/>
      <c r="AKK96" s="50"/>
      <c r="AKL96" s="50"/>
      <c r="AKM96" s="50"/>
      <c r="AKN96" s="50"/>
      <c r="AKO96" s="50"/>
      <c r="AKP96" s="50"/>
      <c r="AKQ96" s="50"/>
      <c r="AKR96" s="50"/>
      <c r="AKS96" s="50"/>
      <c r="AKT96" s="50"/>
      <c r="AKU96" s="50"/>
      <c r="AKV96" s="50"/>
      <c r="AKW96" s="50"/>
      <c r="AKX96" s="50"/>
      <c r="AKY96" s="50"/>
      <c r="AKZ96" s="50"/>
      <c r="ALA96" s="50"/>
      <c r="ALB96" s="50"/>
      <c r="ALC96" s="50"/>
      <c r="ALD96" s="50"/>
      <c r="ALE96" s="50"/>
      <c r="ALF96" s="50"/>
      <c r="ALG96" s="50"/>
      <c r="ALH96" s="50"/>
      <c r="ALI96" s="50"/>
      <c r="ALJ96" s="50"/>
      <c r="ALK96" s="50"/>
      <c r="ALL96" s="50"/>
      <c r="ALM96" s="50"/>
      <c r="ALN96" s="50"/>
      <c r="ALO96" s="50"/>
      <c r="ALP96" s="50"/>
      <c r="ALQ96" s="50"/>
      <c r="ALR96" s="50"/>
      <c r="ALS96" s="50"/>
      <c r="ALT96" s="50"/>
      <c r="ALU96" s="50"/>
      <c r="ALV96" s="50"/>
      <c r="ALW96" s="50"/>
      <c r="ALX96" s="50"/>
      <c r="ALY96" s="50"/>
      <c r="ALZ96" s="50"/>
      <c r="AMA96" s="50"/>
      <c r="AMB96" s="50"/>
      <c r="AMC96" s="50"/>
      <c r="AMD96" s="50"/>
      <c r="AME96" s="50"/>
      <c r="AMF96" s="50"/>
      <c r="AMG96" s="50"/>
      <c r="AMH96" s="50"/>
      <c r="AMI96" s="50"/>
      <c r="AMJ96" s="50"/>
      <c r="AMK96" s="50"/>
      <c r="AML96" s="50"/>
      <c r="AMM96" s="50"/>
      <c r="AMN96" s="50"/>
      <c r="AMO96" s="50"/>
      <c r="AMP96" s="50"/>
      <c r="AMQ96" s="50"/>
      <c r="AMR96" s="50"/>
      <c r="AMS96" s="50"/>
      <c r="AMT96" s="50"/>
      <c r="AMU96" s="50"/>
      <c r="AMV96" s="50"/>
      <c r="AMW96" s="50"/>
      <c r="AMX96" s="50"/>
      <c r="AMY96" s="50"/>
      <c r="AMZ96" s="50"/>
      <c r="ANA96" s="50"/>
      <c r="ANB96" s="50"/>
      <c r="ANC96" s="50"/>
      <c r="AND96" s="50"/>
      <c r="ANE96" s="50"/>
      <c r="ANF96" s="50"/>
      <c r="ANG96" s="50"/>
      <c r="ANH96" s="50"/>
      <c r="ANI96" s="50"/>
      <c r="ANJ96" s="50"/>
      <c r="ANK96" s="50"/>
      <c r="ANL96" s="50"/>
      <c r="ANM96" s="50"/>
      <c r="ANN96" s="50"/>
      <c r="ANO96" s="50"/>
      <c r="ANP96" s="50"/>
      <c r="ANQ96" s="50"/>
      <c r="ANR96" s="50"/>
      <c r="ANS96" s="50"/>
      <c r="ANT96" s="50"/>
      <c r="ANU96" s="50"/>
      <c r="ANV96" s="50"/>
      <c r="ANW96" s="50"/>
      <c r="ANX96" s="50"/>
      <c r="ANY96" s="50"/>
      <c r="ANZ96" s="50"/>
      <c r="AOA96" s="50"/>
    </row>
    <row r="97" spans="1:1067" ht="69" customHeight="1">
      <c r="A97" s="2"/>
      <c r="B97" s="10">
        <v>15</v>
      </c>
      <c r="C97" s="280">
        <v>79</v>
      </c>
      <c r="D97" s="280" t="s">
        <v>2432</v>
      </c>
      <c r="E97" s="281">
        <v>23</v>
      </c>
      <c r="F97" s="10" t="s">
        <v>471</v>
      </c>
      <c r="G97" s="10" t="s">
        <v>61</v>
      </c>
      <c r="H97" s="10">
        <v>95</v>
      </c>
      <c r="I97" s="11"/>
      <c r="J97" s="471">
        <v>1</v>
      </c>
      <c r="K97" s="471">
        <v>1</v>
      </c>
      <c r="L97" s="471"/>
      <c r="M97" s="471"/>
      <c r="N97" s="490"/>
      <c r="O97" s="11"/>
      <c r="P97" s="11"/>
      <c r="Q97" s="11"/>
      <c r="R97" s="11"/>
      <c r="S97" s="11" t="s">
        <v>472</v>
      </c>
      <c r="T97" s="11" t="s">
        <v>2125</v>
      </c>
      <c r="U97" s="11">
        <v>1.9368000000000001</v>
      </c>
      <c r="V97" s="505" t="s">
        <v>2342</v>
      </c>
      <c r="W97" s="9">
        <v>0.55000000000000004</v>
      </c>
      <c r="X97" s="9">
        <f t="shared" si="18"/>
        <v>0.72399999999999998</v>
      </c>
      <c r="Y97" s="12">
        <v>1.274</v>
      </c>
      <c r="Z97" s="12">
        <f>Y97/10000</f>
        <v>1.2740000000000001E-4</v>
      </c>
      <c r="AA97" s="12" t="s">
        <v>2049</v>
      </c>
      <c r="AB97" s="12" t="s">
        <v>622</v>
      </c>
      <c r="AC97" s="508" t="s">
        <v>2127</v>
      </c>
      <c r="AD97" s="12" t="s">
        <v>2296</v>
      </c>
      <c r="AE97" s="12" t="s">
        <v>2333</v>
      </c>
      <c r="AF97" s="12" t="s">
        <v>2317</v>
      </c>
      <c r="AG97" s="12" t="s">
        <v>2132</v>
      </c>
      <c r="AH97" s="12"/>
      <c r="AI97" s="12" t="s">
        <v>1899</v>
      </c>
      <c r="AJ97" s="12" t="s">
        <v>74</v>
      </c>
      <c r="AK97" s="466">
        <v>1</v>
      </c>
      <c r="AL97" s="395">
        <v>50</v>
      </c>
      <c r="AM97" s="390" t="s">
        <v>472</v>
      </c>
      <c r="AN97" s="390" t="s">
        <v>473</v>
      </c>
      <c r="AO97" s="390" t="s">
        <v>2075</v>
      </c>
      <c r="AP97" s="390">
        <f>W97+W98</f>
        <v>1.8800000000000001</v>
      </c>
      <c r="AQ97" s="390" t="s">
        <v>2071</v>
      </c>
      <c r="AR97" s="390" t="s">
        <v>64</v>
      </c>
      <c r="AS97" s="385">
        <v>5</v>
      </c>
      <c r="AT97" s="386">
        <v>28</v>
      </c>
      <c r="AU97" s="399"/>
      <c r="AV97" s="399"/>
      <c r="AW97" s="399">
        <v>1</v>
      </c>
      <c r="AX97" s="399"/>
      <c r="AY97" s="399"/>
      <c r="AZ97" s="399">
        <v>1</v>
      </c>
      <c r="BA97" s="399"/>
      <c r="BB97" s="400"/>
      <c r="BC97" s="383">
        <v>57</v>
      </c>
      <c r="BD97" s="388">
        <v>1</v>
      </c>
      <c r="BE97" s="387" t="s">
        <v>474</v>
      </c>
      <c r="BF97" s="387" t="s">
        <v>92</v>
      </c>
      <c r="BG97" s="387" t="s">
        <v>475</v>
      </c>
      <c r="BH97" s="387" t="s">
        <v>68</v>
      </c>
      <c r="BI97" s="387" t="s">
        <v>68</v>
      </c>
      <c r="BJ97" s="387" t="s">
        <v>68</v>
      </c>
      <c r="BK97" s="387" t="s">
        <v>68</v>
      </c>
      <c r="BL97" s="387" t="s">
        <v>68</v>
      </c>
      <c r="BM97" s="387" t="s">
        <v>469</v>
      </c>
      <c r="BN97" s="387" t="s">
        <v>476</v>
      </c>
      <c r="BO97" s="390" t="s">
        <v>403</v>
      </c>
      <c r="BP97" s="390" t="s">
        <v>404</v>
      </c>
      <c r="BQ97" s="390">
        <v>1</v>
      </c>
      <c r="BR97" s="384" t="s">
        <v>2087</v>
      </c>
      <c r="BS97" s="392">
        <v>42163</v>
      </c>
      <c r="BT97" s="392">
        <v>43259</v>
      </c>
      <c r="BU97" s="387"/>
      <c r="BV97" s="387"/>
      <c r="BW97" s="387">
        <v>1</v>
      </c>
      <c r="BX97" s="387" t="s">
        <v>2101</v>
      </c>
      <c r="BY97" s="387"/>
      <c r="BZ97" s="387"/>
      <c r="CA97" s="387"/>
      <c r="CB97" s="387"/>
      <c r="CC97" s="387"/>
      <c r="CD97" s="387"/>
      <c r="CE97" s="387"/>
      <c r="CF97" s="387"/>
      <c r="CG97" s="387"/>
      <c r="CH97" s="387"/>
      <c r="CI97" s="387">
        <v>1</v>
      </c>
      <c r="CJ97" s="387">
        <v>1</v>
      </c>
      <c r="CK97" s="387"/>
      <c r="CL97" s="387"/>
      <c r="CM97" s="387"/>
      <c r="CN97" s="387"/>
      <c r="CO97" s="389">
        <v>1230</v>
      </c>
      <c r="CP97" s="389"/>
      <c r="CQ97" s="11"/>
      <c r="CR97" s="11"/>
      <c r="CS97" s="11"/>
      <c r="CT97" s="11"/>
      <c r="CU97" s="11"/>
      <c r="CV97" s="11"/>
      <c r="CW97" s="11"/>
      <c r="CX97" s="10"/>
      <c r="CY97" s="10"/>
      <c r="CZ97" s="10">
        <v>95</v>
      </c>
      <c r="DA97" s="10" t="s">
        <v>74</v>
      </c>
      <c r="DB97" s="10" t="s">
        <v>74</v>
      </c>
      <c r="DC97" s="10">
        <v>1</v>
      </c>
      <c r="DD97" s="10" t="str">
        <f t="shared" si="16"/>
        <v>79_23</v>
      </c>
      <c r="DE97" s="282"/>
      <c r="DF97" s="10"/>
      <c r="DG97" s="10" t="s">
        <v>1777</v>
      </c>
      <c r="DH97" s="10"/>
      <c r="DI97" s="10"/>
      <c r="DJ97" s="10"/>
      <c r="DK97" s="232"/>
      <c r="DL97" s="232"/>
      <c r="DM97" s="232"/>
      <c r="DN97" s="232"/>
      <c r="DO97" s="477" t="s">
        <v>1959</v>
      </c>
      <c r="DP97" s="23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  <c r="IX97" s="50"/>
      <c r="IY97" s="50"/>
      <c r="IZ97" s="50"/>
      <c r="JA97" s="50"/>
      <c r="JB97" s="50"/>
      <c r="JC97" s="50"/>
      <c r="JD97" s="50"/>
      <c r="JE97" s="50"/>
      <c r="JF97" s="50"/>
      <c r="JG97" s="50"/>
      <c r="JH97" s="50"/>
      <c r="JI97" s="50"/>
      <c r="JJ97" s="50"/>
      <c r="JK97" s="50"/>
      <c r="JL97" s="50"/>
      <c r="JM97" s="50"/>
      <c r="JN97" s="50"/>
      <c r="JO97" s="50"/>
      <c r="JP97" s="50"/>
      <c r="JQ97" s="50"/>
      <c r="JR97" s="50"/>
      <c r="JS97" s="50"/>
      <c r="JT97" s="50"/>
      <c r="JU97" s="50"/>
      <c r="JV97" s="50"/>
      <c r="JW97" s="50"/>
      <c r="JX97" s="50"/>
      <c r="JY97" s="50"/>
      <c r="JZ97" s="50"/>
      <c r="KA97" s="50"/>
      <c r="KB97" s="50"/>
      <c r="KC97" s="50"/>
      <c r="KD97" s="50"/>
      <c r="KE97" s="50"/>
      <c r="KF97" s="50"/>
      <c r="KG97" s="50"/>
      <c r="KH97" s="50"/>
      <c r="KI97" s="50"/>
      <c r="KJ97" s="50"/>
      <c r="KK97" s="50"/>
      <c r="KL97" s="50"/>
      <c r="KM97" s="50"/>
      <c r="KN97" s="50"/>
      <c r="KO97" s="50"/>
      <c r="KP97" s="50"/>
      <c r="KQ97" s="50"/>
      <c r="KR97" s="50"/>
      <c r="KS97" s="50"/>
      <c r="KT97" s="50"/>
      <c r="KU97" s="50"/>
      <c r="KV97" s="50"/>
      <c r="KW97" s="50"/>
      <c r="KX97" s="50"/>
      <c r="KY97" s="50"/>
      <c r="KZ97" s="50"/>
      <c r="LA97" s="50"/>
      <c r="LB97" s="50"/>
      <c r="LC97" s="50"/>
      <c r="LD97" s="50"/>
      <c r="LE97" s="50"/>
      <c r="LF97" s="50"/>
      <c r="LG97" s="50"/>
      <c r="LH97" s="50"/>
      <c r="LI97" s="50"/>
      <c r="LJ97" s="50"/>
      <c r="LK97" s="50"/>
      <c r="LL97" s="50"/>
      <c r="LM97" s="50"/>
      <c r="LN97" s="50"/>
      <c r="LO97" s="50"/>
      <c r="LP97" s="50"/>
      <c r="LQ97" s="50"/>
      <c r="LR97" s="50"/>
      <c r="LS97" s="50"/>
      <c r="LT97" s="50"/>
      <c r="LU97" s="50"/>
      <c r="LV97" s="50"/>
      <c r="LW97" s="50"/>
      <c r="LX97" s="50"/>
      <c r="LY97" s="50"/>
      <c r="LZ97" s="50"/>
      <c r="MA97" s="50"/>
      <c r="MB97" s="50"/>
      <c r="MC97" s="50"/>
      <c r="MD97" s="50"/>
      <c r="ME97" s="50"/>
      <c r="MF97" s="50"/>
      <c r="MG97" s="50"/>
      <c r="MH97" s="50"/>
      <c r="MI97" s="50"/>
      <c r="MJ97" s="50"/>
      <c r="MK97" s="50"/>
      <c r="ML97" s="50"/>
      <c r="MM97" s="50"/>
      <c r="MN97" s="50"/>
      <c r="MO97" s="50"/>
      <c r="MP97" s="50"/>
      <c r="MQ97" s="50"/>
      <c r="MR97" s="50"/>
      <c r="MS97" s="50"/>
      <c r="MT97" s="50"/>
      <c r="MU97" s="50"/>
      <c r="MV97" s="50"/>
      <c r="MW97" s="50"/>
      <c r="MX97" s="50"/>
      <c r="MY97" s="50"/>
      <c r="MZ97" s="50"/>
      <c r="NA97" s="50"/>
      <c r="NB97" s="50"/>
      <c r="NC97" s="50"/>
      <c r="ND97" s="50"/>
      <c r="NE97" s="50"/>
      <c r="NF97" s="50"/>
      <c r="NG97" s="50"/>
      <c r="NH97" s="50"/>
      <c r="NI97" s="50"/>
      <c r="NJ97" s="50"/>
      <c r="NK97" s="50"/>
      <c r="NL97" s="50"/>
      <c r="NM97" s="50"/>
      <c r="NN97" s="50"/>
      <c r="NO97" s="50"/>
      <c r="NP97" s="50"/>
      <c r="NQ97" s="50"/>
      <c r="NR97" s="50"/>
      <c r="NS97" s="50"/>
      <c r="NT97" s="50"/>
      <c r="NU97" s="50"/>
      <c r="NV97" s="50"/>
      <c r="NW97" s="50"/>
      <c r="NX97" s="50"/>
      <c r="NY97" s="50"/>
      <c r="NZ97" s="50"/>
      <c r="OA97" s="50"/>
      <c r="OB97" s="50"/>
      <c r="OC97" s="50"/>
      <c r="OD97" s="50"/>
      <c r="OE97" s="50"/>
      <c r="OF97" s="50"/>
      <c r="OG97" s="50"/>
      <c r="OH97" s="50"/>
      <c r="OI97" s="50"/>
      <c r="OJ97" s="50"/>
      <c r="OK97" s="50"/>
      <c r="OL97" s="50"/>
      <c r="OM97" s="50"/>
      <c r="ON97" s="50"/>
      <c r="OO97" s="50"/>
      <c r="OP97" s="50"/>
      <c r="OQ97" s="50"/>
      <c r="OR97" s="50"/>
      <c r="OS97" s="50"/>
      <c r="OT97" s="50"/>
      <c r="OU97" s="50"/>
      <c r="OV97" s="50"/>
      <c r="OW97" s="50"/>
      <c r="OX97" s="50"/>
      <c r="OY97" s="50"/>
      <c r="OZ97" s="50"/>
      <c r="PA97" s="50"/>
      <c r="PB97" s="50"/>
      <c r="PC97" s="50"/>
      <c r="PD97" s="50"/>
      <c r="PE97" s="50"/>
      <c r="PF97" s="50"/>
      <c r="PG97" s="50"/>
      <c r="PH97" s="50"/>
      <c r="PI97" s="50"/>
      <c r="PJ97" s="50"/>
      <c r="PK97" s="50"/>
      <c r="PL97" s="50"/>
      <c r="PM97" s="50"/>
      <c r="PN97" s="50"/>
      <c r="PO97" s="50"/>
      <c r="PP97" s="50"/>
      <c r="PQ97" s="50"/>
      <c r="PR97" s="50"/>
      <c r="PS97" s="50"/>
      <c r="PT97" s="50"/>
      <c r="PU97" s="50"/>
      <c r="PV97" s="50"/>
      <c r="PW97" s="50"/>
      <c r="PX97" s="50"/>
      <c r="PY97" s="50"/>
      <c r="PZ97" s="50"/>
      <c r="QA97" s="50"/>
      <c r="QB97" s="50"/>
      <c r="QC97" s="50"/>
      <c r="QD97" s="50"/>
      <c r="QE97" s="50"/>
      <c r="QF97" s="50"/>
      <c r="QG97" s="50"/>
      <c r="QH97" s="50"/>
      <c r="QI97" s="50"/>
      <c r="QJ97" s="50"/>
      <c r="QK97" s="50"/>
      <c r="QL97" s="50"/>
      <c r="QM97" s="50"/>
      <c r="QN97" s="50"/>
      <c r="QO97" s="50"/>
      <c r="QP97" s="50"/>
      <c r="QQ97" s="50"/>
      <c r="QR97" s="50"/>
      <c r="QS97" s="50"/>
      <c r="QT97" s="50"/>
      <c r="QU97" s="50"/>
      <c r="QV97" s="50"/>
      <c r="QW97" s="50"/>
      <c r="QX97" s="50"/>
      <c r="QY97" s="50"/>
      <c r="QZ97" s="50"/>
      <c r="RA97" s="50"/>
      <c r="RB97" s="50"/>
      <c r="RC97" s="50"/>
      <c r="RD97" s="50"/>
      <c r="RE97" s="50"/>
      <c r="RF97" s="50"/>
      <c r="RG97" s="50"/>
      <c r="RH97" s="50"/>
      <c r="RI97" s="50"/>
      <c r="RJ97" s="50"/>
      <c r="RK97" s="50"/>
      <c r="RL97" s="50"/>
      <c r="RM97" s="50"/>
      <c r="RN97" s="50"/>
      <c r="RO97" s="50"/>
      <c r="RP97" s="50"/>
      <c r="RQ97" s="50"/>
      <c r="RR97" s="50"/>
      <c r="RS97" s="50"/>
      <c r="RT97" s="50"/>
      <c r="RU97" s="50"/>
      <c r="RV97" s="50"/>
      <c r="RW97" s="50"/>
      <c r="RX97" s="50"/>
      <c r="RY97" s="50"/>
      <c r="RZ97" s="50"/>
      <c r="SA97" s="50"/>
      <c r="SB97" s="50"/>
      <c r="SC97" s="50"/>
      <c r="SD97" s="50"/>
      <c r="SE97" s="50"/>
      <c r="SF97" s="50"/>
      <c r="SG97" s="50"/>
      <c r="SH97" s="50"/>
      <c r="SI97" s="50"/>
      <c r="SJ97" s="50"/>
      <c r="SK97" s="50"/>
      <c r="SL97" s="50"/>
      <c r="SM97" s="50"/>
      <c r="SN97" s="50"/>
      <c r="SO97" s="50"/>
      <c r="SP97" s="50"/>
      <c r="SQ97" s="50"/>
      <c r="SR97" s="50"/>
      <c r="SS97" s="50"/>
      <c r="ST97" s="50"/>
      <c r="SU97" s="50"/>
      <c r="SV97" s="50"/>
      <c r="SW97" s="50"/>
      <c r="SX97" s="50"/>
      <c r="SY97" s="50"/>
      <c r="SZ97" s="50"/>
      <c r="TA97" s="50"/>
      <c r="TB97" s="50"/>
      <c r="TC97" s="50"/>
      <c r="TD97" s="50"/>
      <c r="TE97" s="50"/>
      <c r="TF97" s="50"/>
      <c r="TG97" s="50"/>
      <c r="TH97" s="50"/>
      <c r="TI97" s="50"/>
      <c r="TJ97" s="50"/>
      <c r="TK97" s="50"/>
      <c r="TL97" s="50"/>
      <c r="TM97" s="50"/>
      <c r="TN97" s="50"/>
      <c r="TO97" s="50"/>
      <c r="TP97" s="50"/>
      <c r="TQ97" s="50"/>
      <c r="TR97" s="50"/>
      <c r="TS97" s="50"/>
      <c r="TT97" s="50"/>
      <c r="TU97" s="50"/>
      <c r="TV97" s="50"/>
      <c r="TW97" s="50"/>
      <c r="TX97" s="50"/>
      <c r="TY97" s="50"/>
      <c r="TZ97" s="50"/>
      <c r="UA97" s="50"/>
      <c r="UB97" s="50"/>
      <c r="UC97" s="50"/>
      <c r="UD97" s="50"/>
      <c r="UE97" s="50"/>
      <c r="UF97" s="50"/>
      <c r="UG97" s="50"/>
      <c r="UH97" s="50"/>
      <c r="UI97" s="50"/>
      <c r="UJ97" s="50"/>
      <c r="UK97" s="50"/>
      <c r="UL97" s="50"/>
      <c r="UM97" s="50"/>
      <c r="UN97" s="50"/>
      <c r="UO97" s="50"/>
      <c r="UP97" s="50"/>
      <c r="UQ97" s="50"/>
      <c r="UR97" s="50"/>
      <c r="US97" s="50"/>
      <c r="UT97" s="50"/>
      <c r="UU97" s="50"/>
      <c r="UV97" s="50"/>
      <c r="UW97" s="50"/>
      <c r="UX97" s="50"/>
      <c r="UY97" s="50"/>
      <c r="UZ97" s="50"/>
      <c r="VA97" s="50"/>
      <c r="VB97" s="50"/>
      <c r="VC97" s="50"/>
      <c r="VD97" s="50"/>
      <c r="VE97" s="50"/>
      <c r="VF97" s="50"/>
      <c r="VG97" s="50"/>
      <c r="VH97" s="50"/>
      <c r="VI97" s="50"/>
      <c r="VJ97" s="50"/>
      <c r="VK97" s="50"/>
      <c r="VL97" s="50"/>
      <c r="VM97" s="50"/>
      <c r="VN97" s="50"/>
      <c r="VO97" s="50"/>
      <c r="VP97" s="50"/>
      <c r="VQ97" s="50"/>
      <c r="VR97" s="50"/>
      <c r="VS97" s="50"/>
      <c r="VT97" s="50"/>
      <c r="VU97" s="50"/>
      <c r="VV97" s="50"/>
      <c r="VW97" s="50"/>
      <c r="VX97" s="50"/>
      <c r="VY97" s="50"/>
      <c r="VZ97" s="50"/>
      <c r="WA97" s="50"/>
      <c r="WB97" s="50"/>
      <c r="WC97" s="50"/>
      <c r="WD97" s="50"/>
      <c r="WE97" s="50"/>
      <c r="WF97" s="50"/>
      <c r="WG97" s="50"/>
      <c r="WH97" s="50"/>
      <c r="WI97" s="50"/>
      <c r="WJ97" s="50"/>
      <c r="WK97" s="50"/>
      <c r="WL97" s="50"/>
      <c r="WM97" s="50"/>
      <c r="WN97" s="50"/>
      <c r="WO97" s="50"/>
      <c r="WP97" s="50"/>
      <c r="WQ97" s="50"/>
      <c r="WR97" s="50"/>
      <c r="WS97" s="50"/>
      <c r="WT97" s="50"/>
      <c r="WU97" s="50"/>
      <c r="WV97" s="50"/>
      <c r="WW97" s="50"/>
      <c r="WX97" s="50"/>
      <c r="WY97" s="50"/>
      <c r="WZ97" s="50"/>
      <c r="XA97" s="50"/>
      <c r="XB97" s="50"/>
      <c r="XC97" s="50"/>
      <c r="XD97" s="50"/>
      <c r="XE97" s="50"/>
      <c r="XF97" s="50"/>
      <c r="XG97" s="50"/>
      <c r="XH97" s="50"/>
      <c r="XI97" s="50"/>
      <c r="XJ97" s="50"/>
      <c r="XK97" s="50"/>
      <c r="XL97" s="50"/>
      <c r="XM97" s="50"/>
      <c r="XN97" s="50"/>
      <c r="XO97" s="50"/>
      <c r="XP97" s="50"/>
      <c r="XQ97" s="50"/>
      <c r="XR97" s="50"/>
      <c r="XS97" s="50"/>
      <c r="XT97" s="50"/>
      <c r="XU97" s="50"/>
      <c r="XV97" s="50"/>
      <c r="XW97" s="50"/>
      <c r="XX97" s="50"/>
      <c r="XY97" s="50"/>
      <c r="XZ97" s="50"/>
      <c r="YA97" s="50"/>
      <c r="YB97" s="50"/>
      <c r="YC97" s="50"/>
      <c r="YD97" s="50"/>
      <c r="YE97" s="50"/>
      <c r="YF97" s="50"/>
      <c r="YG97" s="50"/>
      <c r="YH97" s="50"/>
      <c r="YI97" s="50"/>
      <c r="YJ97" s="50"/>
      <c r="YK97" s="50"/>
      <c r="YL97" s="50"/>
      <c r="YM97" s="50"/>
      <c r="YN97" s="50"/>
      <c r="YO97" s="50"/>
      <c r="YP97" s="50"/>
      <c r="YQ97" s="50"/>
      <c r="YR97" s="50"/>
      <c r="YS97" s="50"/>
      <c r="YT97" s="50"/>
      <c r="YU97" s="50"/>
      <c r="YV97" s="50"/>
      <c r="YW97" s="50"/>
      <c r="YX97" s="50"/>
      <c r="YY97" s="50"/>
      <c r="YZ97" s="50"/>
      <c r="ZA97" s="50"/>
      <c r="ZB97" s="50"/>
      <c r="ZC97" s="50"/>
      <c r="ZD97" s="50"/>
      <c r="ZE97" s="50"/>
      <c r="ZF97" s="50"/>
      <c r="ZG97" s="50"/>
      <c r="ZH97" s="50"/>
      <c r="ZI97" s="50"/>
      <c r="ZJ97" s="50"/>
      <c r="ZK97" s="50"/>
      <c r="ZL97" s="50"/>
      <c r="ZM97" s="50"/>
      <c r="ZN97" s="50"/>
      <c r="ZO97" s="50"/>
      <c r="ZP97" s="50"/>
      <c r="ZQ97" s="50"/>
      <c r="ZR97" s="50"/>
      <c r="ZS97" s="50"/>
      <c r="ZT97" s="50"/>
      <c r="ZU97" s="50"/>
      <c r="ZV97" s="50"/>
      <c r="ZW97" s="50"/>
      <c r="ZX97" s="50"/>
      <c r="ZY97" s="50"/>
      <c r="ZZ97" s="50"/>
      <c r="AAA97" s="50"/>
      <c r="AAB97" s="50"/>
      <c r="AAC97" s="50"/>
      <c r="AAD97" s="50"/>
      <c r="AAE97" s="50"/>
      <c r="AAF97" s="50"/>
      <c r="AAG97" s="50"/>
      <c r="AAH97" s="50"/>
      <c r="AAI97" s="50"/>
      <c r="AAJ97" s="50"/>
      <c r="AAK97" s="50"/>
      <c r="AAL97" s="50"/>
      <c r="AAM97" s="50"/>
      <c r="AAN97" s="50"/>
      <c r="AAO97" s="50"/>
      <c r="AAP97" s="50"/>
      <c r="AAQ97" s="50"/>
      <c r="AAR97" s="50"/>
      <c r="AAS97" s="50"/>
      <c r="AAT97" s="50"/>
      <c r="AAU97" s="50"/>
      <c r="AAV97" s="50"/>
      <c r="AAW97" s="50"/>
      <c r="AAX97" s="50"/>
      <c r="AAY97" s="50"/>
      <c r="AAZ97" s="50"/>
      <c r="ABA97" s="50"/>
      <c r="ABB97" s="50"/>
      <c r="ABC97" s="50"/>
      <c r="ABD97" s="50"/>
      <c r="ABE97" s="50"/>
      <c r="ABF97" s="50"/>
      <c r="ABG97" s="50"/>
      <c r="ABH97" s="50"/>
      <c r="ABI97" s="50"/>
      <c r="ABJ97" s="50"/>
      <c r="ABK97" s="50"/>
      <c r="ABL97" s="50"/>
      <c r="ABM97" s="50"/>
      <c r="ABN97" s="50"/>
      <c r="ABO97" s="50"/>
      <c r="ABP97" s="50"/>
      <c r="ABQ97" s="50"/>
      <c r="ABR97" s="50"/>
      <c r="ABS97" s="50"/>
      <c r="ABT97" s="50"/>
      <c r="ABU97" s="50"/>
      <c r="ABV97" s="50"/>
      <c r="ABW97" s="50"/>
      <c r="ABX97" s="50"/>
      <c r="ABY97" s="50"/>
      <c r="ABZ97" s="50"/>
      <c r="ACA97" s="50"/>
      <c r="ACB97" s="50"/>
      <c r="ACC97" s="50"/>
      <c r="ACD97" s="50"/>
      <c r="ACE97" s="50"/>
      <c r="ACF97" s="50"/>
      <c r="ACG97" s="50"/>
      <c r="ACH97" s="50"/>
      <c r="ACI97" s="50"/>
      <c r="ACJ97" s="50"/>
      <c r="ACK97" s="50"/>
      <c r="ACL97" s="50"/>
      <c r="ACM97" s="50"/>
      <c r="ACN97" s="50"/>
      <c r="ACO97" s="50"/>
      <c r="ACP97" s="50"/>
      <c r="ACQ97" s="50"/>
      <c r="ACR97" s="50"/>
      <c r="ACS97" s="50"/>
      <c r="ACT97" s="50"/>
      <c r="ACU97" s="50"/>
      <c r="ACV97" s="50"/>
      <c r="ACW97" s="50"/>
      <c r="ACX97" s="50"/>
      <c r="ACY97" s="50"/>
      <c r="ACZ97" s="50"/>
      <c r="ADA97" s="50"/>
      <c r="ADB97" s="50"/>
      <c r="ADC97" s="50"/>
      <c r="ADD97" s="50"/>
      <c r="ADE97" s="50"/>
      <c r="ADF97" s="50"/>
      <c r="ADG97" s="50"/>
      <c r="ADH97" s="50"/>
      <c r="ADI97" s="50"/>
      <c r="ADJ97" s="50"/>
      <c r="ADK97" s="50"/>
      <c r="ADL97" s="50"/>
      <c r="ADM97" s="50"/>
      <c r="ADN97" s="50"/>
      <c r="ADO97" s="50"/>
      <c r="ADP97" s="50"/>
      <c r="ADQ97" s="50"/>
      <c r="ADR97" s="50"/>
      <c r="ADS97" s="50"/>
      <c r="ADT97" s="50"/>
      <c r="ADU97" s="50"/>
      <c r="ADV97" s="50"/>
      <c r="ADW97" s="50"/>
      <c r="ADX97" s="50"/>
      <c r="ADY97" s="50"/>
      <c r="ADZ97" s="50"/>
      <c r="AEA97" s="50"/>
      <c r="AEB97" s="50"/>
      <c r="AEC97" s="50"/>
      <c r="AED97" s="50"/>
      <c r="AEE97" s="50"/>
      <c r="AEF97" s="50"/>
      <c r="AEG97" s="50"/>
      <c r="AEH97" s="50"/>
      <c r="AEI97" s="50"/>
      <c r="AEJ97" s="50"/>
      <c r="AEK97" s="50"/>
      <c r="AEL97" s="50"/>
      <c r="AEM97" s="50"/>
      <c r="AEN97" s="50"/>
      <c r="AEO97" s="50"/>
      <c r="AEP97" s="50"/>
      <c r="AEQ97" s="50"/>
      <c r="AER97" s="50"/>
      <c r="AES97" s="50"/>
      <c r="AET97" s="50"/>
      <c r="AEU97" s="50"/>
      <c r="AEV97" s="50"/>
      <c r="AEW97" s="50"/>
      <c r="AEX97" s="50"/>
      <c r="AEY97" s="50"/>
      <c r="AEZ97" s="50"/>
      <c r="AFA97" s="50"/>
      <c r="AFB97" s="50"/>
      <c r="AFC97" s="50"/>
      <c r="AFD97" s="50"/>
      <c r="AFE97" s="50"/>
      <c r="AFF97" s="50"/>
      <c r="AFG97" s="50"/>
      <c r="AFH97" s="50"/>
      <c r="AFI97" s="50"/>
      <c r="AFJ97" s="50"/>
      <c r="AFK97" s="50"/>
      <c r="AFL97" s="50"/>
      <c r="AFM97" s="50"/>
      <c r="AFN97" s="50"/>
      <c r="AFO97" s="50"/>
      <c r="AFP97" s="50"/>
      <c r="AFQ97" s="50"/>
      <c r="AFR97" s="50"/>
      <c r="AFS97" s="50"/>
      <c r="AFT97" s="50"/>
      <c r="AFU97" s="50"/>
      <c r="AFV97" s="50"/>
      <c r="AFW97" s="50"/>
      <c r="AFX97" s="50"/>
      <c r="AFY97" s="50"/>
      <c r="AFZ97" s="50"/>
      <c r="AGA97" s="50"/>
      <c r="AGB97" s="50"/>
      <c r="AGC97" s="50"/>
      <c r="AGD97" s="50"/>
      <c r="AGE97" s="50"/>
      <c r="AGF97" s="50"/>
      <c r="AGG97" s="50"/>
      <c r="AGH97" s="50"/>
      <c r="AGI97" s="50"/>
      <c r="AGJ97" s="50"/>
      <c r="AGK97" s="50"/>
      <c r="AGL97" s="50"/>
      <c r="AGM97" s="50"/>
      <c r="AGN97" s="50"/>
      <c r="AGO97" s="50"/>
      <c r="AGP97" s="50"/>
      <c r="AGQ97" s="50"/>
      <c r="AGR97" s="50"/>
      <c r="AGS97" s="50"/>
      <c r="AGT97" s="50"/>
      <c r="AGU97" s="50"/>
      <c r="AGV97" s="50"/>
      <c r="AGW97" s="50"/>
      <c r="AGX97" s="50"/>
      <c r="AGY97" s="50"/>
      <c r="AGZ97" s="50"/>
      <c r="AHA97" s="50"/>
      <c r="AHB97" s="50"/>
      <c r="AHC97" s="50"/>
      <c r="AHD97" s="50"/>
      <c r="AHE97" s="50"/>
      <c r="AHF97" s="50"/>
      <c r="AHG97" s="50"/>
      <c r="AHH97" s="50"/>
      <c r="AHI97" s="50"/>
      <c r="AHJ97" s="50"/>
      <c r="AHK97" s="50"/>
      <c r="AHL97" s="50"/>
      <c r="AHM97" s="50"/>
      <c r="AHN97" s="50"/>
      <c r="AHO97" s="50"/>
      <c r="AHP97" s="50"/>
      <c r="AHQ97" s="50"/>
      <c r="AHR97" s="50"/>
      <c r="AHS97" s="50"/>
      <c r="AHT97" s="50"/>
      <c r="AHU97" s="50"/>
      <c r="AHV97" s="50"/>
      <c r="AHW97" s="50"/>
      <c r="AHX97" s="50"/>
      <c r="AHY97" s="50"/>
      <c r="AHZ97" s="50"/>
      <c r="AIA97" s="50"/>
      <c r="AIB97" s="50"/>
      <c r="AIC97" s="50"/>
      <c r="AID97" s="50"/>
      <c r="AIE97" s="50"/>
      <c r="AIF97" s="50"/>
      <c r="AIG97" s="50"/>
      <c r="AIH97" s="50"/>
      <c r="AII97" s="50"/>
      <c r="AIJ97" s="50"/>
      <c r="AIK97" s="50"/>
      <c r="AIL97" s="50"/>
      <c r="AIM97" s="50"/>
      <c r="AIN97" s="50"/>
      <c r="AIO97" s="50"/>
      <c r="AIP97" s="50"/>
      <c r="AIQ97" s="50"/>
      <c r="AIR97" s="50"/>
      <c r="AIS97" s="50"/>
      <c r="AIT97" s="50"/>
      <c r="AIU97" s="50"/>
      <c r="AIV97" s="50"/>
      <c r="AIW97" s="50"/>
      <c r="AIX97" s="50"/>
      <c r="AIY97" s="50"/>
      <c r="AIZ97" s="50"/>
      <c r="AJA97" s="50"/>
      <c r="AJB97" s="50"/>
      <c r="AJC97" s="50"/>
      <c r="AJD97" s="50"/>
      <c r="AJE97" s="50"/>
      <c r="AJF97" s="50"/>
      <c r="AJG97" s="50"/>
      <c r="AJH97" s="50"/>
      <c r="AJI97" s="50"/>
      <c r="AJJ97" s="50"/>
      <c r="AJK97" s="50"/>
      <c r="AJL97" s="50"/>
      <c r="AJM97" s="50"/>
      <c r="AJN97" s="50"/>
      <c r="AJO97" s="50"/>
      <c r="AJP97" s="50"/>
      <c r="AJQ97" s="50"/>
      <c r="AJR97" s="50"/>
      <c r="AJS97" s="50"/>
      <c r="AJT97" s="50"/>
      <c r="AJU97" s="50"/>
      <c r="AJV97" s="50"/>
      <c r="AJW97" s="50"/>
      <c r="AJX97" s="50"/>
      <c r="AJY97" s="50"/>
      <c r="AJZ97" s="50"/>
      <c r="AKA97" s="50"/>
      <c r="AKB97" s="50"/>
      <c r="AKC97" s="50"/>
      <c r="AKD97" s="50"/>
      <c r="AKE97" s="50"/>
      <c r="AKF97" s="50"/>
      <c r="AKG97" s="50"/>
      <c r="AKH97" s="50"/>
      <c r="AKI97" s="50"/>
      <c r="AKJ97" s="50"/>
      <c r="AKK97" s="50"/>
      <c r="AKL97" s="50"/>
      <c r="AKM97" s="50"/>
      <c r="AKN97" s="50"/>
      <c r="AKO97" s="50"/>
      <c r="AKP97" s="50"/>
      <c r="AKQ97" s="50"/>
      <c r="AKR97" s="50"/>
      <c r="AKS97" s="50"/>
      <c r="AKT97" s="50"/>
      <c r="AKU97" s="50"/>
      <c r="AKV97" s="50"/>
      <c r="AKW97" s="50"/>
      <c r="AKX97" s="50"/>
      <c r="AKY97" s="50"/>
      <c r="AKZ97" s="50"/>
      <c r="ALA97" s="50"/>
      <c r="ALB97" s="50"/>
      <c r="ALC97" s="50"/>
      <c r="ALD97" s="50"/>
      <c r="ALE97" s="50"/>
      <c r="ALF97" s="50"/>
      <c r="ALG97" s="50"/>
      <c r="ALH97" s="50"/>
      <c r="ALI97" s="50"/>
      <c r="ALJ97" s="50"/>
      <c r="ALK97" s="50"/>
      <c r="ALL97" s="50"/>
      <c r="ALM97" s="50"/>
      <c r="ALN97" s="50"/>
      <c r="ALO97" s="50"/>
      <c r="ALP97" s="50"/>
      <c r="ALQ97" s="50"/>
      <c r="ALR97" s="50"/>
      <c r="ALS97" s="50"/>
      <c r="ALT97" s="50"/>
      <c r="ALU97" s="50"/>
      <c r="ALV97" s="50"/>
      <c r="ALW97" s="50"/>
      <c r="ALX97" s="50"/>
      <c r="ALY97" s="50"/>
      <c r="ALZ97" s="50"/>
      <c r="AMA97" s="50"/>
      <c r="AMB97" s="50"/>
      <c r="AMC97" s="50"/>
      <c r="AMD97" s="50"/>
      <c r="AME97" s="50"/>
      <c r="AMF97" s="50"/>
      <c r="AMG97" s="50"/>
      <c r="AMH97" s="50"/>
      <c r="AMI97" s="50"/>
      <c r="AMJ97" s="50"/>
      <c r="AMK97" s="50"/>
      <c r="AML97" s="50"/>
      <c r="AMM97" s="50"/>
      <c r="AMN97" s="50"/>
      <c r="AMO97" s="50"/>
      <c r="AMP97" s="50"/>
      <c r="AMQ97" s="50"/>
      <c r="AMR97" s="50"/>
      <c r="AMS97" s="50"/>
      <c r="AMT97" s="50"/>
      <c r="AMU97" s="50"/>
      <c r="AMV97" s="50"/>
      <c r="AMW97" s="50"/>
      <c r="AMX97" s="50"/>
      <c r="AMY97" s="50"/>
      <c r="AMZ97" s="50"/>
      <c r="ANA97" s="50"/>
      <c r="ANB97" s="50"/>
      <c r="ANC97" s="50"/>
      <c r="AND97" s="50"/>
      <c r="ANE97" s="50"/>
      <c r="ANF97" s="50"/>
      <c r="ANG97" s="50"/>
      <c r="ANH97" s="50"/>
      <c r="ANI97" s="50"/>
      <c r="ANJ97" s="50"/>
      <c r="ANK97" s="50"/>
      <c r="ANL97" s="50"/>
      <c r="ANM97" s="50"/>
      <c r="ANN97" s="50"/>
      <c r="ANO97" s="50"/>
      <c r="ANP97" s="50"/>
      <c r="ANQ97" s="50"/>
      <c r="ANR97" s="50"/>
      <c r="ANS97" s="50"/>
      <c r="ANT97" s="50"/>
      <c r="ANU97" s="50"/>
      <c r="ANV97" s="50"/>
      <c r="ANW97" s="50"/>
      <c r="ANX97" s="50"/>
      <c r="ANY97" s="50"/>
      <c r="ANZ97" s="50"/>
      <c r="AOA97" s="50"/>
    </row>
    <row r="98" spans="1:1067" ht="69" customHeight="1">
      <c r="A98" s="2"/>
      <c r="B98" s="10">
        <v>16</v>
      </c>
      <c r="C98" s="280">
        <v>80</v>
      </c>
      <c r="D98" s="280" t="s">
        <v>2434</v>
      </c>
      <c r="E98" s="281" t="s">
        <v>426</v>
      </c>
      <c r="F98" s="10" t="s">
        <v>477</v>
      </c>
      <c r="G98" s="10" t="s">
        <v>98</v>
      </c>
      <c r="H98" s="10">
        <v>96</v>
      </c>
      <c r="I98" s="11"/>
      <c r="J98" s="471">
        <v>1</v>
      </c>
      <c r="K98" s="471"/>
      <c r="L98" s="471"/>
      <c r="M98" s="471"/>
      <c r="N98" s="490">
        <v>2</v>
      </c>
      <c r="O98" s="11"/>
      <c r="P98" s="11"/>
      <c r="Q98" s="11"/>
      <c r="R98" s="11"/>
      <c r="S98" s="11" t="s">
        <v>472</v>
      </c>
      <c r="T98" s="11" t="s">
        <v>2125</v>
      </c>
      <c r="U98" s="11">
        <v>1.9368000000000001</v>
      </c>
      <c r="V98" s="11" t="s">
        <v>2342</v>
      </c>
      <c r="W98" s="11">
        <v>1.33</v>
      </c>
      <c r="X98" s="9">
        <f t="shared" si="18"/>
        <v>2.1259999999999999</v>
      </c>
      <c r="Y98" s="11">
        <v>3.456</v>
      </c>
      <c r="Z98" s="11">
        <f>Y98/10000</f>
        <v>3.456E-4</v>
      </c>
      <c r="AA98" s="11" t="s">
        <v>2049</v>
      </c>
      <c r="AB98" s="11" t="s">
        <v>622</v>
      </c>
      <c r="AC98" s="488" t="s">
        <v>2343</v>
      </c>
      <c r="AD98" s="11" t="s">
        <v>2296</v>
      </c>
      <c r="AE98" s="11" t="s">
        <v>2333</v>
      </c>
      <c r="AF98" s="11" t="s">
        <v>2317</v>
      </c>
      <c r="AG98" s="11" t="s">
        <v>2132</v>
      </c>
      <c r="AH98" s="11"/>
      <c r="AI98" s="11" t="s">
        <v>1899</v>
      </c>
      <c r="AJ98" s="11" t="s">
        <v>74</v>
      </c>
      <c r="AK98" s="466">
        <v>1</v>
      </c>
      <c r="AL98" s="390"/>
      <c r="AM98" s="390" t="s">
        <v>472</v>
      </c>
      <c r="AN98" s="390" t="s">
        <v>473</v>
      </c>
      <c r="AO98" s="390" t="s">
        <v>2075</v>
      </c>
      <c r="AP98" s="390">
        <v>1.8800000000000001</v>
      </c>
      <c r="AQ98" s="390" t="s">
        <v>2071</v>
      </c>
      <c r="AR98" s="390" t="s">
        <v>64</v>
      </c>
      <c r="AS98" s="391">
        <v>5</v>
      </c>
      <c r="AT98" s="387">
        <v>28</v>
      </c>
      <c r="AU98" s="399"/>
      <c r="AV98" s="399"/>
      <c r="AW98" s="399">
        <v>1</v>
      </c>
      <c r="AX98" s="399"/>
      <c r="AY98" s="399"/>
      <c r="AZ98" s="399">
        <v>1</v>
      </c>
      <c r="BA98" s="399"/>
      <c r="BB98" s="399"/>
      <c r="BC98" s="384">
        <v>57</v>
      </c>
      <c r="BD98" s="399"/>
      <c r="BE98" s="399"/>
      <c r="BF98" s="399"/>
      <c r="BG98" s="399"/>
      <c r="BH98" s="399"/>
      <c r="BI98" s="399"/>
      <c r="BJ98" s="399"/>
      <c r="BK98" s="399"/>
      <c r="BL98" s="399"/>
      <c r="BM98" s="387" t="s">
        <v>469</v>
      </c>
      <c r="BN98" s="387" t="s">
        <v>478</v>
      </c>
      <c r="BO98" s="390" t="s">
        <v>403</v>
      </c>
      <c r="BP98" s="390" t="s">
        <v>404</v>
      </c>
      <c r="BQ98" s="390">
        <v>1</v>
      </c>
      <c r="BR98" s="384" t="s">
        <v>2087</v>
      </c>
      <c r="BS98" s="392">
        <v>42163</v>
      </c>
      <c r="BT98" s="392">
        <v>43259</v>
      </c>
      <c r="BU98" s="387"/>
      <c r="BV98" s="387"/>
      <c r="BW98" s="387">
        <v>1</v>
      </c>
      <c r="BX98" s="387" t="s">
        <v>2101</v>
      </c>
      <c r="BY98" s="387"/>
      <c r="BZ98" s="387"/>
      <c r="CA98" s="387"/>
      <c r="CB98" s="387"/>
      <c r="CC98" s="387"/>
      <c r="CD98" s="387"/>
      <c r="CE98" s="387"/>
      <c r="CF98" s="387"/>
      <c r="CG98" s="387"/>
      <c r="CH98" s="387"/>
      <c r="CI98" s="387">
        <v>1</v>
      </c>
      <c r="CJ98" s="387">
        <v>1</v>
      </c>
      <c r="CK98" s="387"/>
      <c r="CL98" s="387"/>
      <c r="CM98" s="387"/>
      <c r="CN98" s="387"/>
      <c r="CO98" s="389">
        <v>1500</v>
      </c>
      <c r="CP98" s="389"/>
      <c r="CQ98" s="11"/>
      <c r="CR98" s="11"/>
      <c r="CS98" s="11"/>
      <c r="CT98" s="11"/>
      <c r="CU98" s="11"/>
      <c r="CV98" s="11"/>
      <c r="CW98" s="11"/>
      <c r="CX98" s="10">
        <v>2</v>
      </c>
      <c r="CY98" s="10" t="s">
        <v>206</v>
      </c>
      <c r="CZ98" s="10">
        <v>96</v>
      </c>
      <c r="DA98" s="10" t="s">
        <v>74</v>
      </c>
      <c r="DB98" s="10" t="s">
        <v>74</v>
      </c>
      <c r="DC98" s="10">
        <v>1</v>
      </c>
      <c r="DD98" s="10" t="str">
        <f t="shared" si="16"/>
        <v>80_23.1</v>
      </c>
      <c r="DE98" s="282"/>
      <c r="DF98" s="10"/>
      <c r="DG98" s="10"/>
      <c r="DH98" s="10" t="s">
        <v>1777</v>
      </c>
      <c r="DI98" s="10"/>
      <c r="DJ98" s="10"/>
      <c r="DK98" s="232"/>
      <c r="DL98" s="232"/>
      <c r="DM98" s="232"/>
      <c r="DN98" s="232"/>
      <c r="DO98" s="477" t="s">
        <v>1959</v>
      </c>
      <c r="DP98" s="230">
        <f>1.23*2450</f>
        <v>3013.5</v>
      </c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  <c r="IL98" s="50"/>
      <c r="IM98" s="50"/>
      <c r="IN98" s="50"/>
      <c r="IO98" s="50"/>
      <c r="IP98" s="50"/>
      <c r="IQ98" s="50"/>
      <c r="IR98" s="50"/>
      <c r="IS98" s="50"/>
      <c r="IT98" s="50"/>
      <c r="IU98" s="50"/>
      <c r="IV98" s="50"/>
      <c r="IW98" s="50"/>
      <c r="IX98" s="50"/>
      <c r="IY98" s="50"/>
      <c r="IZ98" s="50"/>
      <c r="JA98" s="50"/>
      <c r="JB98" s="50"/>
      <c r="JC98" s="50"/>
      <c r="JD98" s="50"/>
      <c r="JE98" s="50"/>
      <c r="JF98" s="50"/>
      <c r="JG98" s="50"/>
      <c r="JH98" s="50"/>
      <c r="JI98" s="50"/>
      <c r="JJ98" s="50"/>
      <c r="JK98" s="50"/>
      <c r="JL98" s="50"/>
      <c r="JM98" s="50"/>
      <c r="JN98" s="50"/>
      <c r="JO98" s="50"/>
      <c r="JP98" s="50"/>
      <c r="JQ98" s="50"/>
      <c r="JR98" s="50"/>
      <c r="JS98" s="50"/>
      <c r="JT98" s="50"/>
      <c r="JU98" s="50"/>
      <c r="JV98" s="50"/>
      <c r="JW98" s="50"/>
      <c r="JX98" s="50"/>
      <c r="JY98" s="50"/>
      <c r="JZ98" s="50"/>
      <c r="KA98" s="50"/>
      <c r="KB98" s="50"/>
      <c r="KC98" s="50"/>
      <c r="KD98" s="50"/>
      <c r="KE98" s="50"/>
      <c r="KF98" s="50"/>
      <c r="KG98" s="50"/>
      <c r="KH98" s="50"/>
      <c r="KI98" s="50"/>
      <c r="KJ98" s="50"/>
      <c r="KK98" s="50"/>
      <c r="KL98" s="50"/>
      <c r="KM98" s="50"/>
      <c r="KN98" s="50"/>
      <c r="KO98" s="50"/>
      <c r="KP98" s="50"/>
      <c r="KQ98" s="50"/>
      <c r="KR98" s="50"/>
      <c r="KS98" s="50"/>
      <c r="KT98" s="50"/>
      <c r="KU98" s="50"/>
      <c r="KV98" s="50"/>
      <c r="KW98" s="50"/>
      <c r="KX98" s="50"/>
      <c r="KY98" s="50"/>
      <c r="KZ98" s="50"/>
      <c r="LA98" s="50"/>
      <c r="LB98" s="50"/>
      <c r="LC98" s="50"/>
      <c r="LD98" s="50"/>
      <c r="LE98" s="50"/>
      <c r="LF98" s="50"/>
      <c r="LG98" s="50"/>
      <c r="LH98" s="50"/>
      <c r="LI98" s="50"/>
      <c r="LJ98" s="50"/>
      <c r="LK98" s="50"/>
      <c r="LL98" s="50"/>
      <c r="LM98" s="50"/>
      <c r="LN98" s="50"/>
      <c r="LO98" s="50"/>
      <c r="LP98" s="50"/>
      <c r="LQ98" s="50"/>
      <c r="LR98" s="50"/>
      <c r="LS98" s="50"/>
      <c r="LT98" s="50"/>
      <c r="LU98" s="50"/>
      <c r="LV98" s="50"/>
      <c r="LW98" s="50"/>
      <c r="LX98" s="50"/>
      <c r="LY98" s="50"/>
      <c r="LZ98" s="50"/>
      <c r="MA98" s="50"/>
      <c r="MB98" s="50"/>
      <c r="MC98" s="50"/>
      <c r="MD98" s="50"/>
      <c r="ME98" s="50"/>
      <c r="MF98" s="50"/>
      <c r="MG98" s="50"/>
      <c r="MH98" s="50"/>
      <c r="MI98" s="50"/>
      <c r="MJ98" s="50"/>
      <c r="MK98" s="50"/>
      <c r="ML98" s="50"/>
      <c r="MM98" s="50"/>
      <c r="MN98" s="50"/>
      <c r="MO98" s="50"/>
      <c r="MP98" s="50"/>
      <c r="MQ98" s="50"/>
      <c r="MR98" s="50"/>
      <c r="MS98" s="50"/>
      <c r="MT98" s="50"/>
      <c r="MU98" s="50"/>
      <c r="MV98" s="50"/>
      <c r="MW98" s="50"/>
      <c r="MX98" s="50"/>
      <c r="MY98" s="50"/>
      <c r="MZ98" s="50"/>
      <c r="NA98" s="50"/>
      <c r="NB98" s="50"/>
      <c r="NC98" s="50"/>
      <c r="ND98" s="50"/>
      <c r="NE98" s="50"/>
      <c r="NF98" s="50"/>
      <c r="NG98" s="50"/>
      <c r="NH98" s="50"/>
      <c r="NI98" s="50"/>
      <c r="NJ98" s="50"/>
      <c r="NK98" s="50"/>
      <c r="NL98" s="50"/>
      <c r="NM98" s="50"/>
      <c r="NN98" s="50"/>
      <c r="NO98" s="50"/>
      <c r="NP98" s="50"/>
      <c r="NQ98" s="50"/>
      <c r="NR98" s="50"/>
      <c r="NS98" s="50"/>
      <c r="NT98" s="50"/>
      <c r="NU98" s="50"/>
      <c r="NV98" s="50"/>
      <c r="NW98" s="50"/>
      <c r="NX98" s="50"/>
      <c r="NY98" s="50"/>
      <c r="NZ98" s="50"/>
      <c r="OA98" s="50"/>
      <c r="OB98" s="50"/>
      <c r="OC98" s="50"/>
      <c r="OD98" s="50"/>
      <c r="OE98" s="50"/>
      <c r="OF98" s="50"/>
      <c r="OG98" s="50"/>
      <c r="OH98" s="50"/>
      <c r="OI98" s="50"/>
      <c r="OJ98" s="50"/>
      <c r="OK98" s="50"/>
      <c r="OL98" s="50"/>
      <c r="OM98" s="50"/>
      <c r="ON98" s="50"/>
      <c r="OO98" s="50"/>
      <c r="OP98" s="50"/>
      <c r="OQ98" s="50"/>
      <c r="OR98" s="50"/>
      <c r="OS98" s="50"/>
      <c r="OT98" s="50"/>
      <c r="OU98" s="50"/>
      <c r="OV98" s="50"/>
      <c r="OW98" s="50"/>
      <c r="OX98" s="50"/>
      <c r="OY98" s="50"/>
      <c r="OZ98" s="50"/>
      <c r="PA98" s="50"/>
      <c r="PB98" s="50"/>
      <c r="PC98" s="50"/>
      <c r="PD98" s="50"/>
      <c r="PE98" s="50"/>
      <c r="PF98" s="50"/>
      <c r="PG98" s="50"/>
      <c r="PH98" s="50"/>
      <c r="PI98" s="50"/>
      <c r="PJ98" s="50"/>
      <c r="PK98" s="50"/>
      <c r="PL98" s="50"/>
      <c r="PM98" s="50"/>
      <c r="PN98" s="50"/>
      <c r="PO98" s="50"/>
      <c r="PP98" s="50"/>
      <c r="PQ98" s="50"/>
      <c r="PR98" s="50"/>
      <c r="PS98" s="50"/>
      <c r="PT98" s="50"/>
      <c r="PU98" s="50"/>
      <c r="PV98" s="50"/>
      <c r="PW98" s="50"/>
      <c r="PX98" s="50"/>
      <c r="PY98" s="50"/>
      <c r="PZ98" s="50"/>
      <c r="QA98" s="50"/>
      <c r="QB98" s="50"/>
      <c r="QC98" s="50"/>
      <c r="QD98" s="50"/>
      <c r="QE98" s="50"/>
      <c r="QF98" s="50"/>
      <c r="QG98" s="50"/>
      <c r="QH98" s="50"/>
      <c r="QI98" s="50"/>
      <c r="QJ98" s="50"/>
      <c r="QK98" s="50"/>
      <c r="QL98" s="50"/>
      <c r="QM98" s="50"/>
      <c r="QN98" s="50"/>
      <c r="QO98" s="50"/>
      <c r="QP98" s="50"/>
      <c r="QQ98" s="50"/>
      <c r="QR98" s="50"/>
      <c r="QS98" s="50"/>
      <c r="QT98" s="50"/>
      <c r="QU98" s="50"/>
      <c r="QV98" s="50"/>
      <c r="QW98" s="50"/>
      <c r="QX98" s="50"/>
      <c r="QY98" s="50"/>
      <c r="QZ98" s="50"/>
      <c r="RA98" s="50"/>
      <c r="RB98" s="50"/>
      <c r="RC98" s="50"/>
      <c r="RD98" s="50"/>
      <c r="RE98" s="50"/>
      <c r="RF98" s="50"/>
      <c r="RG98" s="50"/>
      <c r="RH98" s="50"/>
      <c r="RI98" s="50"/>
      <c r="RJ98" s="50"/>
      <c r="RK98" s="50"/>
      <c r="RL98" s="50"/>
      <c r="RM98" s="50"/>
      <c r="RN98" s="50"/>
      <c r="RO98" s="50"/>
      <c r="RP98" s="50"/>
      <c r="RQ98" s="50"/>
      <c r="RR98" s="50"/>
      <c r="RS98" s="50"/>
      <c r="RT98" s="50"/>
      <c r="RU98" s="50"/>
      <c r="RV98" s="50"/>
      <c r="RW98" s="50"/>
      <c r="RX98" s="50"/>
      <c r="RY98" s="50"/>
      <c r="RZ98" s="50"/>
      <c r="SA98" s="50"/>
      <c r="SB98" s="50"/>
      <c r="SC98" s="50"/>
      <c r="SD98" s="50"/>
      <c r="SE98" s="50"/>
      <c r="SF98" s="50"/>
      <c r="SG98" s="50"/>
      <c r="SH98" s="50"/>
      <c r="SI98" s="50"/>
      <c r="SJ98" s="50"/>
      <c r="SK98" s="50"/>
      <c r="SL98" s="50"/>
      <c r="SM98" s="50"/>
      <c r="SN98" s="50"/>
      <c r="SO98" s="50"/>
      <c r="SP98" s="50"/>
      <c r="SQ98" s="50"/>
      <c r="SR98" s="50"/>
      <c r="SS98" s="50"/>
      <c r="ST98" s="50"/>
      <c r="SU98" s="50"/>
      <c r="SV98" s="50"/>
      <c r="SW98" s="50"/>
      <c r="SX98" s="50"/>
      <c r="SY98" s="50"/>
      <c r="SZ98" s="50"/>
      <c r="TA98" s="50"/>
      <c r="TB98" s="50"/>
      <c r="TC98" s="50"/>
      <c r="TD98" s="50"/>
      <c r="TE98" s="50"/>
      <c r="TF98" s="50"/>
      <c r="TG98" s="50"/>
      <c r="TH98" s="50"/>
      <c r="TI98" s="50"/>
      <c r="TJ98" s="50"/>
      <c r="TK98" s="50"/>
      <c r="TL98" s="50"/>
      <c r="TM98" s="50"/>
      <c r="TN98" s="50"/>
      <c r="TO98" s="50"/>
      <c r="TP98" s="50"/>
      <c r="TQ98" s="50"/>
      <c r="TR98" s="50"/>
      <c r="TS98" s="50"/>
      <c r="TT98" s="50"/>
      <c r="TU98" s="50"/>
      <c r="TV98" s="50"/>
      <c r="TW98" s="50"/>
      <c r="TX98" s="50"/>
      <c r="TY98" s="50"/>
      <c r="TZ98" s="50"/>
      <c r="UA98" s="50"/>
      <c r="UB98" s="50"/>
      <c r="UC98" s="50"/>
      <c r="UD98" s="50"/>
      <c r="UE98" s="50"/>
      <c r="UF98" s="50"/>
      <c r="UG98" s="50"/>
      <c r="UH98" s="50"/>
      <c r="UI98" s="50"/>
      <c r="UJ98" s="50"/>
      <c r="UK98" s="50"/>
      <c r="UL98" s="50"/>
      <c r="UM98" s="50"/>
      <c r="UN98" s="50"/>
      <c r="UO98" s="50"/>
      <c r="UP98" s="50"/>
      <c r="UQ98" s="50"/>
      <c r="UR98" s="50"/>
      <c r="US98" s="50"/>
      <c r="UT98" s="50"/>
      <c r="UU98" s="50"/>
      <c r="UV98" s="50"/>
      <c r="UW98" s="50"/>
      <c r="UX98" s="50"/>
      <c r="UY98" s="50"/>
      <c r="UZ98" s="50"/>
      <c r="VA98" s="50"/>
      <c r="VB98" s="50"/>
      <c r="VC98" s="50"/>
      <c r="VD98" s="50"/>
      <c r="VE98" s="50"/>
      <c r="VF98" s="50"/>
      <c r="VG98" s="50"/>
      <c r="VH98" s="50"/>
      <c r="VI98" s="50"/>
      <c r="VJ98" s="50"/>
      <c r="VK98" s="50"/>
      <c r="VL98" s="50"/>
      <c r="VM98" s="50"/>
      <c r="VN98" s="50"/>
      <c r="VO98" s="50"/>
      <c r="VP98" s="50"/>
      <c r="VQ98" s="50"/>
      <c r="VR98" s="50"/>
      <c r="VS98" s="50"/>
      <c r="VT98" s="50"/>
      <c r="VU98" s="50"/>
      <c r="VV98" s="50"/>
      <c r="VW98" s="50"/>
      <c r="VX98" s="50"/>
      <c r="VY98" s="50"/>
      <c r="VZ98" s="50"/>
      <c r="WA98" s="50"/>
      <c r="WB98" s="50"/>
      <c r="WC98" s="50"/>
      <c r="WD98" s="50"/>
      <c r="WE98" s="50"/>
      <c r="WF98" s="50"/>
      <c r="WG98" s="50"/>
      <c r="WH98" s="50"/>
      <c r="WI98" s="50"/>
      <c r="WJ98" s="50"/>
      <c r="WK98" s="50"/>
      <c r="WL98" s="50"/>
      <c r="WM98" s="50"/>
      <c r="WN98" s="50"/>
      <c r="WO98" s="50"/>
      <c r="WP98" s="50"/>
      <c r="WQ98" s="50"/>
      <c r="WR98" s="50"/>
      <c r="WS98" s="50"/>
      <c r="WT98" s="50"/>
      <c r="WU98" s="50"/>
      <c r="WV98" s="50"/>
      <c r="WW98" s="50"/>
      <c r="WX98" s="50"/>
      <c r="WY98" s="50"/>
      <c r="WZ98" s="50"/>
      <c r="XA98" s="50"/>
      <c r="XB98" s="50"/>
      <c r="XC98" s="50"/>
      <c r="XD98" s="50"/>
      <c r="XE98" s="50"/>
      <c r="XF98" s="50"/>
      <c r="XG98" s="50"/>
      <c r="XH98" s="50"/>
      <c r="XI98" s="50"/>
      <c r="XJ98" s="50"/>
      <c r="XK98" s="50"/>
      <c r="XL98" s="50"/>
      <c r="XM98" s="50"/>
      <c r="XN98" s="50"/>
      <c r="XO98" s="50"/>
      <c r="XP98" s="50"/>
      <c r="XQ98" s="50"/>
      <c r="XR98" s="50"/>
      <c r="XS98" s="50"/>
      <c r="XT98" s="50"/>
      <c r="XU98" s="50"/>
      <c r="XV98" s="50"/>
      <c r="XW98" s="50"/>
      <c r="XX98" s="50"/>
      <c r="XY98" s="50"/>
      <c r="XZ98" s="50"/>
      <c r="YA98" s="50"/>
      <c r="YB98" s="50"/>
      <c r="YC98" s="50"/>
      <c r="YD98" s="50"/>
      <c r="YE98" s="50"/>
      <c r="YF98" s="50"/>
      <c r="YG98" s="50"/>
      <c r="YH98" s="50"/>
      <c r="YI98" s="50"/>
      <c r="YJ98" s="50"/>
      <c r="YK98" s="50"/>
      <c r="YL98" s="50"/>
      <c r="YM98" s="50"/>
      <c r="YN98" s="50"/>
      <c r="YO98" s="50"/>
      <c r="YP98" s="50"/>
      <c r="YQ98" s="50"/>
      <c r="YR98" s="50"/>
      <c r="YS98" s="50"/>
      <c r="YT98" s="50"/>
      <c r="YU98" s="50"/>
      <c r="YV98" s="50"/>
      <c r="YW98" s="50"/>
      <c r="YX98" s="50"/>
      <c r="YY98" s="50"/>
      <c r="YZ98" s="50"/>
      <c r="ZA98" s="50"/>
      <c r="ZB98" s="50"/>
      <c r="ZC98" s="50"/>
      <c r="ZD98" s="50"/>
      <c r="ZE98" s="50"/>
      <c r="ZF98" s="50"/>
      <c r="ZG98" s="50"/>
      <c r="ZH98" s="50"/>
      <c r="ZI98" s="50"/>
      <c r="ZJ98" s="50"/>
      <c r="ZK98" s="50"/>
      <c r="ZL98" s="50"/>
      <c r="ZM98" s="50"/>
      <c r="ZN98" s="50"/>
      <c r="ZO98" s="50"/>
      <c r="ZP98" s="50"/>
      <c r="ZQ98" s="50"/>
      <c r="ZR98" s="50"/>
      <c r="ZS98" s="50"/>
      <c r="ZT98" s="50"/>
      <c r="ZU98" s="50"/>
      <c r="ZV98" s="50"/>
      <c r="ZW98" s="50"/>
      <c r="ZX98" s="50"/>
      <c r="ZY98" s="50"/>
      <c r="ZZ98" s="50"/>
      <c r="AAA98" s="50"/>
      <c r="AAB98" s="50"/>
      <c r="AAC98" s="50"/>
      <c r="AAD98" s="50"/>
      <c r="AAE98" s="50"/>
      <c r="AAF98" s="50"/>
      <c r="AAG98" s="50"/>
      <c r="AAH98" s="50"/>
      <c r="AAI98" s="50"/>
      <c r="AAJ98" s="50"/>
      <c r="AAK98" s="50"/>
      <c r="AAL98" s="50"/>
      <c r="AAM98" s="50"/>
      <c r="AAN98" s="50"/>
      <c r="AAO98" s="50"/>
      <c r="AAP98" s="50"/>
      <c r="AAQ98" s="50"/>
      <c r="AAR98" s="50"/>
      <c r="AAS98" s="50"/>
      <c r="AAT98" s="50"/>
      <c r="AAU98" s="50"/>
      <c r="AAV98" s="50"/>
      <c r="AAW98" s="50"/>
      <c r="AAX98" s="50"/>
      <c r="AAY98" s="50"/>
      <c r="AAZ98" s="50"/>
      <c r="ABA98" s="50"/>
      <c r="ABB98" s="50"/>
      <c r="ABC98" s="50"/>
      <c r="ABD98" s="50"/>
      <c r="ABE98" s="50"/>
      <c r="ABF98" s="50"/>
      <c r="ABG98" s="50"/>
      <c r="ABH98" s="50"/>
      <c r="ABI98" s="50"/>
      <c r="ABJ98" s="50"/>
      <c r="ABK98" s="50"/>
      <c r="ABL98" s="50"/>
      <c r="ABM98" s="50"/>
      <c r="ABN98" s="50"/>
      <c r="ABO98" s="50"/>
      <c r="ABP98" s="50"/>
      <c r="ABQ98" s="50"/>
      <c r="ABR98" s="50"/>
      <c r="ABS98" s="50"/>
      <c r="ABT98" s="50"/>
      <c r="ABU98" s="50"/>
      <c r="ABV98" s="50"/>
      <c r="ABW98" s="50"/>
      <c r="ABX98" s="50"/>
      <c r="ABY98" s="50"/>
      <c r="ABZ98" s="50"/>
      <c r="ACA98" s="50"/>
      <c r="ACB98" s="50"/>
      <c r="ACC98" s="50"/>
      <c r="ACD98" s="50"/>
      <c r="ACE98" s="50"/>
      <c r="ACF98" s="50"/>
      <c r="ACG98" s="50"/>
      <c r="ACH98" s="50"/>
      <c r="ACI98" s="50"/>
      <c r="ACJ98" s="50"/>
      <c r="ACK98" s="50"/>
      <c r="ACL98" s="50"/>
      <c r="ACM98" s="50"/>
      <c r="ACN98" s="50"/>
      <c r="ACO98" s="50"/>
      <c r="ACP98" s="50"/>
      <c r="ACQ98" s="50"/>
      <c r="ACR98" s="50"/>
      <c r="ACS98" s="50"/>
      <c r="ACT98" s="50"/>
      <c r="ACU98" s="50"/>
      <c r="ACV98" s="50"/>
      <c r="ACW98" s="50"/>
      <c r="ACX98" s="50"/>
      <c r="ACY98" s="50"/>
      <c r="ACZ98" s="50"/>
      <c r="ADA98" s="50"/>
      <c r="ADB98" s="50"/>
      <c r="ADC98" s="50"/>
      <c r="ADD98" s="50"/>
      <c r="ADE98" s="50"/>
      <c r="ADF98" s="50"/>
      <c r="ADG98" s="50"/>
      <c r="ADH98" s="50"/>
      <c r="ADI98" s="50"/>
      <c r="ADJ98" s="50"/>
      <c r="ADK98" s="50"/>
      <c r="ADL98" s="50"/>
      <c r="ADM98" s="50"/>
      <c r="ADN98" s="50"/>
      <c r="ADO98" s="50"/>
      <c r="ADP98" s="50"/>
      <c r="ADQ98" s="50"/>
      <c r="ADR98" s="50"/>
      <c r="ADS98" s="50"/>
      <c r="ADT98" s="50"/>
      <c r="ADU98" s="50"/>
      <c r="ADV98" s="50"/>
      <c r="ADW98" s="50"/>
      <c r="ADX98" s="50"/>
      <c r="ADY98" s="50"/>
      <c r="ADZ98" s="50"/>
      <c r="AEA98" s="50"/>
      <c r="AEB98" s="50"/>
      <c r="AEC98" s="50"/>
      <c r="AED98" s="50"/>
      <c r="AEE98" s="50"/>
      <c r="AEF98" s="50"/>
      <c r="AEG98" s="50"/>
      <c r="AEH98" s="50"/>
      <c r="AEI98" s="50"/>
      <c r="AEJ98" s="50"/>
      <c r="AEK98" s="50"/>
      <c r="AEL98" s="50"/>
      <c r="AEM98" s="50"/>
      <c r="AEN98" s="50"/>
      <c r="AEO98" s="50"/>
      <c r="AEP98" s="50"/>
      <c r="AEQ98" s="50"/>
      <c r="AER98" s="50"/>
      <c r="AES98" s="50"/>
      <c r="AET98" s="50"/>
      <c r="AEU98" s="50"/>
      <c r="AEV98" s="50"/>
      <c r="AEW98" s="50"/>
      <c r="AEX98" s="50"/>
      <c r="AEY98" s="50"/>
      <c r="AEZ98" s="50"/>
      <c r="AFA98" s="50"/>
      <c r="AFB98" s="50"/>
      <c r="AFC98" s="50"/>
      <c r="AFD98" s="50"/>
      <c r="AFE98" s="50"/>
      <c r="AFF98" s="50"/>
      <c r="AFG98" s="50"/>
      <c r="AFH98" s="50"/>
      <c r="AFI98" s="50"/>
      <c r="AFJ98" s="50"/>
      <c r="AFK98" s="50"/>
      <c r="AFL98" s="50"/>
      <c r="AFM98" s="50"/>
      <c r="AFN98" s="50"/>
      <c r="AFO98" s="50"/>
      <c r="AFP98" s="50"/>
      <c r="AFQ98" s="50"/>
      <c r="AFR98" s="50"/>
      <c r="AFS98" s="50"/>
      <c r="AFT98" s="50"/>
      <c r="AFU98" s="50"/>
      <c r="AFV98" s="50"/>
      <c r="AFW98" s="50"/>
      <c r="AFX98" s="50"/>
      <c r="AFY98" s="50"/>
      <c r="AFZ98" s="50"/>
      <c r="AGA98" s="50"/>
      <c r="AGB98" s="50"/>
      <c r="AGC98" s="50"/>
      <c r="AGD98" s="50"/>
      <c r="AGE98" s="50"/>
      <c r="AGF98" s="50"/>
      <c r="AGG98" s="50"/>
      <c r="AGH98" s="50"/>
      <c r="AGI98" s="50"/>
      <c r="AGJ98" s="50"/>
      <c r="AGK98" s="50"/>
      <c r="AGL98" s="50"/>
      <c r="AGM98" s="50"/>
      <c r="AGN98" s="50"/>
      <c r="AGO98" s="50"/>
      <c r="AGP98" s="50"/>
      <c r="AGQ98" s="50"/>
      <c r="AGR98" s="50"/>
      <c r="AGS98" s="50"/>
      <c r="AGT98" s="50"/>
      <c r="AGU98" s="50"/>
      <c r="AGV98" s="50"/>
      <c r="AGW98" s="50"/>
      <c r="AGX98" s="50"/>
      <c r="AGY98" s="50"/>
      <c r="AGZ98" s="50"/>
      <c r="AHA98" s="50"/>
      <c r="AHB98" s="50"/>
      <c r="AHC98" s="50"/>
      <c r="AHD98" s="50"/>
      <c r="AHE98" s="50"/>
      <c r="AHF98" s="50"/>
      <c r="AHG98" s="50"/>
      <c r="AHH98" s="50"/>
      <c r="AHI98" s="50"/>
      <c r="AHJ98" s="50"/>
      <c r="AHK98" s="50"/>
      <c r="AHL98" s="50"/>
      <c r="AHM98" s="50"/>
      <c r="AHN98" s="50"/>
      <c r="AHO98" s="50"/>
      <c r="AHP98" s="50"/>
      <c r="AHQ98" s="50"/>
      <c r="AHR98" s="50"/>
      <c r="AHS98" s="50"/>
      <c r="AHT98" s="50"/>
      <c r="AHU98" s="50"/>
      <c r="AHV98" s="50"/>
      <c r="AHW98" s="50"/>
      <c r="AHX98" s="50"/>
      <c r="AHY98" s="50"/>
      <c r="AHZ98" s="50"/>
      <c r="AIA98" s="50"/>
      <c r="AIB98" s="50"/>
      <c r="AIC98" s="50"/>
      <c r="AID98" s="50"/>
      <c r="AIE98" s="50"/>
      <c r="AIF98" s="50"/>
      <c r="AIG98" s="50"/>
      <c r="AIH98" s="50"/>
      <c r="AII98" s="50"/>
      <c r="AIJ98" s="50"/>
      <c r="AIK98" s="50"/>
      <c r="AIL98" s="50"/>
      <c r="AIM98" s="50"/>
      <c r="AIN98" s="50"/>
      <c r="AIO98" s="50"/>
      <c r="AIP98" s="50"/>
      <c r="AIQ98" s="50"/>
      <c r="AIR98" s="50"/>
      <c r="AIS98" s="50"/>
      <c r="AIT98" s="50"/>
      <c r="AIU98" s="50"/>
      <c r="AIV98" s="50"/>
      <c r="AIW98" s="50"/>
      <c r="AIX98" s="50"/>
      <c r="AIY98" s="50"/>
      <c r="AIZ98" s="50"/>
      <c r="AJA98" s="50"/>
      <c r="AJB98" s="50"/>
      <c r="AJC98" s="50"/>
      <c r="AJD98" s="50"/>
      <c r="AJE98" s="50"/>
      <c r="AJF98" s="50"/>
      <c r="AJG98" s="50"/>
      <c r="AJH98" s="50"/>
      <c r="AJI98" s="50"/>
      <c r="AJJ98" s="50"/>
      <c r="AJK98" s="50"/>
      <c r="AJL98" s="50"/>
      <c r="AJM98" s="50"/>
      <c r="AJN98" s="50"/>
      <c r="AJO98" s="50"/>
      <c r="AJP98" s="50"/>
      <c r="AJQ98" s="50"/>
      <c r="AJR98" s="50"/>
      <c r="AJS98" s="50"/>
      <c r="AJT98" s="50"/>
      <c r="AJU98" s="50"/>
      <c r="AJV98" s="50"/>
      <c r="AJW98" s="50"/>
      <c r="AJX98" s="50"/>
      <c r="AJY98" s="50"/>
      <c r="AJZ98" s="50"/>
      <c r="AKA98" s="50"/>
      <c r="AKB98" s="50"/>
      <c r="AKC98" s="50"/>
      <c r="AKD98" s="50"/>
      <c r="AKE98" s="50"/>
      <c r="AKF98" s="50"/>
      <c r="AKG98" s="50"/>
      <c r="AKH98" s="50"/>
      <c r="AKI98" s="50"/>
      <c r="AKJ98" s="50"/>
      <c r="AKK98" s="50"/>
      <c r="AKL98" s="50"/>
      <c r="AKM98" s="50"/>
      <c r="AKN98" s="50"/>
      <c r="AKO98" s="50"/>
      <c r="AKP98" s="50"/>
      <c r="AKQ98" s="50"/>
      <c r="AKR98" s="50"/>
      <c r="AKS98" s="50"/>
      <c r="AKT98" s="50"/>
      <c r="AKU98" s="50"/>
      <c r="AKV98" s="50"/>
      <c r="AKW98" s="50"/>
      <c r="AKX98" s="50"/>
      <c r="AKY98" s="50"/>
      <c r="AKZ98" s="50"/>
      <c r="ALA98" s="50"/>
      <c r="ALB98" s="50"/>
      <c r="ALC98" s="50"/>
      <c r="ALD98" s="50"/>
      <c r="ALE98" s="50"/>
      <c r="ALF98" s="50"/>
      <c r="ALG98" s="50"/>
      <c r="ALH98" s="50"/>
      <c r="ALI98" s="50"/>
      <c r="ALJ98" s="50"/>
      <c r="ALK98" s="50"/>
      <c r="ALL98" s="50"/>
      <c r="ALM98" s="50"/>
      <c r="ALN98" s="50"/>
      <c r="ALO98" s="50"/>
      <c r="ALP98" s="50"/>
      <c r="ALQ98" s="50"/>
      <c r="ALR98" s="50"/>
      <c r="ALS98" s="50"/>
      <c r="ALT98" s="50"/>
      <c r="ALU98" s="50"/>
      <c r="ALV98" s="50"/>
      <c r="ALW98" s="50"/>
      <c r="ALX98" s="50"/>
      <c r="ALY98" s="50"/>
      <c r="ALZ98" s="50"/>
      <c r="AMA98" s="50"/>
      <c r="AMB98" s="50"/>
      <c r="AMC98" s="50"/>
      <c r="AMD98" s="50"/>
      <c r="AME98" s="50"/>
      <c r="AMF98" s="50"/>
      <c r="AMG98" s="50"/>
      <c r="AMH98" s="50"/>
      <c r="AMI98" s="50"/>
      <c r="AMJ98" s="50"/>
      <c r="AMK98" s="50"/>
      <c r="AML98" s="50"/>
      <c r="AMM98" s="50"/>
      <c r="AMN98" s="50"/>
      <c r="AMO98" s="50"/>
      <c r="AMP98" s="50"/>
      <c r="AMQ98" s="50"/>
      <c r="AMR98" s="50"/>
      <c r="AMS98" s="50"/>
      <c r="AMT98" s="50"/>
      <c r="AMU98" s="50"/>
      <c r="AMV98" s="50"/>
      <c r="AMW98" s="50"/>
      <c r="AMX98" s="50"/>
      <c r="AMY98" s="50"/>
      <c r="AMZ98" s="50"/>
      <c r="ANA98" s="50"/>
      <c r="ANB98" s="50"/>
      <c r="ANC98" s="50"/>
      <c r="AND98" s="50"/>
      <c r="ANE98" s="50"/>
      <c r="ANF98" s="50"/>
      <c r="ANG98" s="50"/>
      <c r="ANH98" s="50"/>
      <c r="ANI98" s="50"/>
      <c r="ANJ98" s="50"/>
      <c r="ANK98" s="50"/>
      <c r="ANL98" s="50"/>
      <c r="ANM98" s="50"/>
      <c r="ANN98" s="50"/>
      <c r="ANO98" s="50"/>
      <c r="ANP98" s="50"/>
      <c r="ANQ98" s="50"/>
      <c r="ANR98" s="50"/>
      <c r="ANS98" s="50"/>
      <c r="ANT98" s="50"/>
      <c r="ANU98" s="50"/>
      <c r="ANV98" s="50"/>
      <c r="ANW98" s="50"/>
      <c r="ANX98" s="50"/>
      <c r="ANY98" s="50"/>
      <c r="ANZ98" s="50"/>
      <c r="AOA98" s="50"/>
    </row>
    <row r="99" spans="1:1067" ht="69" customHeight="1">
      <c r="A99" s="2"/>
      <c r="B99" s="10"/>
      <c r="C99" s="280">
        <v>81</v>
      </c>
      <c r="D99" s="280" t="s">
        <v>2434</v>
      </c>
      <c r="E99" s="281"/>
      <c r="F99" s="10" t="s">
        <v>479</v>
      </c>
      <c r="G99" s="10" t="s">
        <v>123</v>
      </c>
      <c r="H99" s="10">
        <v>97</v>
      </c>
      <c r="I99" s="11"/>
      <c r="J99" s="471" t="s">
        <v>2010</v>
      </c>
      <c r="K99" s="471"/>
      <c r="L99" s="471"/>
      <c r="M99" s="471"/>
      <c r="N99" s="490"/>
      <c r="O99" s="11"/>
      <c r="P99" s="488" t="s">
        <v>1996</v>
      </c>
      <c r="Q99" s="11"/>
      <c r="R99" s="11"/>
      <c r="S99" s="11" t="s">
        <v>472</v>
      </c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 t="s">
        <v>2296</v>
      </c>
      <c r="AE99" s="11"/>
      <c r="AF99" s="11"/>
      <c r="AG99" s="11"/>
      <c r="AH99" s="11"/>
      <c r="AI99" s="11"/>
      <c r="AJ99" s="11"/>
      <c r="AK99" s="466">
        <v>1</v>
      </c>
      <c r="AL99" s="390"/>
      <c r="AM99" s="390" t="s">
        <v>472</v>
      </c>
      <c r="AN99" s="390"/>
      <c r="AO99" s="390"/>
      <c r="AP99" s="390"/>
      <c r="AQ99" s="390"/>
      <c r="AR99" s="390" t="s">
        <v>64</v>
      </c>
      <c r="AS99" s="391" t="s">
        <v>68</v>
      </c>
      <c r="AT99" s="387" t="s">
        <v>68</v>
      </c>
      <c r="AU99" s="399"/>
      <c r="AV99" s="399"/>
      <c r="AW99" s="399"/>
      <c r="AX99" s="399"/>
      <c r="AY99" s="399"/>
      <c r="AZ99" s="399"/>
      <c r="BA99" s="399"/>
      <c r="BB99" s="399"/>
      <c r="BC99" s="384"/>
      <c r="BD99" s="399"/>
      <c r="BE99" s="399"/>
      <c r="BF99" s="399"/>
      <c r="BG99" s="399"/>
      <c r="BH99" s="399"/>
      <c r="BI99" s="399"/>
      <c r="BJ99" s="399"/>
      <c r="BK99" s="399"/>
      <c r="BL99" s="399"/>
      <c r="BM99" s="387"/>
      <c r="BN99" s="387"/>
      <c r="BO99" s="390" t="s">
        <v>403</v>
      </c>
      <c r="BP99" s="390" t="s">
        <v>404</v>
      </c>
      <c r="BQ99" s="390"/>
      <c r="BR99" s="394"/>
      <c r="BS99" s="401"/>
      <c r="BT99" s="401"/>
      <c r="BU99" s="387"/>
      <c r="BV99" s="387"/>
      <c r="BW99" s="387"/>
      <c r="BX99" s="387"/>
      <c r="BY99" s="387"/>
      <c r="BZ99" s="387"/>
      <c r="CA99" s="387"/>
      <c r="CB99" s="387"/>
      <c r="CC99" s="387"/>
      <c r="CD99" s="387"/>
      <c r="CE99" s="387"/>
      <c r="CF99" s="387"/>
      <c r="CG99" s="387"/>
      <c r="CH99" s="387"/>
      <c r="CI99" s="387"/>
      <c r="CJ99" s="387"/>
      <c r="CK99" s="387"/>
      <c r="CL99" s="387"/>
      <c r="CM99" s="387"/>
      <c r="CN99" s="387"/>
      <c r="CO99" s="389">
        <v>0</v>
      </c>
      <c r="CP99" s="389"/>
      <c r="CQ99" s="11" t="s">
        <v>1675</v>
      </c>
      <c r="CR99" s="11"/>
      <c r="CS99" s="11"/>
      <c r="CT99" s="11"/>
      <c r="CU99" s="11"/>
      <c r="CV99" s="11"/>
      <c r="CW99" s="11"/>
      <c r="CX99" s="10"/>
      <c r="CY99" s="10"/>
      <c r="CZ99" s="10">
        <v>97</v>
      </c>
      <c r="DA99" s="10" t="s">
        <v>480</v>
      </c>
      <c r="DB99" s="10"/>
      <c r="DC99" s="10"/>
      <c r="DD99" s="10" t="str">
        <f t="shared" si="16"/>
        <v>81_</v>
      </c>
      <c r="DE99" s="282"/>
      <c r="DF99" s="10"/>
      <c r="DG99" s="10"/>
      <c r="DH99" s="10"/>
      <c r="DI99" s="10" t="s">
        <v>1725</v>
      </c>
      <c r="DJ99" s="10"/>
      <c r="DK99" s="232"/>
      <c r="DL99" s="232"/>
      <c r="DM99" s="232"/>
      <c r="DN99" s="232"/>
      <c r="DO99" s="477"/>
      <c r="DP99" s="232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  <c r="IL99" s="50"/>
      <c r="IM99" s="50"/>
      <c r="IN99" s="50"/>
      <c r="IO99" s="50"/>
      <c r="IP99" s="50"/>
      <c r="IQ99" s="50"/>
      <c r="IR99" s="50"/>
      <c r="IS99" s="50"/>
      <c r="IT99" s="50"/>
      <c r="IU99" s="50"/>
      <c r="IV99" s="50"/>
      <c r="IW99" s="50"/>
      <c r="IX99" s="50"/>
      <c r="IY99" s="50"/>
      <c r="IZ99" s="50"/>
      <c r="JA99" s="50"/>
      <c r="JB99" s="50"/>
      <c r="JC99" s="50"/>
      <c r="JD99" s="50"/>
      <c r="JE99" s="50"/>
      <c r="JF99" s="50"/>
      <c r="JG99" s="50"/>
      <c r="JH99" s="50"/>
      <c r="JI99" s="50"/>
      <c r="JJ99" s="50"/>
      <c r="JK99" s="50"/>
      <c r="JL99" s="50"/>
      <c r="JM99" s="50"/>
      <c r="JN99" s="50"/>
      <c r="JO99" s="50"/>
      <c r="JP99" s="50"/>
      <c r="JQ99" s="50"/>
      <c r="JR99" s="50"/>
      <c r="JS99" s="50"/>
      <c r="JT99" s="50"/>
      <c r="JU99" s="50"/>
      <c r="JV99" s="50"/>
      <c r="JW99" s="50"/>
      <c r="JX99" s="50"/>
      <c r="JY99" s="50"/>
      <c r="JZ99" s="50"/>
      <c r="KA99" s="50"/>
      <c r="KB99" s="50"/>
      <c r="KC99" s="50"/>
      <c r="KD99" s="50"/>
      <c r="KE99" s="50"/>
      <c r="KF99" s="50"/>
      <c r="KG99" s="50"/>
      <c r="KH99" s="50"/>
      <c r="KI99" s="50"/>
      <c r="KJ99" s="50"/>
      <c r="KK99" s="50"/>
      <c r="KL99" s="50"/>
      <c r="KM99" s="50"/>
      <c r="KN99" s="50"/>
      <c r="KO99" s="50"/>
      <c r="KP99" s="50"/>
      <c r="KQ99" s="50"/>
      <c r="KR99" s="50"/>
      <c r="KS99" s="50"/>
      <c r="KT99" s="50"/>
      <c r="KU99" s="50"/>
      <c r="KV99" s="50"/>
      <c r="KW99" s="50"/>
      <c r="KX99" s="50"/>
      <c r="KY99" s="50"/>
      <c r="KZ99" s="50"/>
      <c r="LA99" s="50"/>
      <c r="LB99" s="50"/>
      <c r="LC99" s="50"/>
      <c r="LD99" s="50"/>
      <c r="LE99" s="50"/>
      <c r="LF99" s="50"/>
      <c r="LG99" s="50"/>
      <c r="LH99" s="50"/>
      <c r="LI99" s="50"/>
      <c r="LJ99" s="50"/>
      <c r="LK99" s="50"/>
      <c r="LL99" s="50"/>
      <c r="LM99" s="50"/>
      <c r="LN99" s="50"/>
      <c r="LO99" s="50"/>
      <c r="LP99" s="50"/>
      <c r="LQ99" s="50"/>
      <c r="LR99" s="50"/>
      <c r="LS99" s="50"/>
      <c r="LT99" s="50"/>
      <c r="LU99" s="50"/>
      <c r="LV99" s="50"/>
      <c r="LW99" s="50"/>
      <c r="LX99" s="50"/>
      <c r="LY99" s="50"/>
      <c r="LZ99" s="50"/>
      <c r="MA99" s="50"/>
      <c r="MB99" s="50"/>
      <c r="MC99" s="50"/>
      <c r="MD99" s="50"/>
      <c r="ME99" s="50"/>
      <c r="MF99" s="50"/>
      <c r="MG99" s="50"/>
      <c r="MH99" s="50"/>
      <c r="MI99" s="50"/>
      <c r="MJ99" s="50"/>
      <c r="MK99" s="50"/>
      <c r="ML99" s="50"/>
      <c r="MM99" s="50"/>
      <c r="MN99" s="50"/>
      <c r="MO99" s="50"/>
      <c r="MP99" s="50"/>
      <c r="MQ99" s="50"/>
      <c r="MR99" s="50"/>
      <c r="MS99" s="50"/>
      <c r="MT99" s="50"/>
      <c r="MU99" s="50"/>
      <c r="MV99" s="50"/>
      <c r="MW99" s="50"/>
      <c r="MX99" s="50"/>
      <c r="MY99" s="50"/>
      <c r="MZ99" s="50"/>
      <c r="NA99" s="50"/>
      <c r="NB99" s="50"/>
      <c r="NC99" s="50"/>
      <c r="ND99" s="50"/>
      <c r="NE99" s="50"/>
      <c r="NF99" s="50"/>
      <c r="NG99" s="50"/>
      <c r="NH99" s="50"/>
      <c r="NI99" s="50"/>
      <c r="NJ99" s="50"/>
      <c r="NK99" s="50"/>
      <c r="NL99" s="50"/>
      <c r="NM99" s="50"/>
      <c r="NN99" s="50"/>
      <c r="NO99" s="50"/>
      <c r="NP99" s="50"/>
      <c r="NQ99" s="50"/>
      <c r="NR99" s="50"/>
      <c r="NS99" s="50"/>
      <c r="NT99" s="50"/>
      <c r="NU99" s="50"/>
      <c r="NV99" s="50"/>
      <c r="NW99" s="50"/>
      <c r="NX99" s="50"/>
      <c r="NY99" s="50"/>
      <c r="NZ99" s="50"/>
      <c r="OA99" s="50"/>
      <c r="OB99" s="50"/>
      <c r="OC99" s="50"/>
      <c r="OD99" s="50"/>
      <c r="OE99" s="50"/>
      <c r="OF99" s="50"/>
      <c r="OG99" s="50"/>
      <c r="OH99" s="50"/>
      <c r="OI99" s="50"/>
      <c r="OJ99" s="50"/>
      <c r="OK99" s="50"/>
      <c r="OL99" s="50"/>
      <c r="OM99" s="50"/>
      <c r="ON99" s="50"/>
      <c r="OO99" s="50"/>
      <c r="OP99" s="50"/>
      <c r="OQ99" s="50"/>
      <c r="OR99" s="50"/>
      <c r="OS99" s="50"/>
      <c r="OT99" s="50"/>
      <c r="OU99" s="50"/>
      <c r="OV99" s="50"/>
      <c r="OW99" s="50"/>
      <c r="OX99" s="50"/>
      <c r="OY99" s="50"/>
      <c r="OZ99" s="50"/>
      <c r="PA99" s="50"/>
      <c r="PB99" s="50"/>
      <c r="PC99" s="50"/>
      <c r="PD99" s="50"/>
      <c r="PE99" s="50"/>
      <c r="PF99" s="50"/>
      <c r="PG99" s="50"/>
      <c r="PH99" s="50"/>
      <c r="PI99" s="50"/>
      <c r="PJ99" s="50"/>
      <c r="PK99" s="50"/>
      <c r="PL99" s="50"/>
      <c r="PM99" s="50"/>
      <c r="PN99" s="50"/>
      <c r="PO99" s="50"/>
      <c r="PP99" s="50"/>
      <c r="PQ99" s="50"/>
      <c r="PR99" s="50"/>
      <c r="PS99" s="50"/>
      <c r="PT99" s="50"/>
      <c r="PU99" s="50"/>
      <c r="PV99" s="50"/>
      <c r="PW99" s="50"/>
      <c r="PX99" s="50"/>
      <c r="PY99" s="50"/>
      <c r="PZ99" s="50"/>
      <c r="QA99" s="50"/>
      <c r="QB99" s="50"/>
      <c r="QC99" s="50"/>
      <c r="QD99" s="50"/>
      <c r="QE99" s="50"/>
      <c r="QF99" s="50"/>
      <c r="QG99" s="50"/>
      <c r="QH99" s="50"/>
      <c r="QI99" s="50"/>
      <c r="QJ99" s="50"/>
      <c r="QK99" s="50"/>
      <c r="QL99" s="50"/>
      <c r="QM99" s="50"/>
      <c r="QN99" s="50"/>
      <c r="QO99" s="50"/>
      <c r="QP99" s="50"/>
      <c r="QQ99" s="50"/>
      <c r="QR99" s="50"/>
      <c r="QS99" s="50"/>
      <c r="QT99" s="50"/>
      <c r="QU99" s="50"/>
      <c r="QV99" s="50"/>
      <c r="QW99" s="50"/>
      <c r="QX99" s="50"/>
      <c r="QY99" s="50"/>
      <c r="QZ99" s="50"/>
      <c r="RA99" s="50"/>
      <c r="RB99" s="50"/>
      <c r="RC99" s="50"/>
      <c r="RD99" s="50"/>
      <c r="RE99" s="50"/>
      <c r="RF99" s="50"/>
      <c r="RG99" s="50"/>
      <c r="RH99" s="50"/>
      <c r="RI99" s="50"/>
      <c r="RJ99" s="50"/>
      <c r="RK99" s="50"/>
      <c r="RL99" s="50"/>
      <c r="RM99" s="50"/>
      <c r="RN99" s="50"/>
      <c r="RO99" s="50"/>
      <c r="RP99" s="50"/>
      <c r="RQ99" s="50"/>
      <c r="RR99" s="50"/>
      <c r="RS99" s="50"/>
      <c r="RT99" s="50"/>
      <c r="RU99" s="50"/>
      <c r="RV99" s="50"/>
      <c r="RW99" s="50"/>
      <c r="RX99" s="50"/>
      <c r="RY99" s="50"/>
      <c r="RZ99" s="50"/>
      <c r="SA99" s="50"/>
      <c r="SB99" s="50"/>
      <c r="SC99" s="50"/>
      <c r="SD99" s="50"/>
      <c r="SE99" s="50"/>
      <c r="SF99" s="50"/>
      <c r="SG99" s="50"/>
      <c r="SH99" s="50"/>
      <c r="SI99" s="50"/>
      <c r="SJ99" s="50"/>
      <c r="SK99" s="50"/>
      <c r="SL99" s="50"/>
      <c r="SM99" s="50"/>
      <c r="SN99" s="50"/>
      <c r="SO99" s="50"/>
      <c r="SP99" s="50"/>
      <c r="SQ99" s="50"/>
      <c r="SR99" s="50"/>
      <c r="SS99" s="50"/>
      <c r="ST99" s="50"/>
      <c r="SU99" s="50"/>
      <c r="SV99" s="50"/>
      <c r="SW99" s="50"/>
      <c r="SX99" s="50"/>
      <c r="SY99" s="50"/>
      <c r="SZ99" s="50"/>
      <c r="TA99" s="50"/>
      <c r="TB99" s="50"/>
      <c r="TC99" s="50"/>
      <c r="TD99" s="50"/>
      <c r="TE99" s="50"/>
      <c r="TF99" s="50"/>
      <c r="TG99" s="50"/>
      <c r="TH99" s="50"/>
      <c r="TI99" s="50"/>
      <c r="TJ99" s="50"/>
      <c r="TK99" s="50"/>
      <c r="TL99" s="50"/>
      <c r="TM99" s="50"/>
      <c r="TN99" s="50"/>
      <c r="TO99" s="50"/>
      <c r="TP99" s="50"/>
      <c r="TQ99" s="50"/>
      <c r="TR99" s="50"/>
      <c r="TS99" s="50"/>
      <c r="TT99" s="50"/>
      <c r="TU99" s="50"/>
      <c r="TV99" s="50"/>
      <c r="TW99" s="50"/>
      <c r="TX99" s="50"/>
      <c r="TY99" s="50"/>
      <c r="TZ99" s="50"/>
      <c r="UA99" s="50"/>
      <c r="UB99" s="50"/>
      <c r="UC99" s="50"/>
      <c r="UD99" s="50"/>
      <c r="UE99" s="50"/>
      <c r="UF99" s="50"/>
      <c r="UG99" s="50"/>
      <c r="UH99" s="50"/>
      <c r="UI99" s="50"/>
      <c r="UJ99" s="50"/>
      <c r="UK99" s="50"/>
      <c r="UL99" s="50"/>
      <c r="UM99" s="50"/>
      <c r="UN99" s="50"/>
      <c r="UO99" s="50"/>
      <c r="UP99" s="50"/>
      <c r="UQ99" s="50"/>
      <c r="UR99" s="50"/>
      <c r="US99" s="50"/>
      <c r="UT99" s="50"/>
      <c r="UU99" s="50"/>
      <c r="UV99" s="50"/>
      <c r="UW99" s="50"/>
      <c r="UX99" s="50"/>
      <c r="UY99" s="50"/>
      <c r="UZ99" s="50"/>
      <c r="VA99" s="50"/>
      <c r="VB99" s="50"/>
      <c r="VC99" s="50"/>
      <c r="VD99" s="50"/>
      <c r="VE99" s="50"/>
      <c r="VF99" s="50"/>
      <c r="VG99" s="50"/>
      <c r="VH99" s="50"/>
      <c r="VI99" s="50"/>
      <c r="VJ99" s="50"/>
      <c r="VK99" s="50"/>
      <c r="VL99" s="50"/>
      <c r="VM99" s="50"/>
      <c r="VN99" s="50"/>
      <c r="VO99" s="50"/>
      <c r="VP99" s="50"/>
      <c r="VQ99" s="50"/>
      <c r="VR99" s="50"/>
      <c r="VS99" s="50"/>
      <c r="VT99" s="50"/>
      <c r="VU99" s="50"/>
      <c r="VV99" s="50"/>
      <c r="VW99" s="50"/>
      <c r="VX99" s="50"/>
      <c r="VY99" s="50"/>
      <c r="VZ99" s="50"/>
      <c r="WA99" s="50"/>
      <c r="WB99" s="50"/>
      <c r="WC99" s="50"/>
      <c r="WD99" s="50"/>
      <c r="WE99" s="50"/>
      <c r="WF99" s="50"/>
      <c r="WG99" s="50"/>
      <c r="WH99" s="50"/>
      <c r="WI99" s="50"/>
      <c r="WJ99" s="50"/>
      <c r="WK99" s="50"/>
      <c r="WL99" s="50"/>
      <c r="WM99" s="50"/>
      <c r="WN99" s="50"/>
      <c r="WO99" s="50"/>
      <c r="WP99" s="50"/>
      <c r="WQ99" s="50"/>
      <c r="WR99" s="50"/>
      <c r="WS99" s="50"/>
      <c r="WT99" s="50"/>
      <c r="WU99" s="50"/>
      <c r="WV99" s="50"/>
      <c r="WW99" s="50"/>
      <c r="WX99" s="50"/>
      <c r="WY99" s="50"/>
      <c r="WZ99" s="50"/>
      <c r="XA99" s="50"/>
      <c r="XB99" s="50"/>
      <c r="XC99" s="50"/>
      <c r="XD99" s="50"/>
      <c r="XE99" s="50"/>
      <c r="XF99" s="50"/>
      <c r="XG99" s="50"/>
      <c r="XH99" s="50"/>
      <c r="XI99" s="50"/>
      <c r="XJ99" s="50"/>
      <c r="XK99" s="50"/>
      <c r="XL99" s="50"/>
      <c r="XM99" s="50"/>
      <c r="XN99" s="50"/>
      <c r="XO99" s="50"/>
      <c r="XP99" s="50"/>
      <c r="XQ99" s="50"/>
      <c r="XR99" s="50"/>
      <c r="XS99" s="50"/>
      <c r="XT99" s="50"/>
      <c r="XU99" s="50"/>
      <c r="XV99" s="50"/>
      <c r="XW99" s="50"/>
      <c r="XX99" s="50"/>
      <c r="XY99" s="50"/>
      <c r="XZ99" s="50"/>
      <c r="YA99" s="50"/>
      <c r="YB99" s="50"/>
      <c r="YC99" s="50"/>
      <c r="YD99" s="50"/>
      <c r="YE99" s="50"/>
      <c r="YF99" s="50"/>
      <c r="YG99" s="50"/>
      <c r="YH99" s="50"/>
      <c r="YI99" s="50"/>
      <c r="YJ99" s="50"/>
      <c r="YK99" s="50"/>
      <c r="YL99" s="50"/>
      <c r="YM99" s="50"/>
      <c r="YN99" s="50"/>
      <c r="YO99" s="50"/>
      <c r="YP99" s="50"/>
      <c r="YQ99" s="50"/>
      <c r="YR99" s="50"/>
      <c r="YS99" s="50"/>
      <c r="YT99" s="50"/>
      <c r="YU99" s="50"/>
      <c r="YV99" s="50"/>
      <c r="YW99" s="50"/>
      <c r="YX99" s="50"/>
      <c r="YY99" s="50"/>
      <c r="YZ99" s="50"/>
      <c r="ZA99" s="50"/>
      <c r="ZB99" s="50"/>
      <c r="ZC99" s="50"/>
      <c r="ZD99" s="50"/>
      <c r="ZE99" s="50"/>
      <c r="ZF99" s="50"/>
      <c r="ZG99" s="50"/>
      <c r="ZH99" s="50"/>
      <c r="ZI99" s="50"/>
      <c r="ZJ99" s="50"/>
      <c r="ZK99" s="50"/>
      <c r="ZL99" s="50"/>
      <c r="ZM99" s="50"/>
      <c r="ZN99" s="50"/>
      <c r="ZO99" s="50"/>
      <c r="ZP99" s="50"/>
      <c r="ZQ99" s="50"/>
      <c r="ZR99" s="50"/>
      <c r="ZS99" s="50"/>
      <c r="ZT99" s="50"/>
      <c r="ZU99" s="50"/>
      <c r="ZV99" s="50"/>
      <c r="ZW99" s="50"/>
      <c r="ZX99" s="50"/>
      <c r="ZY99" s="50"/>
      <c r="ZZ99" s="50"/>
      <c r="AAA99" s="50"/>
      <c r="AAB99" s="50"/>
      <c r="AAC99" s="50"/>
      <c r="AAD99" s="50"/>
      <c r="AAE99" s="50"/>
      <c r="AAF99" s="50"/>
      <c r="AAG99" s="50"/>
      <c r="AAH99" s="50"/>
      <c r="AAI99" s="50"/>
      <c r="AAJ99" s="50"/>
      <c r="AAK99" s="50"/>
      <c r="AAL99" s="50"/>
      <c r="AAM99" s="50"/>
      <c r="AAN99" s="50"/>
      <c r="AAO99" s="50"/>
      <c r="AAP99" s="50"/>
      <c r="AAQ99" s="50"/>
      <c r="AAR99" s="50"/>
      <c r="AAS99" s="50"/>
      <c r="AAT99" s="50"/>
      <c r="AAU99" s="50"/>
      <c r="AAV99" s="50"/>
      <c r="AAW99" s="50"/>
      <c r="AAX99" s="50"/>
      <c r="AAY99" s="50"/>
      <c r="AAZ99" s="50"/>
      <c r="ABA99" s="50"/>
      <c r="ABB99" s="50"/>
      <c r="ABC99" s="50"/>
      <c r="ABD99" s="50"/>
      <c r="ABE99" s="50"/>
      <c r="ABF99" s="50"/>
      <c r="ABG99" s="50"/>
      <c r="ABH99" s="50"/>
      <c r="ABI99" s="50"/>
      <c r="ABJ99" s="50"/>
      <c r="ABK99" s="50"/>
      <c r="ABL99" s="50"/>
      <c r="ABM99" s="50"/>
      <c r="ABN99" s="50"/>
      <c r="ABO99" s="50"/>
      <c r="ABP99" s="50"/>
      <c r="ABQ99" s="50"/>
      <c r="ABR99" s="50"/>
      <c r="ABS99" s="50"/>
      <c r="ABT99" s="50"/>
      <c r="ABU99" s="50"/>
      <c r="ABV99" s="50"/>
      <c r="ABW99" s="50"/>
      <c r="ABX99" s="50"/>
      <c r="ABY99" s="50"/>
      <c r="ABZ99" s="50"/>
      <c r="ACA99" s="50"/>
      <c r="ACB99" s="50"/>
      <c r="ACC99" s="50"/>
      <c r="ACD99" s="50"/>
      <c r="ACE99" s="50"/>
      <c r="ACF99" s="50"/>
      <c r="ACG99" s="50"/>
      <c r="ACH99" s="50"/>
      <c r="ACI99" s="50"/>
      <c r="ACJ99" s="50"/>
      <c r="ACK99" s="50"/>
      <c r="ACL99" s="50"/>
      <c r="ACM99" s="50"/>
      <c r="ACN99" s="50"/>
      <c r="ACO99" s="50"/>
      <c r="ACP99" s="50"/>
      <c r="ACQ99" s="50"/>
      <c r="ACR99" s="50"/>
      <c r="ACS99" s="50"/>
      <c r="ACT99" s="50"/>
      <c r="ACU99" s="50"/>
      <c r="ACV99" s="50"/>
      <c r="ACW99" s="50"/>
      <c r="ACX99" s="50"/>
      <c r="ACY99" s="50"/>
      <c r="ACZ99" s="50"/>
      <c r="ADA99" s="50"/>
      <c r="ADB99" s="50"/>
      <c r="ADC99" s="50"/>
      <c r="ADD99" s="50"/>
      <c r="ADE99" s="50"/>
      <c r="ADF99" s="50"/>
      <c r="ADG99" s="50"/>
      <c r="ADH99" s="50"/>
      <c r="ADI99" s="50"/>
      <c r="ADJ99" s="50"/>
      <c r="ADK99" s="50"/>
      <c r="ADL99" s="50"/>
      <c r="ADM99" s="50"/>
      <c r="ADN99" s="50"/>
      <c r="ADO99" s="50"/>
      <c r="ADP99" s="50"/>
      <c r="ADQ99" s="50"/>
      <c r="ADR99" s="50"/>
      <c r="ADS99" s="50"/>
      <c r="ADT99" s="50"/>
      <c r="ADU99" s="50"/>
      <c r="ADV99" s="50"/>
      <c r="ADW99" s="50"/>
      <c r="ADX99" s="50"/>
      <c r="ADY99" s="50"/>
      <c r="ADZ99" s="50"/>
      <c r="AEA99" s="50"/>
      <c r="AEB99" s="50"/>
      <c r="AEC99" s="50"/>
      <c r="AED99" s="50"/>
      <c r="AEE99" s="50"/>
      <c r="AEF99" s="50"/>
      <c r="AEG99" s="50"/>
      <c r="AEH99" s="50"/>
      <c r="AEI99" s="50"/>
      <c r="AEJ99" s="50"/>
      <c r="AEK99" s="50"/>
      <c r="AEL99" s="50"/>
      <c r="AEM99" s="50"/>
      <c r="AEN99" s="50"/>
      <c r="AEO99" s="50"/>
      <c r="AEP99" s="50"/>
      <c r="AEQ99" s="50"/>
      <c r="AER99" s="50"/>
      <c r="AES99" s="50"/>
      <c r="AET99" s="50"/>
      <c r="AEU99" s="50"/>
      <c r="AEV99" s="50"/>
      <c r="AEW99" s="50"/>
      <c r="AEX99" s="50"/>
      <c r="AEY99" s="50"/>
      <c r="AEZ99" s="50"/>
      <c r="AFA99" s="50"/>
      <c r="AFB99" s="50"/>
      <c r="AFC99" s="50"/>
      <c r="AFD99" s="50"/>
      <c r="AFE99" s="50"/>
      <c r="AFF99" s="50"/>
      <c r="AFG99" s="50"/>
      <c r="AFH99" s="50"/>
      <c r="AFI99" s="50"/>
      <c r="AFJ99" s="50"/>
      <c r="AFK99" s="50"/>
      <c r="AFL99" s="50"/>
      <c r="AFM99" s="50"/>
      <c r="AFN99" s="50"/>
      <c r="AFO99" s="50"/>
      <c r="AFP99" s="50"/>
      <c r="AFQ99" s="50"/>
      <c r="AFR99" s="50"/>
      <c r="AFS99" s="50"/>
      <c r="AFT99" s="50"/>
      <c r="AFU99" s="50"/>
      <c r="AFV99" s="50"/>
      <c r="AFW99" s="50"/>
      <c r="AFX99" s="50"/>
      <c r="AFY99" s="50"/>
      <c r="AFZ99" s="50"/>
      <c r="AGA99" s="50"/>
      <c r="AGB99" s="50"/>
      <c r="AGC99" s="50"/>
      <c r="AGD99" s="50"/>
      <c r="AGE99" s="50"/>
      <c r="AGF99" s="50"/>
      <c r="AGG99" s="50"/>
      <c r="AGH99" s="50"/>
      <c r="AGI99" s="50"/>
      <c r="AGJ99" s="50"/>
      <c r="AGK99" s="50"/>
      <c r="AGL99" s="50"/>
      <c r="AGM99" s="50"/>
      <c r="AGN99" s="50"/>
      <c r="AGO99" s="50"/>
      <c r="AGP99" s="50"/>
      <c r="AGQ99" s="50"/>
      <c r="AGR99" s="50"/>
      <c r="AGS99" s="50"/>
      <c r="AGT99" s="50"/>
      <c r="AGU99" s="50"/>
      <c r="AGV99" s="50"/>
      <c r="AGW99" s="50"/>
      <c r="AGX99" s="50"/>
      <c r="AGY99" s="50"/>
      <c r="AGZ99" s="50"/>
      <c r="AHA99" s="50"/>
      <c r="AHB99" s="50"/>
      <c r="AHC99" s="50"/>
      <c r="AHD99" s="50"/>
      <c r="AHE99" s="50"/>
      <c r="AHF99" s="50"/>
      <c r="AHG99" s="50"/>
      <c r="AHH99" s="50"/>
      <c r="AHI99" s="50"/>
      <c r="AHJ99" s="50"/>
      <c r="AHK99" s="50"/>
      <c r="AHL99" s="50"/>
      <c r="AHM99" s="50"/>
      <c r="AHN99" s="50"/>
      <c r="AHO99" s="50"/>
      <c r="AHP99" s="50"/>
      <c r="AHQ99" s="50"/>
      <c r="AHR99" s="50"/>
      <c r="AHS99" s="50"/>
      <c r="AHT99" s="50"/>
      <c r="AHU99" s="50"/>
      <c r="AHV99" s="50"/>
      <c r="AHW99" s="50"/>
      <c r="AHX99" s="50"/>
      <c r="AHY99" s="50"/>
      <c r="AHZ99" s="50"/>
      <c r="AIA99" s="50"/>
      <c r="AIB99" s="50"/>
      <c r="AIC99" s="50"/>
      <c r="AID99" s="50"/>
      <c r="AIE99" s="50"/>
      <c r="AIF99" s="50"/>
      <c r="AIG99" s="50"/>
      <c r="AIH99" s="50"/>
      <c r="AII99" s="50"/>
      <c r="AIJ99" s="50"/>
      <c r="AIK99" s="50"/>
      <c r="AIL99" s="50"/>
      <c r="AIM99" s="50"/>
      <c r="AIN99" s="50"/>
      <c r="AIO99" s="50"/>
      <c r="AIP99" s="50"/>
      <c r="AIQ99" s="50"/>
      <c r="AIR99" s="50"/>
      <c r="AIS99" s="50"/>
      <c r="AIT99" s="50"/>
      <c r="AIU99" s="50"/>
      <c r="AIV99" s="50"/>
      <c r="AIW99" s="50"/>
      <c r="AIX99" s="50"/>
      <c r="AIY99" s="50"/>
      <c r="AIZ99" s="50"/>
      <c r="AJA99" s="50"/>
      <c r="AJB99" s="50"/>
      <c r="AJC99" s="50"/>
      <c r="AJD99" s="50"/>
      <c r="AJE99" s="50"/>
      <c r="AJF99" s="50"/>
      <c r="AJG99" s="50"/>
      <c r="AJH99" s="50"/>
      <c r="AJI99" s="50"/>
      <c r="AJJ99" s="50"/>
      <c r="AJK99" s="50"/>
      <c r="AJL99" s="50"/>
      <c r="AJM99" s="50"/>
      <c r="AJN99" s="50"/>
      <c r="AJO99" s="50"/>
      <c r="AJP99" s="50"/>
      <c r="AJQ99" s="50"/>
      <c r="AJR99" s="50"/>
      <c r="AJS99" s="50"/>
      <c r="AJT99" s="50"/>
      <c r="AJU99" s="50"/>
      <c r="AJV99" s="50"/>
      <c r="AJW99" s="50"/>
      <c r="AJX99" s="50"/>
      <c r="AJY99" s="50"/>
      <c r="AJZ99" s="50"/>
      <c r="AKA99" s="50"/>
      <c r="AKB99" s="50"/>
      <c r="AKC99" s="50"/>
      <c r="AKD99" s="50"/>
      <c r="AKE99" s="50"/>
      <c r="AKF99" s="50"/>
      <c r="AKG99" s="50"/>
      <c r="AKH99" s="50"/>
      <c r="AKI99" s="50"/>
      <c r="AKJ99" s="50"/>
      <c r="AKK99" s="50"/>
      <c r="AKL99" s="50"/>
      <c r="AKM99" s="50"/>
      <c r="AKN99" s="50"/>
      <c r="AKO99" s="50"/>
      <c r="AKP99" s="50"/>
      <c r="AKQ99" s="50"/>
      <c r="AKR99" s="50"/>
      <c r="AKS99" s="50"/>
      <c r="AKT99" s="50"/>
      <c r="AKU99" s="50"/>
      <c r="AKV99" s="50"/>
      <c r="AKW99" s="50"/>
      <c r="AKX99" s="50"/>
      <c r="AKY99" s="50"/>
      <c r="AKZ99" s="50"/>
      <c r="ALA99" s="50"/>
      <c r="ALB99" s="50"/>
      <c r="ALC99" s="50"/>
      <c r="ALD99" s="50"/>
      <c r="ALE99" s="50"/>
      <c r="ALF99" s="50"/>
      <c r="ALG99" s="50"/>
      <c r="ALH99" s="50"/>
      <c r="ALI99" s="50"/>
      <c r="ALJ99" s="50"/>
      <c r="ALK99" s="50"/>
      <c r="ALL99" s="50"/>
      <c r="ALM99" s="50"/>
      <c r="ALN99" s="50"/>
      <c r="ALO99" s="50"/>
      <c r="ALP99" s="50"/>
      <c r="ALQ99" s="50"/>
      <c r="ALR99" s="50"/>
      <c r="ALS99" s="50"/>
      <c r="ALT99" s="50"/>
      <c r="ALU99" s="50"/>
      <c r="ALV99" s="50"/>
      <c r="ALW99" s="50"/>
      <c r="ALX99" s="50"/>
      <c r="ALY99" s="50"/>
      <c r="ALZ99" s="50"/>
      <c r="AMA99" s="50"/>
      <c r="AMB99" s="50"/>
      <c r="AMC99" s="50"/>
      <c r="AMD99" s="50"/>
      <c r="AME99" s="50"/>
      <c r="AMF99" s="50"/>
      <c r="AMG99" s="50"/>
      <c r="AMH99" s="50"/>
      <c r="AMI99" s="50"/>
      <c r="AMJ99" s="50"/>
      <c r="AMK99" s="50"/>
      <c r="AML99" s="50"/>
      <c r="AMM99" s="50"/>
      <c r="AMN99" s="50"/>
      <c r="AMO99" s="50"/>
      <c r="AMP99" s="50"/>
      <c r="AMQ99" s="50"/>
      <c r="AMR99" s="50"/>
      <c r="AMS99" s="50"/>
      <c r="AMT99" s="50"/>
      <c r="AMU99" s="50"/>
      <c r="AMV99" s="50"/>
      <c r="AMW99" s="50"/>
      <c r="AMX99" s="50"/>
      <c r="AMY99" s="50"/>
      <c r="AMZ99" s="50"/>
      <c r="ANA99" s="50"/>
      <c r="ANB99" s="50"/>
      <c r="ANC99" s="50"/>
      <c r="AND99" s="50"/>
      <c r="ANE99" s="50"/>
      <c r="ANF99" s="50"/>
      <c r="ANG99" s="50"/>
      <c r="ANH99" s="50"/>
      <c r="ANI99" s="50"/>
      <c r="ANJ99" s="50"/>
      <c r="ANK99" s="50"/>
      <c r="ANL99" s="50"/>
      <c r="ANM99" s="50"/>
      <c r="ANN99" s="50"/>
      <c r="ANO99" s="50"/>
      <c r="ANP99" s="50"/>
      <c r="ANQ99" s="50"/>
      <c r="ANR99" s="50"/>
      <c r="ANS99" s="50"/>
      <c r="ANT99" s="50"/>
      <c r="ANU99" s="50"/>
      <c r="ANV99" s="50"/>
      <c r="ANW99" s="50"/>
      <c r="ANX99" s="50"/>
      <c r="ANY99" s="50"/>
      <c r="ANZ99" s="50"/>
      <c r="AOA99" s="50"/>
    </row>
    <row r="100" spans="1:1067" ht="69" customHeight="1">
      <c r="A100" s="9">
        <v>34</v>
      </c>
      <c r="B100" s="9">
        <v>17</v>
      </c>
      <c r="C100" s="280">
        <v>82</v>
      </c>
      <c r="D100" s="280" t="s">
        <v>2432</v>
      </c>
      <c r="E100" s="281">
        <v>28</v>
      </c>
      <c r="F100" s="9" t="s">
        <v>2003</v>
      </c>
      <c r="G100" s="9" t="s">
        <v>61</v>
      </c>
      <c r="H100" s="10">
        <v>98</v>
      </c>
      <c r="I100" s="10"/>
      <c r="J100" s="470">
        <v>1</v>
      </c>
      <c r="K100" s="470">
        <v>2</v>
      </c>
      <c r="L100" s="470"/>
      <c r="M100" s="470"/>
      <c r="N100" s="491">
        <v>1</v>
      </c>
      <c r="O100" s="9"/>
      <c r="P100" s="9"/>
      <c r="Q100" s="9"/>
      <c r="R100" s="9"/>
      <c r="S100" s="9" t="s">
        <v>482</v>
      </c>
      <c r="T100" s="9"/>
      <c r="U100" s="9"/>
      <c r="V100" s="9"/>
      <c r="W100" s="9">
        <v>0.55000000000000004</v>
      </c>
      <c r="X100" s="9">
        <v>0.72399999999999998</v>
      </c>
      <c r="Y100" s="9">
        <v>1.274</v>
      </c>
      <c r="Z100" s="9"/>
      <c r="AA100" s="9" t="s">
        <v>2049</v>
      </c>
      <c r="AB100" s="9" t="s">
        <v>622</v>
      </c>
      <c r="AC100" s="489" t="s">
        <v>2069</v>
      </c>
      <c r="AD100" s="9" t="s">
        <v>2318</v>
      </c>
      <c r="AE100" s="9" t="s">
        <v>2334</v>
      </c>
      <c r="AF100" s="9"/>
      <c r="AG100" s="9"/>
      <c r="AH100" s="9"/>
      <c r="AI100" s="9" t="s">
        <v>1899</v>
      </c>
      <c r="AJ100" s="9"/>
      <c r="AK100" s="465">
        <v>1</v>
      </c>
      <c r="AL100" s="383">
        <v>51</v>
      </c>
      <c r="AM100" s="384" t="s">
        <v>482</v>
      </c>
      <c r="AN100" s="394" t="s">
        <v>473</v>
      </c>
      <c r="AO100" s="394"/>
      <c r="AP100" s="394"/>
      <c r="AQ100" s="394" t="s">
        <v>2022</v>
      </c>
      <c r="AR100" s="394" t="s">
        <v>64</v>
      </c>
      <c r="AS100" s="385">
        <v>6</v>
      </c>
      <c r="AT100" s="386">
        <v>27</v>
      </c>
      <c r="AU100" s="399"/>
      <c r="AV100" s="399"/>
      <c r="AW100" s="399">
        <v>1</v>
      </c>
      <c r="AX100" s="399"/>
      <c r="AY100" s="384"/>
      <c r="AZ100" s="384"/>
      <c r="BA100" s="384">
        <v>1</v>
      </c>
      <c r="BB100" s="383"/>
      <c r="BC100" s="383">
        <v>58</v>
      </c>
      <c r="BD100" s="388">
        <v>2</v>
      </c>
      <c r="BE100" s="387" t="s">
        <v>474</v>
      </c>
      <c r="BF100" s="387" t="s">
        <v>92</v>
      </c>
      <c r="BG100" s="387" t="s">
        <v>475</v>
      </c>
      <c r="BH100" s="387" t="s">
        <v>68</v>
      </c>
      <c r="BI100" s="387" t="s">
        <v>483</v>
      </c>
      <c r="BJ100" s="387" t="s">
        <v>197</v>
      </c>
      <c r="BK100" s="387" t="s">
        <v>484</v>
      </c>
      <c r="BL100" s="387" t="s">
        <v>199</v>
      </c>
      <c r="BM100" s="384" t="s">
        <v>69</v>
      </c>
      <c r="BN100" s="384" t="s">
        <v>485</v>
      </c>
      <c r="BO100" s="394" t="s">
        <v>403</v>
      </c>
      <c r="BP100" s="390" t="s">
        <v>404</v>
      </c>
      <c r="BQ100" s="390"/>
      <c r="BR100" s="390"/>
      <c r="BS100" s="390"/>
      <c r="BT100" s="390"/>
      <c r="BU100" s="387"/>
      <c r="BV100" s="387"/>
      <c r="BW100" s="387"/>
      <c r="BX100" s="387" t="s">
        <v>2103</v>
      </c>
      <c r="BY100" s="387"/>
      <c r="BZ100" s="387"/>
      <c r="CA100" s="387"/>
      <c r="CB100" s="387"/>
      <c r="CC100" s="387"/>
      <c r="CD100" s="387"/>
      <c r="CE100" s="387"/>
      <c r="CF100" s="387"/>
      <c r="CG100" s="387">
        <v>1</v>
      </c>
      <c r="CH100" s="387"/>
      <c r="CI100" s="387"/>
      <c r="CJ100" s="387"/>
      <c r="CK100" s="387">
        <v>1</v>
      </c>
      <c r="CL100" s="384">
        <v>1</v>
      </c>
      <c r="CM100" s="387"/>
      <c r="CN100" s="387"/>
      <c r="CO100" s="389">
        <v>1230</v>
      </c>
      <c r="CP100" s="389"/>
      <c r="CQ100" s="9"/>
      <c r="CR100" s="9"/>
      <c r="CS100" s="9"/>
      <c r="CT100" s="9"/>
      <c r="CU100" s="9"/>
      <c r="CV100" s="9"/>
      <c r="CW100" s="9"/>
      <c r="CX100" s="10">
        <v>1</v>
      </c>
      <c r="CY100" s="10" t="s">
        <v>130</v>
      </c>
      <c r="CZ100" s="10">
        <v>98</v>
      </c>
      <c r="DA100" s="10" t="s">
        <v>486</v>
      </c>
      <c r="DB100" s="10" t="s">
        <v>487</v>
      </c>
      <c r="DC100" s="10"/>
      <c r="DD100" s="10" t="str">
        <f t="shared" si="16"/>
        <v>82_28</v>
      </c>
      <c r="DE100" s="282"/>
      <c r="DF100" s="10"/>
      <c r="DG100" s="10" t="s">
        <v>1781</v>
      </c>
      <c r="DH100" s="10"/>
      <c r="DI100" s="10"/>
      <c r="DJ100" s="10"/>
      <c r="DK100" s="232"/>
      <c r="DL100" s="232"/>
      <c r="DM100" s="232"/>
      <c r="DN100" s="232"/>
      <c r="DO100" s="477" t="s">
        <v>1959</v>
      </c>
      <c r="DP100" s="230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  <c r="IL100" s="50"/>
      <c r="IM100" s="50"/>
      <c r="IN100" s="50"/>
      <c r="IO100" s="50"/>
      <c r="IP100" s="50"/>
      <c r="IQ100" s="50"/>
      <c r="IR100" s="50"/>
      <c r="IS100" s="50"/>
      <c r="IT100" s="50"/>
      <c r="IU100" s="50"/>
      <c r="IV100" s="50"/>
      <c r="IW100" s="50"/>
      <c r="IX100" s="50"/>
      <c r="IY100" s="50"/>
      <c r="IZ100" s="50"/>
      <c r="JA100" s="50"/>
      <c r="JB100" s="50"/>
      <c r="JC100" s="50"/>
      <c r="JD100" s="50"/>
      <c r="JE100" s="50"/>
      <c r="JF100" s="50"/>
      <c r="JG100" s="50"/>
      <c r="JH100" s="50"/>
      <c r="JI100" s="50"/>
      <c r="JJ100" s="50"/>
      <c r="JK100" s="50"/>
      <c r="JL100" s="50"/>
      <c r="JM100" s="50"/>
      <c r="JN100" s="50"/>
      <c r="JO100" s="50"/>
      <c r="JP100" s="50"/>
      <c r="JQ100" s="50"/>
      <c r="JR100" s="50"/>
      <c r="JS100" s="50"/>
      <c r="JT100" s="50"/>
      <c r="JU100" s="50"/>
      <c r="JV100" s="50"/>
      <c r="JW100" s="50"/>
      <c r="JX100" s="50"/>
      <c r="JY100" s="50"/>
      <c r="JZ100" s="50"/>
      <c r="KA100" s="50"/>
      <c r="KB100" s="50"/>
      <c r="KC100" s="50"/>
      <c r="KD100" s="50"/>
      <c r="KE100" s="50"/>
      <c r="KF100" s="50"/>
      <c r="KG100" s="50"/>
      <c r="KH100" s="50"/>
      <c r="KI100" s="50"/>
      <c r="KJ100" s="50"/>
      <c r="KK100" s="50"/>
      <c r="KL100" s="50"/>
      <c r="KM100" s="50"/>
      <c r="KN100" s="50"/>
      <c r="KO100" s="50"/>
      <c r="KP100" s="50"/>
      <c r="KQ100" s="50"/>
      <c r="KR100" s="50"/>
      <c r="KS100" s="50"/>
      <c r="KT100" s="50"/>
      <c r="KU100" s="50"/>
      <c r="KV100" s="50"/>
      <c r="KW100" s="50"/>
      <c r="KX100" s="50"/>
      <c r="KY100" s="50"/>
      <c r="KZ100" s="50"/>
      <c r="LA100" s="50"/>
      <c r="LB100" s="50"/>
      <c r="LC100" s="50"/>
      <c r="LD100" s="50"/>
      <c r="LE100" s="50"/>
      <c r="LF100" s="50"/>
      <c r="LG100" s="50"/>
      <c r="LH100" s="50"/>
      <c r="LI100" s="50"/>
      <c r="LJ100" s="50"/>
      <c r="LK100" s="50"/>
      <c r="LL100" s="50"/>
      <c r="LM100" s="50"/>
      <c r="LN100" s="50"/>
      <c r="LO100" s="50"/>
      <c r="LP100" s="50"/>
      <c r="LQ100" s="50"/>
      <c r="LR100" s="50"/>
      <c r="LS100" s="50"/>
      <c r="LT100" s="50"/>
      <c r="LU100" s="50"/>
      <c r="LV100" s="50"/>
      <c r="LW100" s="50"/>
      <c r="LX100" s="50"/>
      <c r="LY100" s="50"/>
      <c r="LZ100" s="50"/>
      <c r="MA100" s="50"/>
      <c r="MB100" s="50"/>
      <c r="MC100" s="50"/>
      <c r="MD100" s="50"/>
      <c r="ME100" s="50"/>
      <c r="MF100" s="50"/>
      <c r="MG100" s="50"/>
      <c r="MH100" s="50"/>
      <c r="MI100" s="50"/>
      <c r="MJ100" s="50"/>
      <c r="MK100" s="50"/>
      <c r="ML100" s="50"/>
      <c r="MM100" s="50"/>
      <c r="MN100" s="50"/>
      <c r="MO100" s="50"/>
      <c r="MP100" s="50"/>
      <c r="MQ100" s="50"/>
      <c r="MR100" s="50"/>
      <c r="MS100" s="50"/>
      <c r="MT100" s="50"/>
      <c r="MU100" s="50"/>
      <c r="MV100" s="50"/>
      <c r="MW100" s="50"/>
      <c r="MX100" s="50"/>
      <c r="MY100" s="50"/>
      <c r="MZ100" s="50"/>
      <c r="NA100" s="50"/>
      <c r="NB100" s="50"/>
      <c r="NC100" s="50"/>
      <c r="ND100" s="50"/>
      <c r="NE100" s="50"/>
      <c r="NF100" s="50"/>
      <c r="NG100" s="50"/>
      <c r="NH100" s="50"/>
      <c r="NI100" s="50"/>
      <c r="NJ100" s="50"/>
      <c r="NK100" s="50"/>
      <c r="NL100" s="50"/>
      <c r="NM100" s="50"/>
      <c r="NN100" s="50"/>
      <c r="NO100" s="50"/>
      <c r="NP100" s="50"/>
      <c r="NQ100" s="50"/>
      <c r="NR100" s="50"/>
      <c r="NS100" s="50"/>
      <c r="NT100" s="50"/>
      <c r="NU100" s="50"/>
      <c r="NV100" s="50"/>
      <c r="NW100" s="50"/>
      <c r="NX100" s="50"/>
      <c r="NY100" s="50"/>
      <c r="NZ100" s="50"/>
      <c r="OA100" s="50"/>
      <c r="OB100" s="50"/>
      <c r="OC100" s="50"/>
      <c r="OD100" s="50"/>
      <c r="OE100" s="50"/>
      <c r="OF100" s="50"/>
      <c r="OG100" s="50"/>
      <c r="OH100" s="50"/>
      <c r="OI100" s="50"/>
      <c r="OJ100" s="50"/>
      <c r="OK100" s="50"/>
      <c r="OL100" s="50"/>
      <c r="OM100" s="50"/>
      <c r="ON100" s="50"/>
      <c r="OO100" s="50"/>
      <c r="OP100" s="50"/>
      <c r="OQ100" s="50"/>
      <c r="OR100" s="50"/>
      <c r="OS100" s="50"/>
      <c r="OT100" s="50"/>
      <c r="OU100" s="50"/>
      <c r="OV100" s="50"/>
      <c r="OW100" s="50"/>
      <c r="OX100" s="50"/>
      <c r="OY100" s="50"/>
      <c r="OZ100" s="50"/>
      <c r="PA100" s="50"/>
      <c r="PB100" s="50"/>
      <c r="PC100" s="50"/>
      <c r="PD100" s="50"/>
      <c r="PE100" s="50"/>
      <c r="PF100" s="50"/>
      <c r="PG100" s="50"/>
      <c r="PH100" s="50"/>
      <c r="PI100" s="50"/>
      <c r="PJ100" s="50"/>
      <c r="PK100" s="50"/>
      <c r="PL100" s="50"/>
      <c r="PM100" s="50"/>
      <c r="PN100" s="50"/>
      <c r="PO100" s="50"/>
      <c r="PP100" s="50"/>
      <c r="PQ100" s="50"/>
      <c r="PR100" s="50"/>
      <c r="PS100" s="50"/>
      <c r="PT100" s="50"/>
      <c r="PU100" s="50"/>
      <c r="PV100" s="50"/>
      <c r="PW100" s="50"/>
      <c r="PX100" s="50"/>
      <c r="PY100" s="50"/>
      <c r="PZ100" s="50"/>
      <c r="QA100" s="50"/>
      <c r="QB100" s="50"/>
      <c r="QC100" s="50"/>
      <c r="QD100" s="50"/>
      <c r="QE100" s="50"/>
      <c r="QF100" s="50"/>
      <c r="QG100" s="50"/>
      <c r="QH100" s="50"/>
      <c r="QI100" s="50"/>
      <c r="QJ100" s="50"/>
      <c r="QK100" s="50"/>
      <c r="QL100" s="50"/>
      <c r="QM100" s="50"/>
      <c r="QN100" s="50"/>
      <c r="QO100" s="50"/>
      <c r="QP100" s="50"/>
      <c r="QQ100" s="50"/>
      <c r="QR100" s="50"/>
      <c r="QS100" s="50"/>
      <c r="QT100" s="50"/>
      <c r="QU100" s="50"/>
      <c r="QV100" s="50"/>
      <c r="QW100" s="50"/>
      <c r="QX100" s="50"/>
      <c r="QY100" s="50"/>
      <c r="QZ100" s="50"/>
      <c r="RA100" s="50"/>
      <c r="RB100" s="50"/>
      <c r="RC100" s="50"/>
      <c r="RD100" s="50"/>
      <c r="RE100" s="50"/>
      <c r="RF100" s="50"/>
      <c r="RG100" s="50"/>
      <c r="RH100" s="50"/>
      <c r="RI100" s="50"/>
      <c r="RJ100" s="50"/>
      <c r="RK100" s="50"/>
      <c r="RL100" s="50"/>
      <c r="RM100" s="50"/>
      <c r="RN100" s="50"/>
      <c r="RO100" s="50"/>
      <c r="RP100" s="50"/>
      <c r="RQ100" s="50"/>
      <c r="RR100" s="50"/>
      <c r="RS100" s="50"/>
      <c r="RT100" s="50"/>
      <c r="RU100" s="50"/>
      <c r="RV100" s="50"/>
      <c r="RW100" s="50"/>
      <c r="RX100" s="50"/>
      <c r="RY100" s="50"/>
      <c r="RZ100" s="50"/>
      <c r="SA100" s="50"/>
      <c r="SB100" s="50"/>
      <c r="SC100" s="50"/>
      <c r="SD100" s="50"/>
      <c r="SE100" s="50"/>
      <c r="SF100" s="50"/>
      <c r="SG100" s="50"/>
      <c r="SH100" s="50"/>
      <c r="SI100" s="50"/>
      <c r="SJ100" s="50"/>
      <c r="SK100" s="50"/>
      <c r="SL100" s="50"/>
      <c r="SM100" s="50"/>
      <c r="SN100" s="50"/>
      <c r="SO100" s="50"/>
      <c r="SP100" s="50"/>
      <c r="SQ100" s="50"/>
      <c r="SR100" s="50"/>
      <c r="SS100" s="50"/>
      <c r="ST100" s="50"/>
      <c r="SU100" s="50"/>
      <c r="SV100" s="50"/>
      <c r="SW100" s="50"/>
      <c r="SX100" s="50"/>
      <c r="SY100" s="50"/>
      <c r="SZ100" s="50"/>
      <c r="TA100" s="50"/>
      <c r="TB100" s="50"/>
      <c r="TC100" s="50"/>
      <c r="TD100" s="50"/>
      <c r="TE100" s="50"/>
      <c r="TF100" s="50"/>
      <c r="TG100" s="50"/>
      <c r="TH100" s="50"/>
      <c r="TI100" s="50"/>
      <c r="TJ100" s="50"/>
      <c r="TK100" s="50"/>
      <c r="TL100" s="50"/>
      <c r="TM100" s="50"/>
      <c r="TN100" s="50"/>
      <c r="TO100" s="50"/>
      <c r="TP100" s="50"/>
      <c r="TQ100" s="50"/>
      <c r="TR100" s="50"/>
      <c r="TS100" s="50"/>
      <c r="TT100" s="50"/>
      <c r="TU100" s="50"/>
      <c r="TV100" s="50"/>
      <c r="TW100" s="50"/>
      <c r="TX100" s="50"/>
      <c r="TY100" s="50"/>
      <c r="TZ100" s="50"/>
      <c r="UA100" s="50"/>
      <c r="UB100" s="50"/>
      <c r="UC100" s="50"/>
      <c r="UD100" s="50"/>
      <c r="UE100" s="50"/>
      <c r="UF100" s="50"/>
      <c r="UG100" s="50"/>
      <c r="UH100" s="50"/>
      <c r="UI100" s="50"/>
      <c r="UJ100" s="50"/>
      <c r="UK100" s="50"/>
      <c r="UL100" s="50"/>
      <c r="UM100" s="50"/>
      <c r="UN100" s="50"/>
      <c r="UO100" s="50"/>
      <c r="UP100" s="50"/>
      <c r="UQ100" s="50"/>
      <c r="UR100" s="50"/>
      <c r="US100" s="50"/>
      <c r="UT100" s="50"/>
      <c r="UU100" s="50"/>
      <c r="UV100" s="50"/>
      <c r="UW100" s="50"/>
      <c r="UX100" s="50"/>
      <c r="UY100" s="50"/>
      <c r="UZ100" s="50"/>
      <c r="VA100" s="50"/>
      <c r="VB100" s="50"/>
      <c r="VC100" s="50"/>
      <c r="VD100" s="50"/>
      <c r="VE100" s="50"/>
      <c r="VF100" s="50"/>
      <c r="VG100" s="50"/>
      <c r="VH100" s="50"/>
      <c r="VI100" s="50"/>
      <c r="VJ100" s="50"/>
      <c r="VK100" s="50"/>
      <c r="VL100" s="50"/>
      <c r="VM100" s="50"/>
      <c r="VN100" s="50"/>
      <c r="VO100" s="50"/>
      <c r="VP100" s="50"/>
      <c r="VQ100" s="50"/>
      <c r="VR100" s="50"/>
      <c r="VS100" s="50"/>
      <c r="VT100" s="50"/>
      <c r="VU100" s="50"/>
      <c r="VV100" s="50"/>
      <c r="VW100" s="50"/>
      <c r="VX100" s="50"/>
      <c r="VY100" s="50"/>
      <c r="VZ100" s="50"/>
      <c r="WA100" s="50"/>
      <c r="WB100" s="50"/>
      <c r="WC100" s="50"/>
      <c r="WD100" s="50"/>
      <c r="WE100" s="50"/>
      <c r="WF100" s="50"/>
      <c r="WG100" s="50"/>
      <c r="WH100" s="50"/>
      <c r="WI100" s="50"/>
      <c r="WJ100" s="50"/>
      <c r="WK100" s="50"/>
      <c r="WL100" s="50"/>
      <c r="WM100" s="50"/>
      <c r="WN100" s="50"/>
      <c r="WO100" s="50"/>
      <c r="WP100" s="50"/>
      <c r="WQ100" s="50"/>
      <c r="WR100" s="50"/>
      <c r="WS100" s="50"/>
      <c r="WT100" s="50"/>
      <c r="WU100" s="50"/>
      <c r="WV100" s="50"/>
      <c r="WW100" s="50"/>
      <c r="WX100" s="50"/>
      <c r="WY100" s="50"/>
      <c r="WZ100" s="50"/>
      <c r="XA100" s="50"/>
      <c r="XB100" s="50"/>
      <c r="XC100" s="50"/>
      <c r="XD100" s="50"/>
      <c r="XE100" s="50"/>
      <c r="XF100" s="50"/>
      <c r="XG100" s="50"/>
      <c r="XH100" s="50"/>
      <c r="XI100" s="50"/>
      <c r="XJ100" s="50"/>
      <c r="XK100" s="50"/>
      <c r="XL100" s="50"/>
      <c r="XM100" s="50"/>
      <c r="XN100" s="50"/>
      <c r="XO100" s="50"/>
      <c r="XP100" s="50"/>
      <c r="XQ100" s="50"/>
      <c r="XR100" s="50"/>
      <c r="XS100" s="50"/>
      <c r="XT100" s="50"/>
      <c r="XU100" s="50"/>
      <c r="XV100" s="50"/>
      <c r="XW100" s="50"/>
      <c r="XX100" s="50"/>
      <c r="XY100" s="50"/>
      <c r="XZ100" s="50"/>
      <c r="YA100" s="50"/>
      <c r="YB100" s="50"/>
      <c r="YC100" s="50"/>
      <c r="YD100" s="50"/>
      <c r="YE100" s="50"/>
      <c r="YF100" s="50"/>
      <c r="YG100" s="50"/>
      <c r="YH100" s="50"/>
      <c r="YI100" s="50"/>
      <c r="YJ100" s="50"/>
      <c r="YK100" s="50"/>
      <c r="YL100" s="50"/>
      <c r="YM100" s="50"/>
      <c r="YN100" s="50"/>
      <c r="YO100" s="50"/>
      <c r="YP100" s="50"/>
      <c r="YQ100" s="50"/>
      <c r="YR100" s="50"/>
      <c r="YS100" s="50"/>
      <c r="YT100" s="50"/>
      <c r="YU100" s="50"/>
      <c r="YV100" s="50"/>
      <c r="YW100" s="50"/>
      <c r="YX100" s="50"/>
      <c r="YY100" s="50"/>
      <c r="YZ100" s="50"/>
      <c r="ZA100" s="50"/>
      <c r="ZB100" s="50"/>
      <c r="ZC100" s="50"/>
      <c r="ZD100" s="50"/>
      <c r="ZE100" s="50"/>
      <c r="ZF100" s="50"/>
      <c r="ZG100" s="50"/>
      <c r="ZH100" s="50"/>
      <c r="ZI100" s="50"/>
      <c r="ZJ100" s="50"/>
      <c r="ZK100" s="50"/>
      <c r="ZL100" s="50"/>
      <c r="ZM100" s="50"/>
      <c r="ZN100" s="50"/>
      <c r="ZO100" s="50"/>
      <c r="ZP100" s="50"/>
      <c r="ZQ100" s="50"/>
      <c r="ZR100" s="50"/>
      <c r="ZS100" s="50"/>
      <c r="ZT100" s="50"/>
      <c r="ZU100" s="50"/>
      <c r="ZV100" s="50"/>
      <c r="ZW100" s="50"/>
      <c r="ZX100" s="50"/>
      <c r="ZY100" s="50"/>
      <c r="ZZ100" s="50"/>
      <c r="AAA100" s="50"/>
      <c r="AAB100" s="50"/>
      <c r="AAC100" s="50"/>
      <c r="AAD100" s="50"/>
      <c r="AAE100" s="50"/>
      <c r="AAF100" s="50"/>
      <c r="AAG100" s="50"/>
      <c r="AAH100" s="50"/>
      <c r="AAI100" s="50"/>
      <c r="AAJ100" s="50"/>
      <c r="AAK100" s="50"/>
      <c r="AAL100" s="50"/>
      <c r="AAM100" s="50"/>
      <c r="AAN100" s="50"/>
      <c r="AAO100" s="50"/>
      <c r="AAP100" s="50"/>
      <c r="AAQ100" s="50"/>
      <c r="AAR100" s="50"/>
      <c r="AAS100" s="50"/>
      <c r="AAT100" s="50"/>
      <c r="AAU100" s="50"/>
      <c r="AAV100" s="50"/>
      <c r="AAW100" s="50"/>
      <c r="AAX100" s="50"/>
      <c r="AAY100" s="50"/>
      <c r="AAZ100" s="50"/>
      <c r="ABA100" s="50"/>
      <c r="ABB100" s="50"/>
      <c r="ABC100" s="50"/>
      <c r="ABD100" s="50"/>
      <c r="ABE100" s="50"/>
      <c r="ABF100" s="50"/>
      <c r="ABG100" s="50"/>
      <c r="ABH100" s="50"/>
      <c r="ABI100" s="50"/>
      <c r="ABJ100" s="50"/>
      <c r="ABK100" s="50"/>
      <c r="ABL100" s="50"/>
      <c r="ABM100" s="50"/>
      <c r="ABN100" s="50"/>
      <c r="ABO100" s="50"/>
      <c r="ABP100" s="50"/>
      <c r="ABQ100" s="50"/>
      <c r="ABR100" s="50"/>
      <c r="ABS100" s="50"/>
      <c r="ABT100" s="50"/>
      <c r="ABU100" s="50"/>
      <c r="ABV100" s="50"/>
      <c r="ABW100" s="50"/>
      <c r="ABX100" s="50"/>
      <c r="ABY100" s="50"/>
      <c r="ABZ100" s="50"/>
      <c r="ACA100" s="50"/>
      <c r="ACB100" s="50"/>
      <c r="ACC100" s="50"/>
      <c r="ACD100" s="50"/>
      <c r="ACE100" s="50"/>
      <c r="ACF100" s="50"/>
      <c r="ACG100" s="50"/>
      <c r="ACH100" s="50"/>
      <c r="ACI100" s="50"/>
      <c r="ACJ100" s="50"/>
      <c r="ACK100" s="50"/>
      <c r="ACL100" s="50"/>
      <c r="ACM100" s="50"/>
      <c r="ACN100" s="50"/>
      <c r="ACO100" s="50"/>
      <c r="ACP100" s="50"/>
      <c r="ACQ100" s="50"/>
      <c r="ACR100" s="50"/>
      <c r="ACS100" s="50"/>
      <c r="ACT100" s="50"/>
      <c r="ACU100" s="50"/>
      <c r="ACV100" s="50"/>
      <c r="ACW100" s="50"/>
      <c r="ACX100" s="50"/>
      <c r="ACY100" s="50"/>
      <c r="ACZ100" s="50"/>
      <c r="ADA100" s="50"/>
      <c r="ADB100" s="50"/>
      <c r="ADC100" s="50"/>
      <c r="ADD100" s="50"/>
      <c r="ADE100" s="50"/>
      <c r="ADF100" s="50"/>
      <c r="ADG100" s="50"/>
      <c r="ADH100" s="50"/>
      <c r="ADI100" s="50"/>
      <c r="ADJ100" s="50"/>
      <c r="ADK100" s="50"/>
      <c r="ADL100" s="50"/>
      <c r="ADM100" s="50"/>
      <c r="ADN100" s="50"/>
      <c r="ADO100" s="50"/>
      <c r="ADP100" s="50"/>
      <c r="ADQ100" s="50"/>
      <c r="ADR100" s="50"/>
      <c r="ADS100" s="50"/>
      <c r="ADT100" s="50"/>
      <c r="ADU100" s="50"/>
      <c r="ADV100" s="50"/>
      <c r="ADW100" s="50"/>
      <c r="ADX100" s="50"/>
      <c r="ADY100" s="50"/>
      <c r="ADZ100" s="50"/>
      <c r="AEA100" s="50"/>
      <c r="AEB100" s="50"/>
      <c r="AEC100" s="50"/>
      <c r="AED100" s="50"/>
      <c r="AEE100" s="50"/>
      <c r="AEF100" s="50"/>
      <c r="AEG100" s="50"/>
      <c r="AEH100" s="50"/>
      <c r="AEI100" s="50"/>
      <c r="AEJ100" s="50"/>
      <c r="AEK100" s="50"/>
      <c r="AEL100" s="50"/>
      <c r="AEM100" s="50"/>
      <c r="AEN100" s="50"/>
      <c r="AEO100" s="50"/>
      <c r="AEP100" s="50"/>
      <c r="AEQ100" s="50"/>
      <c r="AER100" s="50"/>
      <c r="AES100" s="50"/>
      <c r="AET100" s="50"/>
      <c r="AEU100" s="50"/>
      <c r="AEV100" s="50"/>
      <c r="AEW100" s="50"/>
      <c r="AEX100" s="50"/>
      <c r="AEY100" s="50"/>
      <c r="AEZ100" s="50"/>
      <c r="AFA100" s="50"/>
      <c r="AFB100" s="50"/>
      <c r="AFC100" s="50"/>
      <c r="AFD100" s="50"/>
      <c r="AFE100" s="50"/>
      <c r="AFF100" s="50"/>
      <c r="AFG100" s="50"/>
      <c r="AFH100" s="50"/>
      <c r="AFI100" s="50"/>
      <c r="AFJ100" s="50"/>
      <c r="AFK100" s="50"/>
      <c r="AFL100" s="50"/>
      <c r="AFM100" s="50"/>
      <c r="AFN100" s="50"/>
      <c r="AFO100" s="50"/>
      <c r="AFP100" s="50"/>
      <c r="AFQ100" s="50"/>
      <c r="AFR100" s="50"/>
      <c r="AFS100" s="50"/>
      <c r="AFT100" s="50"/>
      <c r="AFU100" s="50"/>
      <c r="AFV100" s="50"/>
      <c r="AFW100" s="50"/>
      <c r="AFX100" s="50"/>
      <c r="AFY100" s="50"/>
      <c r="AFZ100" s="50"/>
      <c r="AGA100" s="50"/>
      <c r="AGB100" s="50"/>
      <c r="AGC100" s="50"/>
      <c r="AGD100" s="50"/>
      <c r="AGE100" s="50"/>
      <c r="AGF100" s="50"/>
      <c r="AGG100" s="50"/>
      <c r="AGH100" s="50"/>
      <c r="AGI100" s="50"/>
      <c r="AGJ100" s="50"/>
      <c r="AGK100" s="50"/>
      <c r="AGL100" s="50"/>
      <c r="AGM100" s="50"/>
      <c r="AGN100" s="50"/>
      <c r="AGO100" s="50"/>
      <c r="AGP100" s="50"/>
      <c r="AGQ100" s="50"/>
      <c r="AGR100" s="50"/>
      <c r="AGS100" s="50"/>
      <c r="AGT100" s="50"/>
      <c r="AGU100" s="50"/>
      <c r="AGV100" s="50"/>
      <c r="AGW100" s="50"/>
      <c r="AGX100" s="50"/>
      <c r="AGY100" s="50"/>
      <c r="AGZ100" s="50"/>
      <c r="AHA100" s="50"/>
      <c r="AHB100" s="50"/>
      <c r="AHC100" s="50"/>
      <c r="AHD100" s="50"/>
      <c r="AHE100" s="50"/>
      <c r="AHF100" s="50"/>
      <c r="AHG100" s="50"/>
      <c r="AHH100" s="50"/>
      <c r="AHI100" s="50"/>
      <c r="AHJ100" s="50"/>
      <c r="AHK100" s="50"/>
      <c r="AHL100" s="50"/>
      <c r="AHM100" s="50"/>
      <c r="AHN100" s="50"/>
      <c r="AHO100" s="50"/>
      <c r="AHP100" s="50"/>
      <c r="AHQ100" s="50"/>
      <c r="AHR100" s="50"/>
      <c r="AHS100" s="50"/>
      <c r="AHT100" s="50"/>
      <c r="AHU100" s="50"/>
      <c r="AHV100" s="50"/>
      <c r="AHW100" s="50"/>
      <c r="AHX100" s="50"/>
      <c r="AHY100" s="50"/>
      <c r="AHZ100" s="50"/>
      <c r="AIA100" s="50"/>
      <c r="AIB100" s="50"/>
      <c r="AIC100" s="50"/>
      <c r="AID100" s="50"/>
      <c r="AIE100" s="50"/>
      <c r="AIF100" s="50"/>
      <c r="AIG100" s="50"/>
      <c r="AIH100" s="50"/>
      <c r="AII100" s="50"/>
      <c r="AIJ100" s="50"/>
      <c r="AIK100" s="50"/>
      <c r="AIL100" s="50"/>
      <c r="AIM100" s="50"/>
      <c r="AIN100" s="50"/>
      <c r="AIO100" s="50"/>
      <c r="AIP100" s="50"/>
      <c r="AIQ100" s="50"/>
      <c r="AIR100" s="50"/>
      <c r="AIS100" s="50"/>
      <c r="AIT100" s="50"/>
      <c r="AIU100" s="50"/>
      <c r="AIV100" s="50"/>
      <c r="AIW100" s="50"/>
      <c r="AIX100" s="50"/>
      <c r="AIY100" s="50"/>
      <c r="AIZ100" s="50"/>
      <c r="AJA100" s="50"/>
      <c r="AJB100" s="50"/>
      <c r="AJC100" s="50"/>
      <c r="AJD100" s="50"/>
      <c r="AJE100" s="50"/>
      <c r="AJF100" s="50"/>
      <c r="AJG100" s="50"/>
      <c r="AJH100" s="50"/>
      <c r="AJI100" s="50"/>
      <c r="AJJ100" s="50"/>
      <c r="AJK100" s="50"/>
      <c r="AJL100" s="50"/>
      <c r="AJM100" s="50"/>
      <c r="AJN100" s="50"/>
      <c r="AJO100" s="50"/>
      <c r="AJP100" s="50"/>
      <c r="AJQ100" s="50"/>
      <c r="AJR100" s="50"/>
      <c r="AJS100" s="50"/>
      <c r="AJT100" s="50"/>
      <c r="AJU100" s="50"/>
      <c r="AJV100" s="50"/>
      <c r="AJW100" s="50"/>
      <c r="AJX100" s="50"/>
      <c r="AJY100" s="50"/>
      <c r="AJZ100" s="50"/>
      <c r="AKA100" s="50"/>
      <c r="AKB100" s="50"/>
      <c r="AKC100" s="50"/>
      <c r="AKD100" s="50"/>
      <c r="AKE100" s="50"/>
      <c r="AKF100" s="50"/>
      <c r="AKG100" s="50"/>
      <c r="AKH100" s="50"/>
      <c r="AKI100" s="50"/>
      <c r="AKJ100" s="50"/>
      <c r="AKK100" s="50"/>
      <c r="AKL100" s="50"/>
      <c r="AKM100" s="50"/>
      <c r="AKN100" s="50"/>
      <c r="AKO100" s="50"/>
      <c r="AKP100" s="50"/>
      <c r="AKQ100" s="50"/>
      <c r="AKR100" s="50"/>
      <c r="AKS100" s="50"/>
      <c r="AKT100" s="50"/>
      <c r="AKU100" s="50"/>
      <c r="AKV100" s="50"/>
      <c r="AKW100" s="50"/>
      <c r="AKX100" s="50"/>
      <c r="AKY100" s="50"/>
      <c r="AKZ100" s="50"/>
      <c r="ALA100" s="50"/>
      <c r="ALB100" s="50"/>
      <c r="ALC100" s="50"/>
      <c r="ALD100" s="50"/>
      <c r="ALE100" s="50"/>
      <c r="ALF100" s="50"/>
      <c r="ALG100" s="50"/>
      <c r="ALH100" s="50"/>
      <c r="ALI100" s="50"/>
      <c r="ALJ100" s="50"/>
      <c r="ALK100" s="50"/>
      <c r="ALL100" s="50"/>
      <c r="ALM100" s="50"/>
      <c r="ALN100" s="50"/>
      <c r="ALO100" s="50"/>
      <c r="ALP100" s="50"/>
      <c r="ALQ100" s="50"/>
      <c r="ALR100" s="50"/>
      <c r="ALS100" s="50"/>
      <c r="ALT100" s="50"/>
      <c r="ALU100" s="50"/>
      <c r="ALV100" s="50"/>
      <c r="ALW100" s="50"/>
      <c r="ALX100" s="50"/>
      <c r="ALY100" s="50"/>
      <c r="ALZ100" s="50"/>
      <c r="AMA100" s="50"/>
      <c r="AMB100" s="50"/>
      <c r="AMC100" s="50"/>
      <c r="AMD100" s="50"/>
      <c r="AME100" s="50"/>
      <c r="AMF100" s="50"/>
      <c r="AMG100" s="50"/>
      <c r="AMH100" s="50"/>
      <c r="AMI100" s="50"/>
      <c r="AMJ100" s="50"/>
      <c r="AMK100" s="50"/>
      <c r="AML100" s="50"/>
      <c r="AMM100" s="50"/>
      <c r="AMN100" s="50"/>
      <c r="AMO100" s="50"/>
      <c r="AMP100" s="50"/>
      <c r="AMQ100" s="50"/>
      <c r="AMR100" s="50"/>
      <c r="AMS100" s="50"/>
      <c r="AMT100" s="50"/>
      <c r="AMU100" s="50"/>
      <c r="AMV100" s="50"/>
      <c r="AMW100" s="50"/>
      <c r="AMX100" s="50"/>
      <c r="AMY100" s="50"/>
      <c r="AMZ100" s="50"/>
      <c r="ANA100" s="50"/>
      <c r="ANB100" s="50"/>
      <c r="ANC100" s="50"/>
      <c r="AND100" s="50"/>
      <c r="ANE100" s="50"/>
      <c r="ANF100" s="50"/>
      <c r="ANG100" s="50"/>
      <c r="ANH100" s="50"/>
      <c r="ANI100" s="50"/>
      <c r="ANJ100" s="50"/>
      <c r="ANK100" s="50"/>
      <c r="ANL100" s="50"/>
      <c r="ANM100" s="50"/>
      <c r="ANN100" s="50"/>
      <c r="ANO100" s="50"/>
      <c r="ANP100" s="50"/>
      <c r="ANQ100" s="50"/>
      <c r="ANR100" s="50"/>
      <c r="ANS100" s="50"/>
      <c r="ANT100" s="50"/>
      <c r="ANU100" s="50"/>
      <c r="ANV100" s="50"/>
      <c r="ANW100" s="50"/>
      <c r="ANX100" s="50"/>
      <c r="ANY100" s="50"/>
      <c r="ANZ100" s="50"/>
      <c r="AOA100" s="50"/>
    </row>
    <row r="101" spans="1:1067" ht="69" customHeight="1">
      <c r="A101" s="9">
        <v>35</v>
      </c>
      <c r="B101" s="9">
        <v>18</v>
      </c>
      <c r="C101" s="280">
        <v>83</v>
      </c>
      <c r="D101" s="280" t="s">
        <v>2432</v>
      </c>
      <c r="E101" s="281" t="s">
        <v>488</v>
      </c>
      <c r="F101" s="9" t="s">
        <v>481</v>
      </c>
      <c r="G101" s="9" t="s">
        <v>61</v>
      </c>
      <c r="H101" s="10" t="s">
        <v>1684</v>
      </c>
      <c r="I101" s="11"/>
      <c r="J101" s="472"/>
      <c r="K101" s="472"/>
      <c r="L101" s="472"/>
      <c r="M101" s="472"/>
      <c r="N101" s="490"/>
      <c r="O101" s="12"/>
      <c r="P101" s="12"/>
      <c r="Q101" s="12"/>
      <c r="R101" s="12" t="s">
        <v>1997</v>
      </c>
      <c r="S101" s="12" t="s">
        <v>489</v>
      </c>
      <c r="T101" s="12" t="s">
        <v>2371</v>
      </c>
      <c r="U101" s="12"/>
      <c r="V101" s="12" t="s">
        <v>2372</v>
      </c>
      <c r="W101" s="9">
        <v>0.55000000000000004</v>
      </c>
      <c r="X101" s="12"/>
      <c r="Y101" s="12"/>
      <c r="Z101" s="12"/>
      <c r="AA101" s="12" t="s">
        <v>2049</v>
      </c>
      <c r="AB101" s="12"/>
      <c r="AC101" s="12" t="s">
        <v>2370</v>
      </c>
      <c r="AD101" s="12" t="s">
        <v>2296</v>
      </c>
      <c r="AE101" s="12" t="s">
        <v>2351</v>
      </c>
      <c r="AF101" s="12"/>
      <c r="AG101" s="12"/>
      <c r="AH101" s="12"/>
      <c r="AI101" s="12" t="s">
        <v>1899</v>
      </c>
      <c r="AJ101" s="12"/>
      <c r="AK101" s="467">
        <v>1</v>
      </c>
      <c r="AL101" s="393">
        <v>52</v>
      </c>
      <c r="AM101" s="394" t="s">
        <v>489</v>
      </c>
      <c r="AN101" s="394" t="s">
        <v>473</v>
      </c>
      <c r="AO101" s="394"/>
      <c r="AP101" s="394"/>
      <c r="AQ101" s="394" t="s">
        <v>2022</v>
      </c>
      <c r="AR101" s="394" t="s">
        <v>64</v>
      </c>
      <c r="AS101" s="385">
        <v>7</v>
      </c>
      <c r="AT101" s="386">
        <v>27</v>
      </c>
      <c r="AU101" s="399"/>
      <c r="AV101" s="399"/>
      <c r="AW101" s="399">
        <v>1</v>
      </c>
      <c r="AX101" s="399"/>
      <c r="AY101" s="384"/>
      <c r="AZ101" s="384"/>
      <c r="BA101" s="384">
        <v>1</v>
      </c>
      <c r="BB101" s="383"/>
      <c r="BC101" s="383">
        <v>58</v>
      </c>
      <c r="BD101" s="388">
        <v>2</v>
      </c>
      <c r="BE101" s="387" t="s">
        <v>474</v>
      </c>
      <c r="BF101" s="387" t="s">
        <v>92</v>
      </c>
      <c r="BG101" s="387" t="s">
        <v>475</v>
      </c>
      <c r="BH101" s="387" t="s">
        <v>68</v>
      </c>
      <c r="BI101" s="387" t="s">
        <v>483</v>
      </c>
      <c r="BJ101" s="387" t="s">
        <v>197</v>
      </c>
      <c r="BK101" s="387" t="s">
        <v>484</v>
      </c>
      <c r="BL101" s="387" t="s">
        <v>199</v>
      </c>
      <c r="BM101" s="384" t="s">
        <v>69</v>
      </c>
      <c r="BN101" s="384" t="s">
        <v>490</v>
      </c>
      <c r="BO101" s="394" t="s">
        <v>403</v>
      </c>
      <c r="BP101" s="390" t="s">
        <v>404</v>
      </c>
      <c r="BQ101" s="390"/>
      <c r="BR101" s="390"/>
      <c r="BS101" s="390"/>
      <c r="BT101" s="390"/>
      <c r="BU101" s="387"/>
      <c r="BV101" s="387"/>
      <c r="BW101" s="387"/>
      <c r="BX101" s="387" t="s">
        <v>2103</v>
      </c>
      <c r="BY101" s="387"/>
      <c r="BZ101" s="387"/>
      <c r="CA101" s="387"/>
      <c r="CB101" s="387"/>
      <c r="CC101" s="387"/>
      <c r="CD101" s="387"/>
      <c r="CE101" s="387"/>
      <c r="CF101" s="387"/>
      <c r="CG101" s="387">
        <v>1</v>
      </c>
      <c r="CH101" s="387"/>
      <c r="CI101" s="387"/>
      <c r="CJ101" s="387"/>
      <c r="CK101" s="387">
        <v>1</v>
      </c>
      <c r="CL101" s="384">
        <v>1</v>
      </c>
      <c r="CM101" s="387"/>
      <c r="CN101" s="387"/>
      <c r="CO101" s="389">
        <v>1230</v>
      </c>
      <c r="CP101" s="389"/>
      <c r="CQ101" s="12"/>
      <c r="CR101" s="12" t="s">
        <v>1676</v>
      </c>
      <c r="CS101" s="12" t="s">
        <v>1677</v>
      </c>
      <c r="CT101" s="12" t="s">
        <v>1678</v>
      </c>
      <c r="CU101" s="12"/>
      <c r="CV101" s="12"/>
      <c r="CW101" s="12"/>
      <c r="CX101" s="10"/>
      <c r="CY101" s="10"/>
      <c r="CZ101" s="10" t="s">
        <v>1684</v>
      </c>
      <c r="DA101" s="10"/>
      <c r="DB101" s="10" t="s">
        <v>1685</v>
      </c>
      <c r="DC101" s="10">
        <v>1</v>
      </c>
      <c r="DD101" s="10" t="str">
        <f t="shared" si="16"/>
        <v>83_28.1</v>
      </c>
      <c r="DE101" s="282"/>
      <c r="DF101" s="10"/>
      <c r="DG101" s="10" t="s">
        <v>1777</v>
      </c>
      <c r="DH101" s="10"/>
      <c r="DI101" s="10"/>
      <c r="DJ101" s="10"/>
      <c r="DK101" s="232"/>
      <c r="DL101" s="232"/>
      <c r="DM101" s="232"/>
      <c r="DN101" s="232"/>
      <c r="DO101" s="477" t="s">
        <v>1959</v>
      </c>
      <c r="DP101" s="230">
        <v>430.5</v>
      </c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  <c r="IX101" s="50"/>
      <c r="IY101" s="50"/>
      <c r="IZ101" s="50"/>
      <c r="JA101" s="50"/>
      <c r="JB101" s="50"/>
      <c r="JC101" s="50"/>
      <c r="JD101" s="50"/>
      <c r="JE101" s="50"/>
      <c r="JF101" s="50"/>
      <c r="JG101" s="50"/>
      <c r="JH101" s="50"/>
      <c r="JI101" s="50"/>
      <c r="JJ101" s="50"/>
      <c r="JK101" s="50"/>
      <c r="JL101" s="50"/>
      <c r="JM101" s="50"/>
      <c r="JN101" s="50"/>
      <c r="JO101" s="50"/>
      <c r="JP101" s="50"/>
      <c r="JQ101" s="50"/>
      <c r="JR101" s="50"/>
      <c r="JS101" s="50"/>
      <c r="JT101" s="50"/>
      <c r="JU101" s="50"/>
      <c r="JV101" s="50"/>
      <c r="JW101" s="50"/>
      <c r="JX101" s="50"/>
      <c r="JY101" s="50"/>
      <c r="JZ101" s="50"/>
      <c r="KA101" s="50"/>
      <c r="KB101" s="50"/>
      <c r="KC101" s="50"/>
      <c r="KD101" s="50"/>
      <c r="KE101" s="50"/>
      <c r="KF101" s="50"/>
      <c r="KG101" s="50"/>
      <c r="KH101" s="50"/>
      <c r="KI101" s="50"/>
      <c r="KJ101" s="50"/>
      <c r="KK101" s="50"/>
      <c r="KL101" s="50"/>
      <c r="KM101" s="50"/>
      <c r="KN101" s="50"/>
      <c r="KO101" s="50"/>
      <c r="KP101" s="50"/>
      <c r="KQ101" s="50"/>
      <c r="KR101" s="50"/>
      <c r="KS101" s="50"/>
      <c r="KT101" s="50"/>
      <c r="KU101" s="50"/>
      <c r="KV101" s="50"/>
      <c r="KW101" s="50"/>
      <c r="KX101" s="50"/>
      <c r="KY101" s="50"/>
      <c r="KZ101" s="50"/>
      <c r="LA101" s="50"/>
      <c r="LB101" s="50"/>
      <c r="LC101" s="50"/>
      <c r="LD101" s="50"/>
      <c r="LE101" s="50"/>
      <c r="LF101" s="50"/>
      <c r="LG101" s="50"/>
      <c r="LH101" s="50"/>
      <c r="LI101" s="50"/>
      <c r="LJ101" s="50"/>
      <c r="LK101" s="50"/>
      <c r="LL101" s="50"/>
      <c r="LM101" s="50"/>
      <c r="LN101" s="50"/>
      <c r="LO101" s="50"/>
      <c r="LP101" s="50"/>
      <c r="LQ101" s="50"/>
      <c r="LR101" s="50"/>
      <c r="LS101" s="50"/>
      <c r="LT101" s="50"/>
      <c r="LU101" s="50"/>
      <c r="LV101" s="50"/>
      <c r="LW101" s="50"/>
      <c r="LX101" s="50"/>
      <c r="LY101" s="50"/>
      <c r="LZ101" s="50"/>
      <c r="MA101" s="50"/>
      <c r="MB101" s="50"/>
      <c r="MC101" s="50"/>
      <c r="MD101" s="50"/>
      <c r="ME101" s="50"/>
      <c r="MF101" s="50"/>
      <c r="MG101" s="50"/>
      <c r="MH101" s="50"/>
      <c r="MI101" s="50"/>
      <c r="MJ101" s="50"/>
      <c r="MK101" s="50"/>
      <c r="ML101" s="50"/>
      <c r="MM101" s="50"/>
      <c r="MN101" s="50"/>
      <c r="MO101" s="50"/>
      <c r="MP101" s="50"/>
      <c r="MQ101" s="50"/>
      <c r="MR101" s="50"/>
      <c r="MS101" s="50"/>
      <c r="MT101" s="50"/>
      <c r="MU101" s="50"/>
      <c r="MV101" s="50"/>
      <c r="MW101" s="50"/>
      <c r="MX101" s="50"/>
      <c r="MY101" s="50"/>
      <c r="MZ101" s="50"/>
      <c r="NA101" s="50"/>
      <c r="NB101" s="50"/>
      <c r="NC101" s="50"/>
      <c r="ND101" s="50"/>
      <c r="NE101" s="50"/>
      <c r="NF101" s="50"/>
      <c r="NG101" s="50"/>
      <c r="NH101" s="50"/>
      <c r="NI101" s="50"/>
      <c r="NJ101" s="50"/>
      <c r="NK101" s="50"/>
      <c r="NL101" s="50"/>
      <c r="NM101" s="50"/>
      <c r="NN101" s="50"/>
      <c r="NO101" s="50"/>
      <c r="NP101" s="50"/>
      <c r="NQ101" s="50"/>
      <c r="NR101" s="50"/>
      <c r="NS101" s="50"/>
      <c r="NT101" s="50"/>
      <c r="NU101" s="50"/>
      <c r="NV101" s="50"/>
      <c r="NW101" s="50"/>
      <c r="NX101" s="50"/>
      <c r="NY101" s="50"/>
      <c r="NZ101" s="50"/>
      <c r="OA101" s="50"/>
      <c r="OB101" s="50"/>
      <c r="OC101" s="50"/>
      <c r="OD101" s="50"/>
      <c r="OE101" s="50"/>
      <c r="OF101" s="50"/>
      <c r="OG101" s="50"/>
      <c r="OH101" s="50"/>
      <c r="OI101" s="50"/>
      <c r="OJ101" s="50"/>
      <c r="OK101" s="50"/>
      <c r="OL101" s="50"/>
      <c r="OM101" s="50"/>
      <c r="ON101" s="50"/>
      <c r="OO101" s="50"/>
      <c r="OP101" s="50"/>
      <c r="OQ101" s="50"/>
      <c r="OR101" s="50"/>
      <c r="OS101" s="50"/>
      <c r="OT101" s="50"/>
      <c r="OU101" s="50"/>
      <c r="OV101" s="50"/>
      <c r="OW101" s="50"/>
      <c r="OX101" s="50"/>
      <c r="OY101" s="50"/>
      <c r="OZ101" s="50"/>
      <c r="PA101" s="50"/>
      <c r="PB101" s="50"/>
      <c r="PC101" s="50"/>
      <c r="PD101" s="50"/>
      <c r="PE101" s="50"/>
      <c r="PF101" s="50"/>
      <c r="PG101" s="50"/>
      <c r="PH101" s="50"/>
      <c r="PI101" s="50"/>
      <c r="PJ101" s="50"/>
      <c r="PK101" s="50"/>
      <c r="PL101" s="50"/>
      <c r="PM101" s="50"/>
      <c r="PN101" s="50"/>
      <c r="PO101" s="50"/>
      <c r="PP101" s="50"/>
      <c r="PQ101" s="50"/>
      <c r="PR101" s="50"/>
      <c r="PS101" s="50"/>
      <c r="PT101" s="50"/>
      <c r="PU101" s="50"/>
      <c r="PV101" s="50"/>
      <c r="PW101" s="50"/>
      <c r="PX101" s="50"/>
      <c r="PY101" s="50"/>
      <c r="PZ101" s="50"/>
      <c r="QA101" s="50"/>
      <c r="QB101" s="50"/>
      <c r="QC101" s="50"/>
      <c r="QD101" s="50"/>
      <c r="QE101" s="50"/>
      <c r="QF101" s="50"/>
      <c r="QG101" s="50"/>
      <c r="QH101" s="50"/>
      <c r="QI101" s="50"/>
      <c r="QJ101" s="50"/>
      <c r="QK101" s="50"/>
      <c r="QL101" s="50"/>
      <c r="QM101" s="50"/>
      <c r="QN101" s="50"/>
      <c r="QO101" s="50"/>
      <c r="QP101" s="50"/>
      <c r="QQ101" s="50"/>
      <c r="QR101" s="50"/>
      <c r="QS101" s="50"/>
      <c r="QT101" s="50"/>
      <c r="QU101" s="50"/>
      <c r="QV101" s="50"/>
      <c r="QW101" s="50"/>
      <c r="QX101" s="50"/>
      <c r="QY101" s="50"/>
      <c r="QZ101" s="50"/>
      <c r="RA101" s="50"/>
      <c r="RB101" s="50"/>
      <c r="RC101" s="50"/>
      <c r="RD101" s="50"/>
      <c r="RE101" s="50"/>
      <c r="RF101" s="50"/>
      <c r="RG101" s="50"/>
      <c r="RH101" s="50"/>
      <c r="RI101" s="50"/>
      <c r="RJ101" s="50"/>
      <c r="RK101" s="50"/>
      <c r="RL101" s="50"/>
      <c r="RM101" s="50"/>
      <c r="RN101" s="50"/>
      <c r="RO101" s="50"/>
      <c r="RP101" s="50"/>
      <c r="RQ101" s="50"/>
      <c r="RR101" s="50"/>
      <c r="RS101" s="50"/>
      <c r="RT101" s="50"/>
      <c r="RU101" s="50"/>
      <c r="RV101" s="50"/>
      <c r="RW101" s="50"/>
      <c r="RX101" s="50"/>
      <c r="RY101" s="50"/>
      <c r="RZ101" s="50"/>
      <c r="SA101" s="50"/>
      <c r="SB101" s="50"/>
      <c r="SC101" s="50"/>
      <c r="SD101" s="50"/>
      <c r="SE101" s="50"/>
      <c r="SF101" s="50"/>
      <c r="SG101" s="50"/>
      <c r="SH101" s="50"/>
      <c r="SI101" s="50"/>
      <c r="SJ101" s="50"/>
      <c r="SK101" s="50"/>
      <c r="SL101" s="50"/>
      <c r="SM101" s="50"/>
      <c r="SN101" s="50"/>
      <c r="SO101" s="50"/>
      <c r="SP101" s="50"/>
      <c r="SQ101" s="50"/>
      <c r="SR101" s="50"/>
      <c r="SS101" s="50"/>
      <c r="ST101" s="50"/>
      <c r="SU101" s="50"/>
      <c r="SV101" s="50"/>
      <c r="SW101" s="50"/>
      <c r="SX101" s="50"/>
      <c r="SY101" s="50"/>
      <c r="SZ101" s="50"/>
      <c r="TA101" s="50"/>
      <c r="TB101" s="50"/>
      <c r="TC101" s="50"/>
      <c r="TD101" s="50"/>
      <c r="TE101" s="50"/>
      <c r="TF101" s="50"/>
      <c r="TG101" s="50"/>
      <c r="TH101" s="50"/>
      <c r="TI101" s="50"/>
      <c r="TJ101" s="50"/>
      <c r="TK101" s="50"/>
      <c r="TL101" s="50"/>
      <c r="TM101" s="50"/>
      <c r="TN101" s="50"/>
      <c r="TO101" s="50"/>
      <c r="TP101" s="50"/>
      <c r="TQ101" s="50"/>
      <c r="TR101" s="50"/>
      <c r="TS101" s="50"/>
      <c r="TT101" s="50"/>
      <c r="TU101" s="50"/>
      <c r="TV101" s="50"/>
      <c r="TW101" s="50"/>
      <c r="TX101" s="50"/>
      <c r="TY101" s="50"/>
      <c r="TZ101" s="50"/>
      <c r="UA101" s="50"/>
      <c r="UB101" s="50"/>
      <c r="UC101" s="50"/>
      <c r="UD101" s="50"/>
      <c r="UE101" s="50"/>
      <c r="UF101" s="50"/>
      <c r="UG101" s="50"/>
      <c r="UH101" s="50"/>
      <c r="UI101" s="50"/>
      <c r="UJ101" s="50"/>
      <c r="UK101" s="50"/>
      <c r="UL101" s="50"/>
      <c r="UM101" s="50"/>
      <c r="UN101" s="50"/>
      <c r="UO101" s="50"/>
      <c r="UP101" s="50"/>
      <c r="UQ101" s="50"/>
      <c r="UR101" s="50"/>
      <c r="US101" s="50"/>
      <c r="UT101" s="50"/>
      <c r="UU101" s="50"/>
      <c r="UV101" s="50"/>
      <c r="UW101" s="50"/>
      <c r="UX101" s="50"/>
      <c r="UY101" s="50"/>
      <c r="UZ101" s="50"/>
      <c r="VA101" s="50"/>
      <c r="VB101" s="50"/>
      <c r="VC101" s="50"/>
      <c r="VD101" s="50"/>
      <c r="VE101" s="50"/>
      <c r="VF101" s="50"/>
      <c r="VG101" s="50"/>
      <c r="VH101" s="50"/>
      <c r="VI101" s="50"/>
      <c r="VJ101" s="50"/>
      <c r="VK101" s="50"/>
      <c r="VL101" s="50"/>
      <c r="VM101" s="50"/>
      <c r="VN101" s="50"/>
      <c r="VO101" s="50"/>
      <c r="VP101" s="50"/>
      <c r="VQ101" s="50"/>
      <c r="VR101" s="50"/>
      <c r="VS101" s="50"/>
      <c r="VT101" s="50"/>
      <c r="VU101" s="50"/>
      <c r="VV101" s="50"/>
      <c r="VW101" s="50"/>
      <c r="VX101" s="50"/>
      <c r="VY101" s="50"/>
      <c r="VZ101" s="50"/>
      <c r="WA101" s="50"/>
      <c r="WB101" s="50"/>
      <c r="WC101" s="50"/>
      <c r="WD101" s="50"/>
      <c r="WE101" s="50"/>
      <c r="WF101" s="50"/>
      <c r="WG101" s="50"/>
      <c r="WH101" s="50"/>
      <c r="WI101" s="50"/>
      <c r="WJ101" s="50"/>
      <c r="WK101" s="50"/>
      <c r="WL101" s="50"/>
      <c r="WM101" s="50"/>
      <c r="WN101" s="50"/>
      <c r="WO101" s="50"/>
      <c r="WP101" s="50"/>
      <c r="WQ101" s="50"/>
      <c r="WR101" s="50"/>
      <c r="WS101" s="50"/>
      <c r="WT101" s="50"/>
      <c r="WU101" s="50"/>
      <c r="WV101" s="50"/>
      <c r="WW101" s="50"/>
      <c r="WX101" s="50"/>
      <c r="WY101" s="50"/>
      <c r="WZ101" s="50"/>
      <c r="XA101" s="50"/>
      <c r="XB101" s="50"/>
      <c r="XC101" s="50"/>
      <c r="XD101" s="50"/>
      <c r="XE101" s="50"/>
      <c r="XF101" s="50"/>
      <c r="XG101" s="50"/>
      <c r="XH101" s="50"/>
      <c r="XI101" s="50"/>
      <c r="XJ101" s="50"/>
      <c r="XK101" s="50"/>
      <c r="XL101" s="50"/>
      <c r="XM101" s="50"/>
      <c r="XN101" s="50"/>
      <c r="XO101" s="50"/>
      <c r="XP101" s="50"/>
      <c r="XQ101" s="50"/>
      <c r="XR101" s="50"/>
      <c r="XS101" s="50"/>
      <c r="XT101" s="50"/>
      <c r="XU101" s="50"/>
      <c r="XV101" s="50"/>
      <c r="XW101" s="50"/>
      <c r="XX101" s="50"/>
      <c r="XY101" s="50"/>
      <c r="XZ101" s="50"/>
      <c r="YA101" s="50"/>
      <c r="YB101" s="50"/>
      <c r="YC101" s="50"/>
      <c r="YD101" s="50"/>
      <c r="YE101" s="50"/>
      <c r="YF101" s="50"/>
      <c r="YG101" s="50"/>
      <c r="YH101" s="50"/>
      <c r="YI101" s="50"/>
      <c r="YJ101" s="50"/>
      <c r="YK101" s="50"/>
      <c r="YL101" s="50"/>
      <c r="YM101" s="50"/>
      <c r="YN101" s="50"/>
      <c r="YO101" s="50"/>
      <c r="YP101" s="50"/>
      <c r="YQ101" s="50"/>
      <c r="YR101" s="50"/>
      <c r="YS101" s="50"/>
      <c r="YT101" s="50"/>
      <c r="YU101" s="50"/>
      <c r="YV101" s="50"/>
      <c r="YW101" s="50"/>
      <c r="YX101" s="50"/>
      <c r="YY101" s="50"/>
      <c r="YZ101" s="50"/>
      <c r="ZA101" s="50"/>
      <c r="ZB101" s="50"/>
      <c r="ZC101" s="50"/>
      <c r="ZD101" s="50"/>
      <c r="ZE101" s="50"/>
      <c r="ZF101" s="50"/>
      <c r="ZG101" s="50"/>
      <c r="ZH101" s="50"/>
      <c r="ZI101" s="50"/>
      <c r="ZJ101" s="50"/>
      <c r="ZK101" s="50"/>
      <c r="ZL101" s="50"/>
      <c r="ZM101" s="50"/>
      <c r="ZN101" s="50"/>
      <c r="ZO101" s="50"/>
      <c r="ZP101" s="50"/>
      <c r="ZQ101" s="50"/>
      <c r="ZR101" s="50"/>
      <c r="ZS101" s="50"/>
      <c r="ZT101" s="50"/>
      <c r="ZU101" s="50"/>
      <c r="ZV101" s="50"/>
      <c r="ZW101" s="50"/>
      <c r="ZX101" s="50"/>
      <c r="ZY101" s="50"/>
      <c r="ZZ101" s="50"/>
      <c r="AAA101" s="50"/>
      <c r="AAB101" s="50"/>
      <c r="AAC101" s="50"/>
      <c r="AAD101" s="50"/>
      <c r="AAE101" s="50"/>
      <c r="AAF101" s="50"/>
      <c r="AAG101" s="50"/>
      <c r="AAH101" s="50"/>
      <c r="AAI101" s="50"/>
      <c r="AAJ101" s="50"/>
      <c r="AAK101" s="50"/>
      <c r="AAL101" s="50"/>
      <c r="AAM101" s="50"/>
      <c r="AAN101" s="50"/>
      <c r="AAO101" s="50"/>
      <c r="AAP101" s="50"/>
      <c r="AAQ101" s="50"/>
      <c r="AAR101" s="50"/>
      <c r="AAS101" s="50"/>
      <c r="AAT101" s="50"/>
      <c r="AAU101" s="50"/>
      <c r="AAV101" s="50"/>
      <c r="AAW101" s="50"/>
      <c r="AAX101" s="50"/>
      <c r="AAY101" s="50"/>
      <c r="AAZ101" s="50"/>
      <c r="ABA101" s="50"/>
      <c r="ABB101" s="50"/>
      <c r="ABC101" s="50"/>
      <c r="ABD101" s="50"/>
      <c r="ABE101" s="50"/>
      <c r="ABF101" s="50"/>
      <c r="ABG101" s="50"/>
      <c r="ABH101" s="50"/>
      <c r="ABI101" s="50"/>
      <c r="ABJ101" s="50"/>
      <c r="ABK101" s="50"/>
      <c r="ABL101" s="50"/>
      <c r="ABM101" s="50"/>
      <c r="ABN101" s="50"/>
      <c r="ABO101" s="50"/>
      <c r="ABP101" s="50"/>
      <c r="ABQ101" s="50"/>
      <c r="ABR101" s="50"/>
      <c r="ABS101" s="50"/>
      <c r="ABT101" s="50"/>
      <c r="ABU101" s="50"/>
      <c r="ABV101" s="50"/>
      <c r="ABW101" s="50"/>
      <c r="ABX101" s="50"/>
      <c r="ABY101" s="50"/>
      <c r="ABZ101" s="50"/>
      <c r="ACA101" s="50"/>
      <c r="ACB101" s="50"/>
      <c r="ACC101" s="50"/>
      <c r="ACD101" s="50"/>
      <c r="ACE101" s="50"/>
      <c r="ACF101" s="50"/>
      <c r="ACG101" s="50"/>
      <c r="ACH101" s="50"/>
      <c r="ACI101" s="50"/>
      <c r="ACJ101" s="50"/>
      <c r="ACK101" s="50"/>
      <c r="ACL101" s="50"/>
      <c r="ACM101" s="50"/>
      <c r="ACN101" s="50"/>
      <c r="ACO101" s="50"/>
      <c r="ACP101" s="50"/>
      <c r="ACQ101" s="50"/>
      <c r="ACR101" s="50"/>
      <c r="ACS101" s="50"/>
      <c r="ACT101" s="50"/>
      <c r="ACU101" s="50"/>
      <c r="ACV101" s="50"/>
      <c r="ACW101" s="50"/>
      <c r="ACX101" s="50"/>
      <c r="ACY101" s="50"/>
      <c r="ACZ101" s="50"/>
      <c r="ADA101" s="50"/>
      <c r="ADB101" s="50"/>
      <c r="ADC101" s="50"/>
      <c r="ADD101" s="50"/>
      <c r="ADE101" s="50"/>
      <c r="ADF101" s="50"/>
      <c r="ADG101" s="50"/>
      <c r="ADH101" s="50"/>
      <c r="ADI101" s="50"/>
      <c r="ADJ101" s="50"/>
      <c r="ADK101" s="50"/>
      <c r="ADL101" s="50"/>
      <c r="ADM101" s="50"/>
      <c r="ADN101" s="50"/>
      <c r="ADO101" s="50"/>
      <c r="ADP101" s="50"/>
      <c r="ADQ101" s="50"/>
      <c r="ADR101" s="50"/>
      <c r="ADS101" s="50"/>
      <c r="ADT101" s="50"/>
      <c r="ADU101" s="50"/>
      <c r="ADV101" s="50"/>
      <c r="ADW101" s="50"/>
      <c r="ADX101" s="50"/>
      <c r="ADY101" s="50"/>
      <c r="ADZ101" s="50"/>
      <c r="AEA101" s="50"/>
      <c r="AEB101" s="50"/>
      <c r="AEC101" s="50"/>
      <c r="AED101" s="50"/>
      <c r="AEE101" s="50"/>
      <c r="AEF101" s="50"/>
      <c r="AEG101" s="50"/>
      <c r="AEH101" s="50"/>
      <c r="AEI101" s="50"/>
      <c r="AEJ101" s="50"/>
      <c r="AEK101" s="50"/>
      <c r="AEL101" s="50"/>
      <c r="AEM101" s="50"/>
      <c r="AEN101" s="50"/>
      <c r="AEO101" s="50"/>
      <c r="AEP101" s="50"/>
      <c r="AEQ101" s="50"/>
      <c r="AER101" s="50"/>
      <c r="AES101" s="50"/>
      <c r="AET101" s="50"/>
      <c r="AEU101" s="50"/>
      <c r="AEV101" s="50"/>
      <c r="AEW101" s="50"/>
      <c r="AEX101" s="50"/>
      <c r="AEY101" s="50"/>
      <c r="AEZ101" s="50"/>
      <c r="AFA101" s="50"/>
      <c r="AFB101" s="50"/>
      <c r="AFC101" s="50"/>
      <c r="AFD101" s="50"/>
      <c r="AFE101" s="50"/>
      <c r="AFF101" s="50"/>
      <c r="AFG101" s="50"/>
      <c r="AFH101" s="50"/>
      <c r="AFI101" s="50"/>
      <c r="AFJ101" s="50"/>
      <c r="AFK101" s="50"/>
      <c r="AFL101" s="50"/>
      <c r="AFM101" s="50"/>
      <c r="AFN101" s="50"/>
      <c r="AFO101" s="50"/>
      <c r="AFP101" s="50"/>
      <c r="AFQ101" s="50"/>
      <c r="AFR101" s="50"/>
      <c r="AFS101" s="50"/>
      <c r="AFT101" s="50"/>
      <c r="AFU101" s="50"/>
      <c r="AFV101" s="50"/>
      <c r="AFW101" s="50"/>
      <c r="AFX101" s="50"/>
      <c r="AFY101" s="50"/>
      <c r="AFZ101" s="50"/>
      <c r="AGA101" s="50"/>
      <c r="AGB101" s="50"/>
      <c r="AGC101" s="50"/>
      <c r="AGD101" s="50"/>
      <c r="AGE101" s="50"/>
      <c r="AGF101" s="50"/>
      <c r="AGG101" s="50"/>
      <c r="AGH101" s="50"/>
      <c r="AGI101" s="50"/>
      <c r="AGJ101" s="50"/>
      <c r="AGK101" s="50"/>
      <c r="AGL101" s="50"/>
      <c r="AGM101" s="50"/>
      <c r="AGN101" s="50"/>
      <c r="AGO101" s="50"/>
      <c r="AGP101" s="50"/>
      <c r="AGQ101" s="50"/>
      <c r="AGR101" s="50"/>
      <c r="AGS101" s="50"/>
      <c r="AGT101" s="50"/>
      <c r="AGU101" s="50"/>
      <c r="AGV101" s="50"/>
      <c r="AGW101" s="50"/>
      <c r="AGX101" s="50"/>
      <c r="AGY101" s="50"/>
      <c r="AGZ101" s="50"/>
      <c r="AHA101" s="50"/>
      <c r="AHB101" s="50"/>
      <c r="AHC101" s="50"/>
      <c r="AHD101" s="50"/>
      <c r="AHE101" s="50"/>
      <c r="AHF101" s="50"/>
      <c r="AHG101" s="50"/>
      <c r="AHH101" s="50"/>
      <c r="AHI101" s="50"/>
      <c r="AHJ101" s="50"/>
      <c r="AHK101" s="50"/>
      <c r="AHL101" s="50"/>
      <c r="AHM101" s="50"/>
      <c r="AHN101" s="50"/>
      <c r="AHO101" s="50"/>
      <c r="AHP101" s="50"/>
      <c r="AHQ101" s="50"/>
      <c r="AHR101" s="50"/>
      <c r="AHS101" s="50"/>
      <c r="AHT101" s="50"/>
      <c r="AHU101" s="50"/>
      <c r="AHV101" s="50"/>
      <c r="AHW101" s="50"/>
      <c r="AHX101" s="50"/>
      <c r="AHY101" s="50"/>
      <c r="AHZ101" s="50"/>
      <c r="AIA101" s="50"/>
      <c r="AIB101" s="50"/>
      <c r="AIC101" s="50"/>
      <c r="AID101" s="50"/>
      <c r="AIE101" s="50"/>
      <c r="AIF101" s="50"/>
      <c r="AIG101" s="50"/>
      <c r="AIH101" s="50"/>
      <c r="AII101" s="50"/>
      <c r="AIJ101" s="50"/>
      <c r="AIK101" s="50"/>
      <c r="AIL101" s="50"/>
      <c r="AIM101" s="50"/>
      <c r="AIN101" s="50"/>
      <c r="AIO101" s="50"/>
      <c r="AIP101" s="50"/>
      <c r="AIQ101" s="50"/>
      <c r="AIR101" s="50"/>
      <c r="AIS101" s="50"/>
      <c r="AIT101" s="50"/>
      <c r="AIU101" s="50"/>
      <c r="AIV101" s="50"/>
      <c r="AIW101" s="50"/>
      <c r="AIX101" s="50"/>
      <c r="AIY101" s="50"/>
      <c r="AIZ101" s="50"/>
      <c r="AJA101" s="50"/>
      <c r="AJB101" s="50"/>
      <c r="AJC101" s="50"/>
      <c r="AJD101" s="50"/>
      <c r="AJE101" s="50"/>
      <c r="AJF101" s="50"/>
      <c r="AJG101" s="50"/>
      <c r="AJH101" s="50"/>
      <c r="AJI101" s="50"/>
      <c r="AJJ101" s="50"/>
      <c r="AJK101" s="50"/>
      <c r="AJL101" s="50"/>
      <c r="AJM101" s="50"/>
      <c r="AJN101" s="50"/>
      <c r="AJO101" s="50"/>
      <c r="AJP101" s="50"/>
      <c r="AJQ101" s="50"/>
      <c r="AJR101" s="50"/>
      <c r="AJS101" s="50"/>
      <c r="AJT101" s="50"/>
      <c r="AJU101" s="50"/>
      <c r="AJV101" s="50"/>
      <c r="AJW101" s="50"/>
      <c r="AJX101" s="50"/>
      <c r="AJY101" s="50"/>
      <c r="AJZ101" s="50"/>
      <c r="AKA101" s="50"/>
      <c r="AKB101" s="50"/>
      <c r="AKC101" s="50"/>
      <c r="AKD101" s="50"/>
      <c r="AKE101" s="50"/>
      <c r="AKF101" s="50"/>
      <c r="AKG101" s="50"/>
      <c r="AKH101" s="50"/>
      <c r="AKI101" s="50"/>
      <c r="AKJ101" s="50"/>
      <c r="AKK101" s="50"/>
      <c r="AKL101" s="50"/>
      <c r="AKM101" s="50"/>
      <c r="AKN101" s="50"/>
      <c r="AKO101" s="50"/>
      <c r="AKP101" s="50"/>
      <c r="AKQ101" s="50"/>
      <c r="AKR101" s="50"/>
      <c r="AKS101" s="50"/>
      <c r="AKT101" s="50"/>
      <c r="AKU101" s="50"/>
      <c r="AKV101" s="50"/>
      <c r="AKW101" s="50"/>
      <c r="AKX101" s="50"/>
      <c r="AKY101" s="50"/>
      <c r="AKZ101" s="50"/>
      <c r="ALA101" s="50"/>
      <c r="ALB101" s="50"/>
      <c r="ALC101" s="50"/>
      <c r="ALD101" s="50"/>
      <c r="ALE101" s="50"/>
      <c r="ALF101" s="50"/>
      <c r="ALG101" s="50"/>
      <c r="ALH101" s="50"/>
      <c r="ALI101" s="50"/>
      <c r="ALJ101" s="50"/>
      <c r="ALK101" s="50"/>
      <c r="ALL101" s="50"/>
      <c r="ALM101" s="50"/>
      <c r="ALN101" s="50"/>
      <c r="ALO101" s="50"/>
      <c r="ALP101" s="50"/>
      <c r="ALQ101" s="50"/>
      <c r="ALR101" s="50"/>
      <c r="ALS101" s="50"/>
      <c r="ALT101" s="50"/>
      <c r="ALU101" s="50"/>
      <c r="ALV101" s="50"/>
      <c r="ALW101" s="50"/>
      <c r="ALX101" s="50"/>
      <c r="ALY101" s="50"/>
      <c r="ALZ101" s="50"/>
      <c r="AMA101" s="50"/>
      <c r="AMB101" s="50"/>
      <c r="AMC101" s="50"/>
      <c r="AMD101" s="50"/>
      <c r="AME101" s="50"/>
      <c r="AMF101" s="50"/>
      <c r="AMG101" s="50"/>
      <c r="AMH101" s="50"/>
      <c r="AMI101" s="50"/>
      <c r="AMJ101" s="50"/>
      <c r="AMK101" s="50"/>
      <c r="AML101" s="50"/>
      <c r="AMM101" s="50"/>
      <c r="AMN101" s="50"/>
      <c r="AMO101" s="50"/>
      <c r="AMP101" s="50"/>
      <c r="AMQ101" s="50"/>
      <c r="AMR101" s="50"/>
      <c r="AMS101" s="50"/>
      <c r="AMT101" s="50"/>
      <c r="AMU101" s="50"/>
      <c r="AMV101" s="50"/>
      <c r="AMW101" s="50"/>
      <c r="AMX101" s="50"/>
      <c r="AMY101" s="50"/>
      <c r="AMZ101" s="50"/>
      <c r="ANA101" s="50"/>
      <c r="ANB101" s="50"/>
      <c r="ANC101" s="50"/>
      <c r="AND101" s="50"/>
      <c r="ANE101" s="50"/>
      <c r="ANF101" s="50"/>
      <c r="ANG101" s="50"/>
      <c r="ANH101" s="50"/>
      <c r="ANI101" s="50"/>
      <c r="ANJ101" s="50"/>
      <c r="ANK101" s="50"/>
      <c r="ANL101" s="50"/>
      <c r="ANM101" s="50"/>
      <c r="ANN101" s="50"/>
      <c r="ANO101" s="50"/>
      <c r="ANP101" s="50"/>
      <c r="ANQ101" s="50"/>
      <c r="ANR101" s="50"/>
      <c r="ANS101" s="50"/>
      <c r="ANT101" s="50"/>
      <c r="ANU101" s="50"/>
      <c r="ANV101" s="50"/>
      <c r="ANW101" s="50"/>
      <c r="ANX101" s="50"/>
      <c r="ANY101" s="50"/>
      <c r="ANZ101" s="50"/>
      <c r="AOA101" s="50"/>
    </row>
    <row r="102" spans="1:1067" ht="69" customHeight="1">
      <c r="A102" s="9"/>
      <c r="B102" s="9"/>
      <c r="C102" s="280">
        <v>84</v>
      </c>
      <c r="D102" s="280" t="s">
        <v>2432</v>
      </c>
      <c r="E102" s="281"/>
      <c r="F102" s="9" t="s">
        <v>491</v>
      </c>
      <c r="G102" s="9" t="s">
        <v>2345</v>
      </c>
      <c r="H102" s="10">
        <v>99</v>
      </c>
      <c r="I102" s="11"/>
      <c r="J102" s="472" t="s">
        <v>2011</v>
      </c>
      <c r="K102" s="472"/>
      <c r="L102" s="472"/>
      <c r="M102" s="472"/>
      <c r="N102" s="490"/>
      <c r="O102" s="12"/>
      <c r="P102" s="12"/>
      <c r="Q102" s="12"/>
      <c r="R102" s="12"/>
      <c r="S102" s="12" t="s">
        <v>2068</v>
      </c>
      <c r="T102" s="12" t="s">
        <v>2137</v>
      </c>
      <c r="U102" s="12">
        <v>0.92859999999999998</v>
      </c>
      <c r="V102" s="506" t="s">
        <v>2134</v>
      </c>
      <c r="W102" s="11">
        <v>17.55</v>
      </c>
      <c r="X102" s="9">
        <f>Y102-W102</f>
        <v>15.874999999999996</v>
      </c>
      <c r="Y102" s="11">
        <v>33.424999999999997</v>
      </c>
      <c r="Z102" s="11">
        <f>Y102/10000</f>
        <v>3.3424999999999996E-3</v>
      </c>
      <c r="AA102" s="11" t="s">
        <v>2049</v>
      </c>
      <c r="AB102" s="11" t="s">
        <v>622</v>
      </c>
      <c r="AC102" s="488" t="s">
        <v>2344</v>
      </c>
      <c r="AD102" s="11" t="s">
        <v>2350</v>
      </c>
      <c r="AE102" s="11" t="s">
        <v>2349</v>
      </c>
      <c r="AF102" s="11" t="s">
        <v>2317</v>
      </c>
      <c r="AG102" s="11" t="s">
        <v>2319</v>
      </c>
      <c r="AH102" s="11"/>
      <c r="AI102" s="11" t="s">
        <v>1899</v>
      </c>
      <c r="AJ102" s="11" t="s">
        <v>74</v>
      </c>
      <c r="AK102" s="467">
        <v>1</v>
      </c>
      <c r="AL102" s="393"/>
      <c r="AM102" s="394" t="s">
        <v>2068</v>
      </c>
      <c r="AN102" s="394"/>
      <c r="AO102" s="394" t="s">
        <v>123</v>
      </c>
      <c r="AP102" s="394">
        <v>17.55</v>
      </c>
      <c r="AQ102" s="394" t="s">
        <v>2071</v>
      </c>
      <c r="AR102" s="394" t="s">
        <v>64</v>
      </c>
      <c r="AS102" s="385" t="s">
        <v>68</v>
      </c>
      <c r="AT102" s="386" t="s">
        <v>68</v>
      </c>
      <c r="AU102" s="399"/>
      <c r="AV102" s="399"/>
      <c r="AW102" s="399"/>
      <c r="AX102" s="399"/>
      <c r="AY102" s="384"/>
      <c r="AZ102" s="384"/>
      <c r="BA102" s="384"/>
      <c r="BB102" s="383"/>
      <c r="BC102" s="383"/>
      <c r="BD102" s="388"/>
      <c r="BE102" s="387"/>
      <c r="BF102" s="387"/>
      <c r="BG102" s="387"/>
      <c r="BH102" s="387"/>
      <c r="BI102" s="387"/>
      <c r="BJ102" s="387"/>
      <c r="BK102" s="387"/>
      <c r="BL102" s="387"/>
      <c r="BM102" s="384"/>
      <c r="BN102" s="384"/>
      <c r="BO102" s="394" t="s">
        <v>403</v>
      </c>
      <c r="BP102" s="390" t="s">
        <v>404</v>
      </c>
      <c r="BQ102" s="390"/>
      <c r="BR102" s="396" t="s">
        <v>2111</v>
      </c>
      <c r="BS102" s="390"/>
      <c r="BT102" s="390"/>
      <c r="BU102" s="387"/>
      <c r="BV102" s="387"/>
      <c r="BW102" s="387"/>
      <c r="BX102" s="387" t="s">
        <v>2109</v>
      </c>
      <c r="BY102" s="387"/>
      <c r="BZ102" s="387"/>
      <c r="CA102" s="387"/>
      <c r="CB102" s="387"/>
      <c r="CC102" s="387"/>
      <c r="CD102" s="387"/>
      <c r="CE102" s="387"/>
      <c r="CF102" s="387"/>
      <c r="CG102" s="387"/>
      <c r="CH102" s="387"/>
      <c r="CI102" s="387"/>
      <c r="CJ102" s="387"/>
      <c r="CK102" s="387"/>
      <c r="CL102" s="384"/>
      <c r="CM102" s="387"/>
      <c r="CN102" s="387"/>
      <c r="CO102" s="389">
        <v>0</v>
      </c>
      <c r="CP102" s="389"/>
      <c r="CQ102" s="12"/>
      <c r="CR102" s="12" t="s">
        <v>1659</v>
      </c>
      <c r="CS102" s="12"/>
      <c r="CT102" s="12"/>
      <c r="CU102" s="12"/>
      <c r="CV102" s="12"/>
      <c r="CW102" s="12"/>
      <c r="CX102" s="10"/>
      <c r="CY102" s="10"/>
      <c r="CZ102" s="10">
        <v>99</v>
      </c>
      <c r="DA102" s="10" t="s">
        <v>492</v>
      </c>
      <c r="DB102" s="10" t="s">
        <v>447</v>
      </c>
      <c r="DC102" s="10"/>
      <c r="DD102" s="10" t="str">
        <f t="shared" si="16"/>
        <v>84_</v>
      </c>
      <c r="DE102" s="282"/>
      <c r="DF102" s="10"/>
      <c r="DG102" s="10"/>
      <c r="DH102" s="10"/>
      <c r="DI102" s="10" t="s">
        <v>1781</v>
      </c>
      <c r="DJ102" s="10"/>
      <c r="DK102" s="232"/>
      <c r="DL102" s="232"/>
      <c r="DM102" s="232"/>
      <c r="DN102" s="232"/>
      <c r="DO102" s="477"/>
      <c r="DP102" s="232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  <c r="IX102" s="50"/>
      <c r="IY102" s="50"/>
      <c r="IZ102" s="50"/>
      <c r="JA102" s="50"/>
      <c r="JB102" s="50"/>
      <c r="JC102" s="50"/>
      <c r="JD102" s="50"/>
      <c r="JE102" s="50"/>
      <c r="JF102" s="50"/>
      <c r="JG102" s="50"/>
      <c r="JH102" s="50"/>
      <c r="JI102" s="50"/>
      <c r="JJ102" s="50"/>
      <c r="JK102" s="50"/>
      <c r="JL102" s="50"/>
      <c r="JM102" s="50"/>
      <c r="JN102" s="50"/>
      <c r="JO102" s="50"/>
      <c r="JP102" s="50"/>
      <c r="JQ102" s="50"/>
      <c r="JR102" s="50"/>
      <c r="JS102" s="50"/>
      <c r="JT102" s="50"/>
      <c r="JU102" s="50"/>
      <c r="JV102" s="50"/>
      <c r="JW102" s="50"/>
      <c r="JX102" s="50"/>
      <c r="JY102" s="50"/>
      <c r="JZ102" s="50"/>
      <c r="KA102" s="50"/>
      <c r="KB102" s="50"/>
      <c r="KC102" s="50"/>
      <c r="KD102" s="50"/>
      <c r="KE102" s="50"/>
      <c r="KF102" s="50"/>
      <c r="KG102" s="50"/>
      <c r="KH102" s="50"/>
      <c r="KI102" s="50"/>
      <c r="KJ102" s="50"/>
      <c r="KK102" s="50"/>
      <c r="KL102" s="50"/>
      <c r="KM102" s="50"/>
      <c r="KN102" s="50"/>
      <c r="KO102" s="50"/>
      <c r="KP102" s="50"/>
      <c r="KQ102" s="50"/>
      <c r="KR102" s="50"/>
      <c r="KS102" s="50"/>
      <c r="KT102" s="50"/>
      <c r="KU102" s="50"/>
      <c r="KV102" s="50"/>
      <c r="KW102" s="50"/>
      <c r="KX102" s="50"/>
      <c r="KY102" s="50"/>
      <c r="KZ102" s="50"/>
      <c r="LA102" s="50"/>
      <c r="LB102" s="50"/>
      <c r="LC102" s="50"/>
      <c r="LD102" s="50"/>
      <c r="LE102" s="50"/>
      <c r="LF102" s="50"/>
      <c r="LG102" s="50"/>
      <c r="LH102" s="50"/>
      <c r="LI102" s="50"/>
      <c r="LJ102" s="50"/>
      <c r="LK102" s="50"/>
      <c r="LL102" s="50"/>
      <c r="LM102" s="50"/>
      <c r="LN102" s="50"/>
      <c r="LO102" s="50"/>
      <c r="LP102" s="50"/>
      <c r="LQ102" s="50"/>
      <c r="LR102" s="50"/>
      <c r="LS102" s="50"/>
      <c r="LT102" s="50"/>
      <c r="LU102" s="50"/>
      <c r="LV102" s="50"/>
      <c r="LW102" s="50"/>
      <c r="LX102" s="50"/>
      <c r="LY102" s="50"/>
      <c r="LZ102" s="50"/>
      <c r="MA102" s="50"/>
      <c r="MB102" s="50"/>
      <c r="MC102" s="50"/>
      <c r="MD102" s="50"/>
      <c r="ME102" s="50"/>
      <c r="MF102" s="50"/>
      <c r="MG102" s="50"/>
      <c r="MH102" s="50"/>
      <c r="MI102" s="50"/>
      <c r="MJ102" s="50"/>
      <c r="MK102" s="50"/>
      <c r="ML102" s="50"/>
      <c r="MM102" s="50"/>
      <c r="MN102" s="50"/>
      <c r="MO102" s="50"/>
      <c r="MP102" s="50"/>
      <c r="MQ102" s="50"/>
      <c r="MR102" s="50"/>
      <c r="MS102" s="50"/>
      <c r="MT102" s="50"/>
      <c r="MU102" s="50"/>
      <c r="MV102" s="50"/>
      <c r="MW102" s="50"/>
      <c r="MX102" s="50"/>
      <c r="MY102" s="50"/>
      <c r="MZ102" s="50"/>
      <c r="NA102" s="50"/>
      <c r="NB102" s="50"/>
      <c r="NC102" s="50"/>
      <c r="ND102" s="50"/>
      <c r="NE102" s="50"/>
      <c r="NF102" s="50"/>
      <c r="NG102" s="50"/>
      <c r="NH102" s="50"/>
      <c r="NI102" s="50"/>
      <c r="NJ102" s="50"/>
      <c r="NK102" s="50"/>
      <c r="NL102" s="50"/>
      <c r="NM102" s="50"/>
      <c r="NN102" s="50"/>
      <c r="NO102" s="50"/>
      <c r="NP102" s="50"/>
      <c r="NQ102" s="50"/>
      <c r="NR102" s="50"/>
      <c r="NS102" s="50"/>
      <c r="NT102" s="50"/>
      <c r="NU102" s="50"/>
      <c r="NV102" s="50"/>
      <c r="NW102" s="50"/>
      <c r="NX102" s="50"/>
      <c r="NY102" s="50"/>
      <c r="NZ102" s="50"/>
      <c r="OA102" s="50"/>
      <c r="OB102" s="50"/>
      <c r="OC102" s="50"/>
      <c r="OD102" s="50"/>
      <c r="OE102" s="50"/>
      <c r="OF102" s="50"/>
      <c r="OG102" s="50"/>
      <c r="OH102" s="50"/>
      <c r="OI102" s="50"/>
      <c r="OJ102" s="50"/>
      <c r="OK102" s="50"/>
      <c r="OL102" s="50"/>
      <c r="OM102" s="50"/>
      <c r="ON102" s="50"/>
      <c r="OO102" s="50"/>
      <c r="OP102" s="50"/>
      <c r="OQ102" s="50"/>
      <c r="OR102" s="50"/>
      <c r="OS102" s="50"/>
      <c r="OT102" s="50"/>
      <c r="OU102" s="50"/>
      <c r="OV102" s="50"/>
      <c r="OW102" s="50"/>
      <c r="OX102" s="50"/>
      <c r="OY102" s="50"/>
      <c r="OZ102" s="50"/>
      <c r="PA102" s="50"/>
      <c r="PB102" s="50"/>
      <c r="PC102" s="50"/>
      <c r="PD102" s="50"/>
      <c r="PE102" s="50"/>
      <c r="PF102" s="50"/>
      <c r="PG102" s="50"/>
      <c r="PH102" s="50"/>
      <c r="PI102" s="50"/>
      <c r="PJ102" s="50"/>
      <c r="PK102" s="50"/>
      <c r="PL102" s="50"/>
      <c r="PM102" s="50"/>
      <c r="PN102" s="50"/>
      <c r="PO102" s="50"/>
      <c r="PP102" s="50"/>
      <c r="PQ102" s="50"/>
      <c r="PR102" s="50"/>
      <c r="PS102" s="50"/>
      <c r="PT102" s="50"/>
      <c r="PU102" s="50"/>
      <c r="PV102" s="50"/>
      <c r="PW102" s="50"/>
      <c r="PX102" s="50"/>
      <c r="PY102" s="50"/>
      <c r="PZ102" s="50"/>
      <c r="QA102" s="50"/>
      <c r="QB102" s="50"/>
      <c r="QC102" s="50"/>
      <c r="QD102" s="50"/>
      <c r="QE102" s="50"/>
      <c r="QF102" s="50"/>
      <c r="QG102" s="50"/>
      <c r="QH102" s="50"/>
      <c r="QI102" s="50"/>
      <c r="QJ102" s="50"/>
      <c r="QK102" s="50"/>
      <c r="QL102" s="50"/>
      <c r="QM102" s="50"/>
      <c r="QN102" s="50"/>
      <c r="QO102" s="50"/>
      <c r="QP102" s="50"/>
      <c r="QQ102" s="50"/>
      <c r="QR102" s="50"/>
      <c r="QS102" s="50"/>
      <c r="QT102" s="50"/>
      <c r="QU102" s="50"/>
      <c r="QV102" s="50"/>
      <c r="QW102" s="50"/>
      <c r="QX102" s="50"/>
      <c r="QY102" s="50"/>
      <c r="QZ102" s="50"/>
      <c r="RA102" s="50"/>
      <c r="RB102" s="50"/>
      <c r="RC102" s="50"/>
      <c r="RD102" s="50"/>
      <c r="RE102" s="50"/>
      <c r="RF102" s="50"/>
      <c r="RG102" s="50"/>
      <c r="RH102" s="50"/>
      <c r="RI102" s="50"/>
      <c r="RJ102" s="50"/>
      <c r="RK102" s="50"/>
      <c r="RL102" s="50"/>
      <c r="RM102" s="50"/>
      <c r="RN102" s="50"/>
      <c r="RO102" s="50"/>
      <c r="RP102" s="50"/>
      <c r="RQ102" s="50"/>
      <c r="RR102" s="50"/>
      <c r="RS102" s="50"/>
      <c r="RT102" s="50"/>
      <c r="RU102" s="50"/>
      <c r="RV102" s="50"/>
      <c r="RW102" s="50"/>
      <c r="RX102" s="50"/>
      <c r="RY102" s="50"/>
      <c r="RZ102" s="50"/>
      <c r="SA102" s="50"/>
      <c r="SB102" s="50"/>
      <c r="SC102" s="50"/>
      <c r="SD102" s="50"/>
      <c r="SE102" s="50"/>
      <c r="SF102" s="50"/>
      <c r="SG102" s="50"/>
      <c r="SH102" s="50"/>
      <c r="SI102" s="50"/>
      <c r="SJ102" s="50"/>
      <c r="SK102" s="50"/>
      <c r="SL102" s="50"/>
      <c r="SM102" s="50"/>
      <c r="SN102" s="50"/>
      <c r="SO102" s="50"/>
      <c r="SP102" s="50"/>
      <c r="SQ102" s="50"/>
      <c r="SR102" s="50"/>
      <c r="SS102" s="50"/>
      <c r="ST102" s="50"/>
      <c r="SU102" s="50"/>
      <c r="SV102" s="50"/>
      <c r="SW102" s="50"/>
      <c r="SX102" s="50"/>
      <c r="SY102" s="50"/>
      <c r="SZ102" s="50"/>
      <c r="TA102" s="50"/>
      <c r="TB102" s="50"/>
      <c r="TC102" s="50"/>
      <c r="TD102" s="50"/>
      <c r="TE102" s="50"/>
      <c r="TF102" s="50"/>
      <c r="TG102" s="50"/>
      <c r="TH102" s="50"/>
      <c r="TI102" s="50"/>
      <c r="TJ102" s="50"/>
      <c r="TK102" s="50"/>
      <c r="TL102" s="50"/>
      <c r="TM102" s="50"/>
      <c r="TN102" s="50"/>
      <c r="TO102" s="50"/>
      <c r="TP102" s="50"/>
      <c r="TQ102" s="50"/>
      <c r="TR102" s="50"/>
      <c r="TS102" s="50"/>
      <c r="TT102" s="50"/>
      <c r="TU102" s="50"/>
      <c r="TV102" s="50"/>
      <c r="TW102" s="50"/>
      <c r="TX102" s="50"/>
      <c r="TY102" s="50"/>
      <c r="TZ102" s="50"/>
      <c r="UA102" s="50"/>
      <c r="UB102" s="50"/>
      <c r="UC102" s="50"/>
      <c r="UD102" s="50"/>
      <c r="UE102" s="50"/>
      <c r="UF102" s="50"/>
      <c r="UG102" s="50"/>
      <c r="UH102" s="50"/>
      <c r="UI102" s="50"/>
      <c r="UJ102" s="50"/>
      <c r="UK102" s="50"/>
      <c r="UL102" s="50"/>
      <c r="UM102" s="50"/>
      <c r="UN102" s="50"/>
      <c r="UO102" s="50"/>
      <c r="UP102" s="50"/>
      <c r="UQ102" s="50"/>
      <c r="UR102" s="50"/>
      <c r="US102" s="50"/>
      <c r="UT102" s="50"/>
      <c r="UU102" s="50"/>
      <c r="UV102" s="50"/>
      <c r="UW102" s="50"/>
      <c r="UX102" s="50"/>
      <c r="UY102" s="50"/>
      <c r="UZ102" s="50"/>
      <c r="VA102" s="50"/>
      <c r="VB102" s="50"/>
      <c r="VC102" s="50"/>
      <c r="VD102" s="50"/>
      <c r="VE102" s="50"/>
      <c r="VF102" s="50"/>
      <c r="VG102" s="50"/>
      <c r="VH102" s="50"/>
      <c r="VI102" s="50"/>
      <c r="VJ102" s="50"/>
      <c r="VK102" s="50"/>
      <c r="VL102" s="50"/>
      <c r="VM102" s="50"/>
      <c r="VN102" s="50"/>
      <c r="VO102" s="50"/>
      <c r="VP102" s="50"/>
      <c r="VQ102" s="50"/>
      <c r="VR102" s="50"/>
      <c r="VS102" s="50"/>
      <c r="VT102" s="50"/>
      <c r="VU102" s="50"/>
      <c r="VV102" s="50"/>
      <c r="VW102" s="50"/>
      <c r="VX102" s="50"/>
      <c r="VY102" s="50"/>
      <c r="VZ102" s="50"/>
      <c r="WA102" s="50"/>
      <c r="WB102" s="50"/>
      <c r="WC102" s="50"/>
      <c r="WD102" s="50"/>
      <c r="WE102" s="50"/>
      <c r="WF102" s="50"/>
      <c r="WG102" s="50"/>
      <c r="WH102" s="50"/>
      <c r="WI102" s="50"/>
      <c r="WJ102" s="50"/>
      <c r="WK102" s="50"/>
      <c r="WL102" s="50"/>
      <c r="WM102" s="50"/>
      <c r="WN102" s="50"/>
      <c r="WO102" s="50"/>
      <c r="WP102" s="50"/>
      <c r="WQ102" s="50"/>
      <c r="WR102" s="50"/>
      <c r="WS102" s="50"/>
      <c r="WT102" s="50"/>
      <c r="WU102" s="50"/>
      <c r="WV102" s="50"/>
      <c r="WW102" s="50"/>
      <c r="WX102" s="50"/>
      <c r="WY102" s="50"/>
      <c r="WZ102" s="50"/>
      <c r="XA102" s="50"/>
      <c r="XB102" s="50"/>
      <c r="XC102" s="50"/>
      <c r="XD102" s="50"/>
      <c r="XE102" s="50"/>
      <c r="XF102" s="50"/>
      <c r="XG102" s="50"/>
      <c r="XH102" s="50"/>
      <c r="XI102" s="50"/>
      <c r="XJ102" s="50"/>
      <c r="XK102" s="50"/>
      <c r="XL102" s="50"/>
      <c r="XM102" s="50"/>
      <c r="XN102" s="50"/>
      <c r="XO102" s="50"/>
      <c r="XP102" s="50"/>
      <c r="XQ102" s="50"/>
      <c r="XR102" s="50"/>
      <c r="XS102" s="50"/>
      <c r="XT102" s="50"/>
      <c r="XU102" s="50"/>
      <c r="XV102" s="50"/>
      <c r="XW102" s="50"/>
      <c r="XX102" s="50"/>
      <c r="XY102" s="50"/>
      <c r="XZ102" s="50"/>
      <c r="YA102" s="50"/>
      <c r="YB102" s="50"/>
      <c r="YC102" s="50"/>
      <c r="YD102" s="50"/>
      <c r="YE102" s="50"/>
      <c r="YF102" s="50"/>
      <c r="YG102" s="50"/>
      <c r="YH102" s="50"/>
      <c r="YI102" s="50"/>
      <c r="YJ102" s="50"/>
      <c r="YK102" s="50"/>
      <c r="YL102" s="50"/>
      <c r="YM102" s="50"/>
      <c r="YN102" s="50"/>
      <c r="YO102" s="50"/>
      <c r="YP102" s="50"/>
      <c r="YQ102" s="50"/>
      <c r="YR102" s="50"/>
      <c r="YS102" s="50"/>
      <c r="YT102" s="50"/>
      <c r="YU102" s="50"/>
      <c r="YV102" s="50"/>
      <c r="YW102" s="50"/>
      <c r="YX102" s="50"/>
      <c r="YY102" s="50"/>
      <c r="YZ102" s="50"/>
      <c r="ZA102" s="50"/>
      <c r="ZB102" s="50"/>
      <c r="ZC102" s="50"/>
      <c r="ZD102" s="50"/>
      <c r="ZE102" s="50"/>
      <c r="ZF102" s="50"/>
      <c r="ZG102" s="50"/>
      <c r="ZH102" s="50"/>
      <c r="ZI102" s="50"/>
      <c r="ZJ102" s="50"/>
      <c r="ZK102" s="50"/>
      <c r="ZL102" s="50"/>
      <c r="ZM102" s="50"/>
      <c r="ZN102" s="50"/>
      <c r="ZO102" s="50"/>
      <c r="ZP102" s="50"/>
      <c r="ZQ102" s="50"/>
      <c r="ZR102" s="50"/>
      <c r="ZS102" s="50"/>
      <c r="ZT102" s="50"/>
      <c r="ZU102" s="50"/>
      <c r="ZV102" s="50"/>
      <c r="ZW102" s="50"/>
      <c r="ZX102" s="50"/>
      <c r="ZY102" s="50"/>
      <c r="ZZ102" s="50"/>
      <c r="AAA102" s="50"/>
      <c r="AAB102" s="50"/>
      <c r="AAC102" s="50"/>
      <c r="AAD102" s="50"/>
      <c r="AAE102" s="50"/>
      <c r="AAF102" s="50"/>
      <c r="AAG102" s="50"/>
      <c r="AAH102" s="50"/>
      <c r="AAI102" s="50"/>
      <c r="AAJ102" s="50"/>
      <c r="AAK102" s="50"/>
      <c r="AAL102" s="50"/>
      <c r="AAM102" s="50"/>
      <c r="AAN102" s="50"/>
      <c r="AAO102" s="50"/>
      <c r="AAP102" s="50"/>
      <c r="AAQ102" s="50"/>
      <c r="AAR102" s="50"/>
      <c r="AAS102" s="50"/>
      <c r="AAT102" s="50"/>
      <c r="AAU102" s="50"/>
      <c r="AAV102" s="50"/>
      <c r="AAW102" s="50"/>
      <c r="AAX102" s="50"/>
      <c r="AAY102" s="50"/>
      <c r="AAZ102" s="50"/>
      <c r="ABA102" s="50"/>
      <c r="ABB102" s="50"/>
      <c r="ABC102" s="50"/>
      <c r="ABD102" s="50"/>
      <c r="ABE102" s="50"/>
      <c r="ABF102" s="50"/>
      <c r="ABG102" s="50"/>
      <c r="ABH102" s="50"/>
      <c r="ABI102" s="50"/>
      <c r="ABJ102" s="50"/>
      <c r="ABK102" s="50"/>
      <c r="ABL102" s="50"/>
      <c r="ABM102" s="50"/>
      <c r="ABN102" s="50"/>
      <c r="ABO102" s="50"/>
      <c r="ABP102" s="50"/>
      <c r="ABQ102" s="50"/>
      <c r="ABR102" s="50"/>
      <c r="ABS102" s="50"/>
      <c r="ABT102" s="50"/>
      <c r="ABU102" s="50"/>
      <c r="ABV102" s="50"/>
      <c r="ABW102" s="50"/>
      <c r="ABX102" s="50"/>
      <c r="ABY102" s="50"/>
      <c r="ABZ102" s="50"/>
      <c r="ACA102" s="50"/>
      <c r="ACB102" s="50"/>
      <c r="ACC102" s="50"/>
      <c r="ACD102" s="50"/>
      <c r="ACE102" s="50"/>
      <c r="ACF102" s="50"/>
      <c r="ACG102" s="50"/>
      <c r="ACH102" s="50"/>
      <c r="ACI102" s="50"/>
      <c r="ACJ102" s="50"/>
      <c r="ACK102" s="50"/>
      <c r="ACL102" s="50"/>
      <c r="ACM102" s="50"/>
      <c r="ACN102" s="50"/>
      <c r="ACO102" s="50"/>
      <c r="ACP102" s="50"/>
      <c r="ACQ102" s="50"/>
      <c r="ACR102" s="50"/>
      <c r="ACS102" s="50"/>
      <c r="ACT102" s="50"/>
      <c r="ACU102" s="50"/>
      <c r="ACV102" s="50"/>
      <c r="ACW102" s="50"/>
      <c r="ACX102" s="50"/>
      <c r="ACY102" s="50"/>
      <c r="ACZ102" s="50"/>
      <c r="ADA102" s="50"/>
      <c r="ADB102" s="50"/>
      <c r="ADC102" s="50"/>
      <c r="ADD102" s="50"/>
      <c r="ADE102" s="50"/>
      <c r="ADF102" s="50"/>
      <c r="ADG102" s="50"/>
      <c r="ADH102" s="50"/>
      <c r="ADI102" s="50"/>
      <c r="ADJ102" s="50"/>
      <c r="ADK102" s="50"/>
      <c r="ADL102" s="50"/>
      <c r="ADM102" s="50"/>
      <c r="ADN102" s="50"/>
      <c r="ADO102" s="50"/>
      <c r="ADP102" s="50"/>
      <c r="ADQ102" s="50"/>
      <c r="ADR102" s="50"/>
      <c r="ADS102" s="50"/>
      <c r="ADT102" s="50"/>
      <c r="ADU102" s="50"/>
      <c r="ADV102" s="50"/>
      <c r="ADW102" s="50"/>
      <c r="ADX102" s="50"/>
      <c r="ADY102" s="50"/>
      <c r="ADZ102" s="50"/>
      <c r="AEA102" s="50"/>
      <c r="AEB102" s="50"/>
      <c r="AEC102" s="50"/>
      <c r="AED102" s="50"/>
      <c r="AEE102" s="50"/>
      <c r="AEF102" s="50"/>
      <c r="AEG102" s="50"/>
      <c r="AEH102" s="50"/>
      <c r="AEI102" s="50"/>
      <c r="AEJ102" s="50"/>
      <c r="AEK102" s="50"/>
      <c r="AEL102" s="50"/>
      <c r="AEM102" s="50"/>
      <c r="AEN102" s="50"/>
      <c r="AEO102" s="50"/>
      <c r="AEP102" s="50"/>
      <c r="AEQ102" s="50"/>
      <c r="AER102" s="50"/>
      <c r="AES102" s="50"/>
      <c r="AET102" s="50"/>
      <c r="AEU102" s="50"/>
      <c r="AEV102" s="50"/>
      <c r="AEW102" s="50"/>
      <c r="AEX102" s="50"/>
      <c r="AEY102" s="50"/>
      <c r="AEZ102" s="50"/>
      <c r="AFA102" s="50"/>
      <c r="AFB102" s="50"/>
      <c r="AFC102" s="50"/>
      <c r="AFD102" s="50"/>
      <c r="AFE102" s="50"/>
      <c r="AFF102" s="50"/>
      <c r="AFG102" s="50"/>
      <c r="AFH102" s="50"/>
      <c r="AFI102" s="50"/>
      <c r="AFJ102" s="50"/>
      <c r="AFK102" s="50"/>
      <c r="AFL102" s="50"/>
      <c r="AFM102" s="50"/>
      <c r="AFN102" s="50"/>
      <c r="AFO102" s="50"/>
      <c r="AFP102" s="50"/>
      <c r="AFQ102" s="50"/>
      <c r="AFR102" s="50"/>
      <c r="AFS102" s="50"/>
      <c r="AFT102" s="50"/>
      <c r="AFU102" s="50"/>
      <c r="AFV102" s="50"/>
      <c r="AFW102" s="50"/>
      <c r="AFX102" s="50"/>
      <c r="AFY102" s="50"/>
      <c r="AFZ102" s="50"/>
      <c r="AGA102" s="50"/>
      <c r="AGB102" s="50"/>
      <c r="AGC102" s="50"/>
      <c r="AGD102" s="50"/>
      <c r="AGE102" s="50"/>
      <c r="AGF102" s="50"/>
      <c r="AGG102" s="50"/>
      <c r="AGH102" s="50"/>
      <c r="AGI102" s="50"/>
      <c r="AGJ102" s="50"/>
      <c r="AGK102" s="50"/>
      <c r="AGL102" s="50"/>
      <c r="AGM102" s="50"/>
      <c r="AGN102" s="50"/>
      <c r="AGO102" s="50"/>
      <c r="AGP102" s="50"/>
      <c r="AGQ102" s="50"/>
      <c r="AGR102" s="50"/>
      <c r="AGS102" s="50"/>
      <c r="AGT102" s="50"/>
      <c r="AGU102" s="50"/>
      <c r="AGV102" s="50"/>
      <c r="AGW102" s="50"/>
      <c r="AGX102" s="50"/>
      <c r="AGY102" s="50"/>
      <c r="AGZ102" s="50"/>
      <c r="AHA102" s="50"/>
      <c r="AHB102" s="50"/>
      <c r="AHC102" s="50"/>
      <c r="AHD102" s="50"/>
      <c r="AHE102" s="50"/>
      <c r="AHF102" s="50"/>
      <c r="AHG102" s="50"/>
      <c r="AHH102" s="50"/>
      <c r="AHI102" s="50"/>
      <c r="AHJ102" s="50"/>
      <c r="AHK102" s="50"/>
      <c r="AHL102" s="50"/>
      <c r="AHM102" s="50"/>
      <c r="AHN102" s="50"/>
      <c r="AHO102" s="50"/>
      <c r="AHP102" s="50"/>
      <c r="AHQ102" s="50"/>
      <c r="AHR102" s="50"/>
      <c r="AHS102" s="50"/>
      <c r="AHT102" s="50"/>
      <c r="AHU102" s="50"/>
      <c r="AHV102" s="50"/>
      <c r="AHW102" s="50"/>
      <c r="AHX102" s="50"/>
      <c r="AHY102" s="50"/>
      <c r="AHZ102" s="50"/>
      <c r="AIA102" s="50"/>
      <c r="AIB102" s="50"/>
      <c r="AIC102" s="50"/>
      <c r="AID102" s="50"/>
      <c r="AIE102" s="50"/>
      <c r="AIF102" s="50"/>
      <c r="AIG102" s="50"/>
      <c r="AIH102" s="50"/>
      <c r="AII102" s="50"/>
      <c r="AIJ102" s="50"/>
      <c r="AIK102" s="50"/>
      <c r="AIL102" s="50"/>
      <c r="AIM102" s="50"/>
      <c r="AIN102" s="50"/>
      <c r="AIO102" s="50"/>
      <c r="AIP102" s="50"/>
      <c r="AIQ102" s="50"/>
      <c r="AIR102" s="50"/>
      <c r="AIS102" s="50"/>
      <c r="AIT102" s="50"/>
      <c r="AIU102" s="50"/>
      <c r="AIV102" s="50"/>
      <c r="AIW102" s="50"/>
      <c r="AIX102" s="50"/>
      <c r="AIY102" s="50"/>
      <c r="AIZ102" s="50"/>
      <c r="AJA102" s="50"/>
      <c r="AJB102" s="50"/>
      <c r="AJC102" s="50"/>
      <c r="AJD102" s="50"/>
      <c r="AJE102" s="50"/>
      <c r="AJF102" s="50"/>
      <c r="AJG102" s="50"/>
      <c r="AJH102" s="50"/>
      <c r="AJI102" s="50"/>
      <c r="AJJ102" s="50"/>
      <c r="AJK102" s="50"/>
      <c r="AJL102" s="50"/>
      <c r="AJM102" s="50"/>
      <c r="AJN102" s="50"/>
      <c r="AJO102" s="50"/>
      <c r="AJP102" s="50"/>
      <c r="AJQ102" s="50"/>
      <c r="AJR102" s="50"/>
      <c r="AJS102" s="50"/>
      <c r="AJT102" s="50"/>
      <c r="AJU102" s="50"/>
      <c r="AJV102" s="50"/>
      <c r="AJW102" s="50"/>
      <c r="AJX102" s="50"/>
      <c r="AJY102" s="50"/>
      <c r="AJZ102" s="50"/>
      <c r="AKA102" s="50"/>
      <c r="AKB102" s="50"/>
      <c r="AKC102" s="50"/>
      <c r="AKD102" s="50"/>
      <c r="AKE102" s="50"/>
      <c r="AKF102" s="50"/>
      <c r="AKG102" s="50"/>
      <c r="AKH102" s="50"/>
      <c r="AKI102" s="50"/>
      <c r="AKJ102" s="50"/>
      <c r="AKK102" s="50"/>
      <c r="AKL102" s="50"/>
      <c r="AKM102" s="50"/>
      <c r="AKN102" s="50"/>
      <c r="AKO102" s="50"/>
      <c r="AKP102" s="50"/>
      <c r="AKQ102" s="50"/>
      <c r="AKR102" s="50"/>
      <c r="AKS102" s="50"/>
      <c r="AKT102" s="50"/>
      <c r="AKU102" s="50"/>
      <c r="AKV102" s="50"/>
      <c r="AKW102" s="50"/>
      <c r="AKX102" s="50"/>
      <c r="AKY102" s="50"/>
      <c r="AKZ102" s="50"/>
      <c r="ALA102" s="50"/>
      <c r="ALB102" s="50"/>
      <c r="ALC102" s="50"/>
      <c r="ALD102" s="50"/>
      <c r="ALE102" s="50"/>
      <c r="ALF102" s="50"/>
      <c r="ALG102" s="50"/>
      <c r="ALH102" s="50"/>
      <c r="ALI102" s="50"/>
      <c r="ALJ102" s="50"/>
      <c r="ALK102" s="50"/>
      <c r="ALL102" s="50"/>
      <c r="ALM102" s="50"/>
      <c r="ALN102" s="50"/>
      <c r="ALO102" s="50"/>
      <c r="ALP102" s="50"/>
      <c r="ALQ102" s="50"/>
      <c r="ALR102" s="50"/>
      <c r="ALS102" s="50"/>
      <c r="ALT102" s="50"/>
      <c r="ALU102" s="50"/>
      <c r="ALV102" s="50"/>
      <c r="ALW102" s="50"/>
      <c r="ALX102" s="50"/>
      <c r="ALY102" s="50"/>
      <c r="ALZ102" s="50"/>
      <c r="AMA102" s="50"/>
      <c r="AMB102" s="50"/>
      <c r="AMC102" s="50"/>
      <c r="AMD102" s="50"/>
      <c r="AME102" s="50"/>
      <c r="AMF102" s="50"/>
      <c r="AMG102" s="50"/>
      <c r="AMH102" s="50"/>
      <c r="AMI102" s="50"/>
      <c r="AMJ102" s="50"/>
      <c r="AMK102" s="50"/>
      <c r="AML102" s="50"/>
      <c r="AMM102" s="50"/>
      <c r="AMN102" s="50"/>
      <c r="AMO102" s="50"/>
      <c r="AMP102" s="50"/>
      <c r="AMQ102" s="50"/>
      <c r="AMR102" s="50"/>
      <c r="AMS102" s="50"/>
      <c r="AMT102" s="50"/>
      <c r="AMU102" s="50"/>
      <c r="AMV102" s="50"/>
      <c r="AMW102" s="50"/>
      <c r="AMX102" s="50"/>
      <c r="AMY102" s="50"/>
      <c r="AMZ102" s="50"/>
      <c r="ANA102" s="50"/>
      <c r="ANB102" s="50"/>
      <c r="ANC102" s="50"/>
      <c r="AND102" s="50"/>
      <c r="ANE102" s="50"/>
      <c r="ANF102" s="50"/>
      <c r="ANG102" s="50"/>
      <c r="ANH102" s="50"/>
      <c r="ANI102" s="50"/>
      <c r="ANJ102" s="50"/>
      <c r="ANK102" s="50"/>
      <c r="ANL102" s="50"/>
      <c r="ANM102" s="50"/>
      <c r="ANN102" s="50"/>
      <c r="ANO102" s="50"/>
      <c r="ANP102" s="50"/>
      <c r="ANQ102" s="50"/>
      <c r="ANR102" s="50"/>
      <c r="ANS102" s="50"/>
      <c r="ANT102" s="50"/>
      <c r="ANU102" s="50"/>
      <c r="ANV102" s="50"/>
      <c r="ANW102" s="50"/>
      <c r="ANX102" s="50"/>
      <c r="ANY102" s="50"/>
      <c r="ANZ102" s="50"/>
      <c r="AOA102" s="50"/>
    </row>
    <row r="103" spans="1:1067" ht="69" customHeight="1">
      <c r="A103" s="9">
        <v>36</v>
      </c>
      <c r="B103" s="9">
        <v>19</v>
      </c>
      <c r="C103" s="280">
        <v>85</v>
      </c>
      <c r="D103" s="280" t="s">
        <v>2437</v>
      </c>
      <c r="E103" s="281" t="s">
        <v>493</v>
      </c>
      <c r="F103" s="9" t="s">
        <v>494</v>
      </c>
      <c r="G103" s="9" t="s">
        <v>98</v>
      </c>
      <c r="H103" s="10" t="s">
        <v>1720</v>
      </c>
      <c r="I103" s="11"/>
      <c r="J103" s="472">
        <v>1</v>
      </c>
      <c r="K103" s="472"/>
      <c r="L103" s="472"/>
      <c r="M103" s="472"/>
      <c r="N103" s="490">
        <v>1</v>
      </c>
      <c r="O103" s="12"/>
      <c r="P103" s="12"/>
      <c r="Q103" s="12"/>
      <c r="R103" s="12" t="s">
        <v>1998</v>
      </c>
      <c r="S103" s="12" t="s">
        <v>489</v>
      </c>
      <c r="T103" s="12" t="s">
        <v>2371</v>
      </c>
      <c r="U103" s="12"/>
      <c r="V103" s="12" t="s">
        <v>2372</v>
      </c>
      <c r="W103" s="11">
        <v>1.33</v>
      </c>
      <c r="X103" s="11"/>
      <c r="Y103" s="11"/>
      <c r="Z103" s="11"/>
      <c r="AA103" s="11" t="s">
        <v>2049</v>
      </c>
      <c r="AB103" s="11"/>
      <c r="AC103" s="11" t="s">
        <v>2370</v>
      </c>
      <c r="AD103" s="11"/>
      <c r="AE103" s="11" t="s">
        <v>2351</v>
      </c>
      <c r="AF103" s="11"/>
      <c r="AG103" s="11"/>
      <c r="AH103" s="11"/>
      <c r="AI103" s="11" t="s">
        <v>1899</v>
      </c>
      <c r="AJ103" s="11"/>
      <c r="AK103" s="467">
        <v>1</v>
      </c>
      <c r="AL103" s="394"/>
      <c r="AM103" s="394" t="s">
        <v>489</v>
      </c>
      <c r="AN103" s="394" t="s">
        <v>473</v>
      </c>
      <c r="AO103" s="394"/>
      <c r="AP103" s="394"/>
      <c r="AQ103" s="394" t="s">
        <v>2022</v>
      </c>
      <c r="AR103" s="394" t="s">
        <v>64</v>
      </c>
      <c r="AS103" s="391">
        <v>7</v>
      </c>
      <c r="AT103" s="387">
        <v>27</v>
      </c>
      <c r="AU103" s="399"/>
      <c r="AV103" s="399"/>
      <c r="AW103" s="399">
        <v>1</v>
      </c>
      <c r="AX103" s="399"/>
      <c r="AY103" s="384"/>
      <c r="AZ103" s="384"/>
      <c r="BA103" s="384">
        <v>1</v>
      </c>
      <c r="BB103" s="384"/>
      <c r="BC103" s="384">
        <v>58</v>
      </c>
      <c r="BD103" s="384"/>
      <c r="BE103" s="384"/>
      <c r="BF103" s="384"/>
      <c r="BG103" s="384"/>
      <c r="BH103" s="384"/>
      <c r="BI103" s="384"/>
      <c r="BJ103" s="384"/>
      <c r="BK103" s="384"/>
      <c r="BL103" s="384"/>
      <c r="BM103" s="384" t="s">
        <v>69</v>
      </c>
      <c r="BN103" s="384" t="s">
        <v>495</v>
      </c>
      <c r="BO103" s="394" t="s">
        <v>403</v>
      </c>
      <c r="BP103" s="390" t="s">
        <v>404</v>
      </c>
      <c r="BQ103" s="390"/>
      <c r="BR103" s="390"/>
      <c r="BS103" s="390"/>
      <c r="BT103" s="390"/>
      <c r="BU103" s="387"/>
      <c r="BV103" s="387"/>
      <c r="BW103" s="387"/>
      <c r="BX103" s="387" t="s">
        <v>2103</v>
      </c>
      <c r="BY103" s="387"/>
      <c r="BZ103" s="387"/>
      <c r="CA103" s="387"/>
      <c r="CB103" s="387"/>
      <c r="CC103" s="387"/>
      <c r="CD103" s="387"/>
      <c r="CE103" s="387"/>
      <c r="CF103" s="387"/>
      <c r="CG103" s="387">
        <v>1</v>
      </c>
      <c r="CH103" s="387"/>
      <c r="CI103" s="387"/>
      <c r="CJ103" s="387"/>
      <c r="CK103" s="387">
        <v>1</v>
      </c>
      <c r="CL103" s="384">
        <v>1</v>
      </c>
      <c r="CM103" s="387"/>
      <c r="CN103" s="387"/>
      <c r="CO103" s="389">
        <v>1500</v>
      </c>
      <c r="CP103" s="389"/>
      <c r="CQ103" s="12" t="s">
        <v>1641</v>
      </c>
      <c r="CR103" s="12" t="s">
        <v>1833</v>
      </c>
      <c r="CS103" s="12"/>
      <c r="CT103" s="12"/>
      <c r="CU103" s="12"/>
      <c r="CV103" s="12"/>
      <c r="CW103" s="12"/>
      <c r="CX103" s="10">
        <v>1</v>
      </c>
      <c r="CY103" s="10" t="s">
        <v>496</v>
      </c>
      <c r="CZ103" s="10" t="s">
        <v>1720</v>
      </c>
      <c r="DA103" s="10"/>
      <c r="DB103" s="10" t="s">
        <v>1834</v>
      </c>
      <c r="DC103" s="10"/>
      <c r="DD103" s="10" t="str">
        <f t="shared" si="16"/>
        <v>85_28.2</v>
      </c>
      <c r="DE103" s="282"/>
      <c r="DF103" s="10"/>
      <c r="DG103" s="10"/>
      <c r="DH103" s="10" t="s">
        <v>1725</v>
      </c>
      <c r="DI103" s="10"/>
      <c r="DJ103" s="10"/>
      <c r="DK103" s="232"/>
      <c r="DL103" s="232"/>
      <c r="DM103" s="232"/>
      <c r="DN103" s="232"/>
      <c r="DO103" s="477" t="s">
        <v>1959</v>
      </c>
      <c r="DP103" s="230">
        <f>1.23*2450</f>
        <v>3013.5</v>
      </c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  <c r="ADK103" s="50"/>
      <c r="ADL103" s="50"/>
      <c r="ADM103" s="50"/>
      <c r="ADN103" s="50"/>
      <c r="ADO103" s="50"/>
      <c r="ADP103" s="50"/>
      <c r="ADQ103" s="50"/>
      <c r="ADR103" s="50"/>
      <c r="ADS103" s="50"/>
      <c r="ADT103" s="50"/>
      <c r="ADU103" s="50"/>
      <c r="ADV103" s="50"/>
      <c r="ADW103" s="50"/>
      <c r="ADX103" s="50"/>
      <c r="ADY103" s="50"/>
      <c r="ADZ103" s="50"/>
      <c r="AEA103" s="50"/>
      <c r="AEB103" s="50"/>
      <c r="AEC103" s="50"/>
      <c r="AED103" s="50"/>
      <c r="AEE103" s="50"/>
      <c r="AEF103" s="50"/>
      <c r="AEG103" s="50"/>
      <c r="AEH103" s="50"/>
      <c r="AEI103" s="50"/>
      <c r="AEJ103" s="50"/>
      <c r="AEK103" s="50"/>
      <c r="AEL103" s="50"/>
      <c r="AEM103" s="50"/>
      <c r="AEN103" s="50"/>
      <c r="AEO103" s="50"/>
      <c r="AEP103" s="50"/>
      <c r="AEQ103" s="50"/>
      <c r="AER103" s="50"/>
      <c r="AES103" s="50"/>
      <c r="AET103" s="50"/>
      <c r="AEU103" s="50"/>
      <c r="AEV103" s="50"/>
      <c r="AEW103" s="50"/>
      <c r="AEX103" s="50"/>
      <c r="AEY103" s="50"/>
      <c r="AEZ103" s="50"/>
      <c r="AFA103" s="50"/>
      <c r="AFB103" s="50"/>
      <c r="AFC103" s="50"/>
      <c r="AFD103" s="50"/>
      <c r="AFE103" s="50"/>
      <c r="AFF103" s="50"/>
      <c r="AFG103" s="50"/>
      <c r="AFH103" s="50"/>
      <c r="AFI103" s="50"/>
      <c r="AFJ103" s="50"/>
      <c r="AFK103" s="50"/>
      <c r="AFL103" s="50"/>
      <c r="AFM103" s="50"/>
      <c r="AFN103" s="50"/>
      <c r="AFO103" s="50"/>
      <c r="AFP103" s="50"/>
      <c r="AFQ103" s="50"/>
      <c r="AFR103" s="50"/>
      <c r="AFS103" s="50"/>
      <c r="AFT103" s="50"/>
      <c r="AFU103" s="50"/>
      <c r="AFV103" s="50"/>
      <c r="AFW103" s="50"/>
      <c r="AFX103" s="50"/>
      <c r="AFY103" s="50"/>
      <c r="AFZ103" s="50"/>
      <c r="AGA103" s="50"/>
      <c r="AGB103" s="50"/>
      <c r="AGC103" s="50"/>
      <c r="AGD103" s="50"/>
      <c r="AGE103" s="50"/>
      <c r="AGF103" s="50"/>
      <c r="AGG103" s="50"/>
      <c r="AGH103" s="50"/>
      <c r="AGI103" s="50"/>
      <c r="AGJ103" s="50"/>
      <c r="AGK103" s="50"/>
      <c r="AGL103" s="50"/>
      <c r="AGM103" s="50"/>
      <c r="AGN103" s="50"/>
      <c r="AGO103" s="50"/>
      <c r="AGP103" s="50"/>
      <c r="AGQ103" s="50"/>
      <c r="AGR103" s="50"/>
      <c r="AGS103" s="50"/>
      <c r="AGT103" s="50"/>
      <c r="AGU103" s="50"/>
      <c r="AGV103" s="50"/>
      <c r="AGW103" s="50"/>
      <c r="AGX103" s="50"/>
      <c r="AGY103" s="50"/>
      <c r="AGZ103" s="50"/>
      <c r="AHA103" s="50"/>
      <c r="AHB103" s="50"/>
      <c r="AHC103" s="50"/>
      <c r="AHD103" s="50"/>
      <c r="AHE103" s="50"/>
      <c r="AHF103" s="50"/>
      <c r="AHG103" s="50"/>
      <c r="AHH103" s="50"/>
      <c r="AHI103" s="50"/>
      <c r="AHJ103" s="50"/>
      <c r="AHK103" s="50"/>
      <c r="AHL103" s="50"/>
      <c r="AHM103" s="50"/>
      <c r="AHN103" s="50"/>
      <c r="AHO103" s="50"/>
      <c r="AHP103" s="50"/>
      <c r="AHQ103" s="50"/>
      <c r="AHR103" s="50"/>
      <c r="AHS103" s="50"/>
      <c r="AHT103" s="50"/>
      <c r="AHU103" s="50"/>
      <c r="AHV103" s="50"/>
      <c r="AHW103" s="50"/>
      <c r="AHX103" s="50"/>
      <c r="AHY103" s="50"/>
      <c r="AHZ103" s="50"/>
      <c r="AIA103" s="50"/>
      <c r="AIB103" s="50"/>
      <c r="AIC103" s="50"/>
      <c r="AID103" s="50"/>
      <c r="AIE103" s="50"/>
      <c r="AIF103" s="50"/>
      <c r="AIG103" s="50"/>
      <c r="AIH103" s="50"/>
      <c r="AII103" s="50"/>
      <c r="AIJ103" s="50"/>
      <c r="AIK103" s="50"/>
      <c r="AIL103" s="50"/>
      <c r="AIM103" s="50"/>
      <c r="AIN103" s="50"/>
      <c r="AIO103" s="50"/>
      <c r="AIP103" s="50"/>
      <c r="AIQ103" s="50"/>
      <c r="AIR103" s="50"/>
      <c r="AIS103" s="50"/>
      <c r="AIT103" s="50"/>
      <c r="AIU103" s="50"/>
      <c r="AIV103" s="50"/>
      <c r="AIW103" s="50"/>
      <c r="AIX103" s="50"/>
      <c r="AIY103" s="50"/>
      <c r="AIZ103" s="50"/>
      <c r="AJA103" s="50"/>
      <c r="AJB103" s="50"/>
      <c r="AJC103" s="50"/>
      <c r="AJD103" s="50"/>
      <c r="AJE103" s="50"/>
      <c r="AJF103" s="50"/>
      <c r="AJG103" s="50"/>
      <c r="AJH103" s="50"/>
      <c r="AJI103" s="50"/>
      <c r="AJJ103" s="50"/>
      <c r="AJK103" s="50"/>
      <c r="AJL103" s="50"/>
      <c r="AJM103" s="50"/>
      <c r="AJN103" s="50"/>
      <c r="AJO103" s="50"/>
      <c r="AJP103" s="50"/>
      <c r="AJQ103" s="50"/>
      <c r="AJR103" s="50"/>
      <c r="AJS103" s="50"/>
      <c r="AJT103" s="50"/>
      <c r="AJU103" s="50"/>
      <c r="AJV103" s="50"/>
      <c r="AJW103" s="50"/>
      <c r="AJX103" s="50"/>
      <c r="AJY103" s="50"/>
      <c r="AJZ103" s="50"/>
      <c r="AKA103" s="50"/>
      <c r="AKB103" s="50"/>
      <c r="AKC103" s="50"/>
      <c r="AKD103" s="50"/>
      <c r="AKE103" s="50"/>
      <c r="AKF103" s="50"/>
      <c r="AKG103" s="50"/>
      <c r="AKH103" s="50"/>
      <c r="AKI103" s="50"/>
      <c r="AKJ103" s="50"/>
      <c r="AKK103" s="50"/>
      <c r="AKL103" s="50"/>
      <c r="AKM103" s="50"/>
      <c r="AKN103" s="50"/>
      <c r="AKO103" s="50"/>
      <c r="AKP103" s="50"/>
      <c r="AKQ103" s="50"/>
      <c r="AKR103" s="50"/>
      <c r="AKS103" s="50"/>
      <c r="AKT103" s="50"/>
      <c r="AKU103" s="50"/>
      <c r="AKV103" s="50"/>
      <c r="AKW103" s="50"/>
      <c r="AKX103" s="50"/>
      <c r="AKY103" s="50"/>
      <c r="AKZ103" s="50"/>
      <c r="ALA103" s="50"/>
      <c r="ALB103" s="50"/>
      <c r="ALC103" s="50"/>
      <c r="ALD103" s="50"/>
      <c r="ALE103" s="50"/>
      <c r="ALF103" s="50"/>
      <c r="ALG103" s="50"/>
      <c r="ALH103" s="50"/>
      <c r="ALI103" s="50"/>
      <c r="ALJ103" s="50"/>
      <c r="ALK103" s="50"/>
      <c r="ALL103" s="50"/>
      <c r="ALM103" s="50"/>
      <c r="ALN103" s="50"/>
      <c r="ALO103" s="50"/>
      <c r="ALP103" s="50"/>
      <c r="ALQ103" s="50"/>
      <c r="ALR103" s="50"/>
      <c r="ALS103" s="50"/>
      <c r="ALT103" s="50"/>
      <c r="ALU103" s="50"/>
      <c r="ALV103" s="50"/>
      <c r="ALW103" s="50"/>
      <c r="ALX103" s="50"/>
      <c r="ALY103" s="50"/>
      <c r="ALZ103" s="50"/>
      <c r="AMA103" s="50"/>
      <c r="AMB103" s="50"/>
      <c r="AMC103" s="50"/>
      <c r="AMD103" s="50"/>
      <c r="AME103" s="50"/>
      <c r="AMF103" s="50"/>
      <c r="AMG103" s="50"/>
      <c r="AMH103" s="50"/>
      <c r="AMI103" s="50"/>
      <c r="AMJ103" s="50"/>
      <c r="AMK103" s="50"/>
      <c r="AML103" s="50"/>
      <c r="AMM103" s="50"/>
      <c r="AMN103" s="50"/>
      <c r="AMO103" s="50"/>
      <c r="AMP103" s="50"/>
      <c r="AMQ103" s="50"/>
      <c r="AMR103" s="50"/>
      <c r="AMS103" s="50"/>
      <c r="AMT103" s="50"/>
      <c r="AMU103" s="50"/>
      <c r="AMV103" s="50"/>
      <c r="AMW103" s="50"/>
      <c r="AMX103" s="50"/>
      <c r="AMY103" s="50"/>
      <c r="AMZ103" s="50"/>
      <c r="ANA103" s="50"/>
      <c r="ANB103" s="50"/>
      <c r="ANC103" s="50"/>
      <c r="AND103" s="50"/>
      <c r="ANE103" s="50"/>
      <c r="ANF103" s="50"/>
      <c r="ANG103" s="50"/>
      <c r="ANH103" s="50"/>
      <c r="ANI103" s="50"/>
      <c r="ANJ103" s="50"/>
      <c r="ANK103" s="50"/>
      <c r="ANL103" s="50"/>
      <c r="ANM103" s="50"/>
      <c r="ANN103" s="50"/>
      <c r="ANO103" s="50"/>
      <c r="ANP103" s="50"/>
      <c r="ANQ103" s="50"/>
      <c r="ANR103" s="50"/>
      <c r="ANS103" s="50"/>
      <c r="ANT103" s="50"/>
      <c r="ANU103" s="50"/>
      <c r="ANV103" s="50"/>
      <c r="ANW103" s="50"/>
      <c r="ANX103" s="50"/>
      <c r="ANY103" s="50"/>
      <c r="ANZ103" s="50"/>
      <c r="AOA103" s="50"/>
    </row>
    <row r="104" spans="1:1067" ht="69" customHeight="1">
      <c r="A104" s="9"/>
      <c r="B104" s="9"/>
      <c r="C104" s="280">
        <v>86</v>
      </c>
      <c r="D104" s="280" t="s">
        <v>2432</v>
      </c>
      <c r="E104" s="281"/>
      <c r="F104" s="9" t="s">
        <v>491</v>
      </c>
      <c r="G104" s="9" t="s">
        <v>123</v>
      </c>
      <c r="H104" s="10">
        <v>100</v>
      </c>
      <c r="I104" s="11"/>
      <c r="J104" s="472" t="s">
        <v>2011</v>
      </c>
      <c r="K104" s="472"/>
      <c r="L104" s="472"/>
      <c r="M104" s="472"/>
      <c r="N104" s="490"/>
      <c r="O104" s="12"/>
      <c r="P104" s="12"/>
      <c r="Q104" s="12"/>
      <c r="R104" s="12"/>
      <c r="S104" s="12" t="s">
        <v>2069</v>
      </c>
      <c r="T104" s="12" t="s">
        <v>2135</v>
      </c>
      <c r="U104" s="12">
        <v>0.4899</v>
      </c>
      <c r="V104" s="506" t="s">
        <v>2134</v>
      </c>
      <c r="W104" s="11">
        <v>17.55</v>
      </c>
      <c r="X104" s="9">
        <f>Y104-W104</f>
        <v>15.874999999999996</v>
      </c>
      <c r="Y104" s="11">
        <v>33.424999999999997</v>
      </c>
      <c r="Z104" s="11"/>
      <c r="AA104" s="11" t="s">
        <v>2049</v>
      </c>
      <c r="AB104" s="11" t="s">
        <v>622</v>
      </c>
      <c r="AC104" s="11" t="s">
        <v>2069</v>
      </c>
      <c r="AD104" s="11" t="s">
        <v>2318</v>
      </c>
      <c r="AE104" s="11" t="s">
        <v>2334</v>
      </c>
      <c r="AF104" s="11" t="s">
        <v>2317</v>
      </c>
      <c r="AG104" s="11" t="s">
        <v>2319</v>
      </c>
      <c r="AH104" s="11"/>
      <c r="AI104" s="11" t="s">
        <v>1899</v>
      </c>
      <c r="AJ104" s="11" t="s">
        <v>74</v>
      </c>
      <c r="AK104" s="467">
        <v>1</v>
      </c>
      <c r="AL104" s="393"/>
      <c r="AM104" s="394" t="s">
        <v>2069</v>
      </c>
      <c r="AN104" s="394"/>
      <c r="AO104" s="394" t="s">
        <v>123</v>
      </c>
      <c r="AP104" s="394">
        <v>17.55</v>
      </c>
      <c r="AQ104" s="394" t="s">
        <v>2071</v>
      </c>
      <c r="AR104" s="394" t="s">
        <v>64</v>
      </c>
      <c r="AS104" s="385" t="s">
        <v>68</v>
      </c>
      <c r="AT104" s="386" t="s">
        <v>68</v>
      </c>
      <c r="AU104" s="399"/>
      <c r="AV104" s="399"/>
      <c r="AW104" s="399"/>
      <c r="AX104" s="399"/>
      <c r="AY104" s="384"/>
      <c r="AZ104" s="384"/>
      <c r="BA104" s="384"/>
      <c r="BB104" s="383"/>
      <c r="BC104" s="383"/>
      <c r="BD104" s="388"/>
      <c r="BE104" s="387"/>
      <c r="BF104" s="387"/>
      <c r="BG104" s="387"/>
      <c r="BH104" s="387"/>
      <c r="BI104" s="387"/>
      <c r="BJ104" s="387"/>
      <c r="BK104" s="387"/>
      <c r="BL104" s="387"/>
      <c r="BM104" s="384"/>
      <c r="BN104" s="384"/>
      <c r="BO104" s="394" t="s">
        <v>403</v>
      </c>
      <c r="BP104" s="390" t="s">
        <v>404</v>
      </c>
      <c r="BQ104" s="390"/>
      <c r="BR104" s="396" t="s">
        <v>2111</v>
      </c>
      <c r="BS104" s="390"/>
      <c r="BT104" s="390"/>
      <c r="BU104" s="387"/>
      <c r="BV104" s="387"/>
      <c r="BW104" s="387"/>
      <c r="BX104" s="387" t="s">
        <v>2109</v>
      </c>
      <c r="BY104" s="387"/>
      <c r="BZ104" s="387"/>
      <c r="CA104" s="387"/>
      <c r="CB104" s="387"/>
      <c r="CC104" s="387"/>
      <c r="CD104" s="387"/>
      <c r="CE104" s="387"/>
      <c r="CF104" s="387"/>
      <c r="CG104" s="387"/>
      <c r="CH104" s="387"/>
      <c r="CI104" s="387"/>
      <c r="CJ104" s="387"/>
      <c r="CK104" s="387"/>
      <c r="CL104" s="384"/>
      <c r="CM104" s="387"/>
      <c r="CN104" s="387"/>
      <c r="CO104" s="389">
        <v>0</v>
      </c>
      <c r="CP104" s="389"/>
      <c r="CQ104" s="12"/>
      <c r="CR104" s="12" t="s">
        <v>1659</v>
      </c>
      <c r="CS104" s="12"/>
      <c r="CT104" s="12"/>
      <c r="CU104" s="12"/>
      <c r="CV104" s="12"/>
      <c r="CW104" s="12"/>
      <c r="CX104" s="10"/>
      <c r="CY104" s="10"/>
      <c r="CZ104" s="10">
        <v>100</v>
      </c>
      <c r="DA104" s="10"/>
      <c r="DB104" s="10" t="s">
        <v>1721</v>
      </c>
      <c r="DC104" s="10"/>
      <c r="DD104" s="10">
        <v>89</v>
      </c>
      <c r="DE104" s="282"/>
      <c r="DF104" s="10"/>
      <c r="DG104" s="10"/>
      <c r="DH104" s="10"/>
      <c r="DI104" s="10" t="s">
        <v>1778</v>
      </c>
      <c r="DJ104" s="10"/>
      <c r="DK104" s="232"/>
      <c r="DL104" s="232"/>
      <c r="DM104" s="232"/>
      <c r="DN104" s="232"/>
      <c r="DO104" s="477"/>
      <c r="DP104" s="232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  <c r="RA104" s="50"/>
      <c r="RB104" s="50"/>
      <c r="RC104" s="50"/>
      <c r="RD104" s="50"/>
      <c r="RE104" s="50"/>
      <c r="RF104" s="50"/>
      <c r="RG104" s="50"/>
      <c r="RH104" s="50"/>
      <c r="RI104" s="50"/>
      <c r="RJ104" s="50"/>
      <c r="RK104" s="50"/>
      <c r="RL104" s="50"/>
      <c r="RM104" s="50"/>
      <c r="RN104" s="50"/>
      <c r="RO104" s="50"/>
      <c r="RP104" s="50"/>
      <c r="RQ104" s="50"/>
      <c r="RR104" s="50"/>
      <c r="RS104" s="50"/>
      <c r="RT104" s="50"/>
      <c r="RU104" s="50"/>
      <c r="RV104" s="50"/>
      <c r="RW104" s="50"/>
      <c r="RX104" s="50"/>
      <c r="RY104" s="50"/>
      <c r="RZ104" s="50"/>
      <c r="SA104" s="50"/>
      <c r="SB104" s="50"/>
      <c r="SC104" s="50"/>
      <c r="SD104" s="50"/>
      <c r="SE104" s="50"/>
      <c r="SF104" s="50"/>
      <c r="SG104" s="50"/>
      <c r="SH104" s="50"/>
      <c r="SI104" s="50"/>
      <c r="SJ104" s="50"/>
      <c r="SK104" s="50"/>
      <c r="SL104" s="50"/>
      <c r="SM104" s="50"/>
      <c r="SN104" s="50"/>
      <c r="SO104" s="50"/>
      <c r="SP104" s="50"/>
      <c r="SQ104" s="50"/>
      <c r="SR104" s="50"/>
      <c r="SS104" s="50"/>
      <c r="ST104" s="50"/>
      <c r="SU104" s="50"/>
      <c r="SV104" s="50"/>
      <c r="SW104" s="50"/>
      <c r="SX104" s="50"/>
      <c r="SY104" s="50"/>
      <c r="SZ104" s="50"/>
      <c r="TA104" s="50"/>
      <c r="TB104" s="50"/>
      <c r="TC104" s="50"/>
      <c r="TD104" s="50"/>
      <c r="TE104" s="50"/>
      <c r="TF104" s="50"/>
      <c r="TG104" s="50"/>
      <c r="TH104" s="50"/>
      <c r="TI104" s="50"/>
      <c r="TJ104" s="50"/>
      <c r="TK104" s="50"/>
      <c r="TL104" s="50"/>
      <c r="TM104" s="50"/>
      <c r="TN104" s="50"/>
      <c r="TO104" s="50"/>
      <c r="TP104" s="50"/>
      <c r="TQ104" s="50"/>
      <c r="TR104" s="50"/>
      <c r="TS104" s="50"/>
      <c r="TT104" s="50"/>
      <c r="TU104" s="50"/>
      <c r="TV104" s="50"/>
      <c r="TW104" s="50"/>
      <c r="TX104" s="50"/>
      <c r="TY104" s="50"/>
      <c r="TZ104" s="50"/>
      <c r="UA104" s="50"/>
      <c r="UB104" s="50"/>
      <c r="UC104" s="50"/>
      <c r="UD104" s="50"/>
      <c r="UE104" s="50"/>
      <c r="UF104" s="50"/>
      <c r="UG104" s="50"/>
      <c r="UH104" s="50"/>
      <c r="UI104" s="50"/>
      <c r="UJ104" s="50"/>
      <c r="UK104" s="50"/>
      <c r="UL104" s="50"/>
      <c r="UM104" s="50"/>
      <c r="UN104" s="50"/>
      <c r="UO104" s="50"/>
      <c r="UP104" s="50"/>
      <c r="UQ104" s="50"/>
      <c r="UR104" s="50"/>
      <c r="US104" s="50"/>
      <c r="UT104" s="50"/>
      <c r="UU104" s="50"/>
      <c r="UV104" s="50"/>
      <c r="UW104" s="50"/>
      <c r="UX104" s="50"/>
      <c r="UY104" s="50"/>
      <c r="UZ104" s="50"/>
      <c r="VA104" s="50"/>
      <c r="VB104" s="50"/>
      <c r="VC104" s="50"/>
      <c r="VD104" s="50"/>
      <c r="VE104" s="50"/>
      <c r="VF104" s="50"/>
      <c r="VG104" s="50"/>
      <c r="VH104" s="50"/>
      <c r="VI104" s="50"/>
      <c r="VJ104" s="50"/>
      <c r="VK104" s="50"/>
      <c r="VL104" s="50"/>
      <c r="VM104" s="50"/>
      <c r="VN104" s="50"/>
      <c r="VO104" s="50"/>
      <c r="VP104" s="50"/>
      <c r="VQ104" s="50"/>
      <c r="VR104" s="50"/>
      <c r="VS104" s="50"/>
      <c r="VT104" s="50"/>
      <c r="VU104" s="50"/>
      <c r="VV104" s="50"/>
      <c r="VW104" s="50"/>
      <c r="VX104" s="50"/>
      <c r="VY104" s="50"/>
      <c r="VZ104" s="50"/>
      <c r="WA104" s="50"/>
      <c r="WB104" s="50"/>
      <c r="WC104" s="50"/>
      <c r="WD104" s="50"/>
      <c r="WE104" s="50"/>
      <c r="WF104" s="50"/>
      <c r="WG104" s="50"/>
      <c r="WH104" s="50"/>
      <c r="WI104" s="50"/>
      <c r="WJ104" s="50"/>
      <c r="WK104" s="50"/>
      <c r="WL104" s="50"/>
      <c r="WM104" s="50"/>
      <c r="WN104" s="50"/>
      <c r="WO104" s="50"/>
      <c r="WP104" s="50"/>
      <c r="WQ104" s="50"/>
      <c r="WR104" s="50"/>
      <c r="WS104" s="50"/>
      <c r="WT104" s="50"/>
      <c r="WU104" s="50"/>
      <c r="WV104" s="50"/>
      <c r="WW104" s="50"/>
      <c r="WX104" s="50"/>
      <c r="WY104" s="50"/>
      <c r="WZ104" s="50"/>
      <c r="XA104" s="50"/>
      <c r="XB104" s="50"/>
      <c r="XC104" s="50"/>
      <c r="XD104" s="50"/>
      <c r="XE104" s="50"/>
      <c r="XF104" s="50"/>
      <c r="XG104" s="50"/>
      <c r="XH104" s="50"/>
      <c r="XI104" s="50"/>
      <c r="XJ104" s="50"/>
      <c r="XK104" s="50"/>
      <c r="XL104" s="50"/>
      <c r="XM104" s="50"/>
      <c r="XN104" s="50"/>
      <c r="XO104" s="50"/>
      <c r="XP104" s="50"/>
      <c r="XQ104" s="50"/>
      <c r="XR104" s="50"/>
      <c r="XS104" s="50"/>
      <c r="XT104" s="50"/>
      <c r="XU104" s="50"/>
      <c r="XV104" s="50"/>
      <c r="XW104" s="50"/>
      <c r="XX104" s="50"/>
      <c r="XY104" s="50"/>
      <c r="XZ104" s="50"/>
      <c r="YA104" s="50"/>
      <c r="YB104" s="50"/>
      <c r="YC104" s="50"/>
      <c r="YD104" s="50"/>
      <c r="YE104" s="50"/>
      <c r="YF104" s="50"/>
      <c r="YG104" s="50"/>
      <c r="YH104" s="50"/>
      <c r="YI104" s="50"/>
      <c r="YJ104" s="50"/>
      <c r="YK104" s="50"/>
      <c r="YL104" s="50"/>
      <c r="YM104" s="50"/>
      <c r="YN104" s="50"/>
      <c r="YO104" s="50"/>
      <c r="YP104" s="50"/>
      <c r="YQ104" s="50"/>
      <c r="YR104" s="50"/>
      <c r="YS104" s="50"/>
      <c r="YT104" s="50"/>
      <c r="YU104" s="50"/>
      <c r="YV104" s="50"/>
      <c r="YW104" s="50"/>
      <c r="YX104" s="50"/>
      <c r="YY104" s="50"/>
      <c r="YZ104" s="50"/>
      <c r="ZA104" s="50"/>
      <c r="ZB104" s="50"/>
      <c r="ZC104" s="50"/>
      <c r="ZD104" s="50"/>
      <c r="ZE104" s="50"/>
      <c r="ZF104" s="50"/>
      <c r="ZG104" s="50"/>
      <c r="ZH104" s="50"/>
      <c r="ZI104" s="50"/>
      <c r="ZJ104" s="50"/>
      <c r="ZK104" s="50"/>
      <c r="ZL104" s="50"/>
      <c r="ZM104" s="50"/>
      <c r="ZN104" s="50"/>
      <c r="ZO104" s="50"/>
      <c r="ZP104" s="50"/>
      <c r="ZQ104" s="50"/>
      <c r="ZR104" s="50"/>
      <c r="ZS104" s="50"/>
      <c r="ZT104" s="50"/>
      <c r="ZU104" s="50"/>
      <c r="ZV104" s="50"/>
      <c r="ZW104" s="50"/>
      <c r="ZX104" s="50"/>
      <c r="ZY104" s="50"/>
      <c r="ZZ104" s="50"/>
      <c r="AAA104" s="50"/>
      <c r="AAB104" s="50"/>
      <c r="AAC104" s="50"/>
      <c r="AAD104" s="50"/>
      <c r="AAE104" s="50"/>
      <c r="AAF104" s="50"/>
      <c r="AAG104" s="50"/>
      <c r="AAH104" s="50"/>
      <c r="AAI104" s="50"/>
      <c r="AAJ104" s="50"/>
      <c r="AAK104" s="50"/>
      <c r="AAL104" s="50"/>
      <c r="AAM104" s="50"/>
      <c r="AAN104" s="50"/>
      <c r="AAO104" s="50"/>
      <c r="AAP104" s="50"/>
      <c r="AAQ104" s="50"/>
      <c r="AAR104" s="50"/>
      <c r="AAS104" s="50"/>
      <c r="AAT104" s="50"/>
      <c r="AAU104" s="50"/>
      <c r="AAV104" s="50"/>
      <c r="AAW104" s="50"/>
      <c r="AAX104" s="50"/>
      <c r="AAY104" s="50"/>
      <c r="AAZ104" s="50"/>
      <c r="ABA104" s="50"/>
      <c r="ABB104" s="50"/>
      <c r="ABC104" s="50"/>
      <c r="ABD104" s="50"/>
      <c r="ABE104" s="50"/>
      <c r="ABF104" s="50"/>
      <c r="ABG104" s="50"/>
      <c r="ABH104" s="50"/>
      <c r="ABI104" s="50"/>
      <c r="ABJ104" s="50"/>
      <c r="ABK104" s="50"/>
      <c r="ABL104" s="50"/>
      <c r="ABM104" s="50"/>
      <c r="ABN104" s="50"/>
      <c r="ABO104" s="50"/>
      <c r="ABP104" s="50"/>
      <c r="ABQ104" s="50"/>
      <c r="ABR104" s="50"/>
      <c r="ABS104" s="50"/>
      <c r="ABT104" s="50"/>
      <c r="ABU104" s="50"/>
      <c r="ABV104" s="50"/>
      <c r="ABW104" s="50"/>
      <c r="ABX104" s="50"/>
      <c r="ABY104" s="50"/>
      <c r="ABZ104" s="50"/>
      <c r="ACA104" s="50"/>
      <c r="ACB104" s="50"/>
      <c r="ACC104" s="50"/>
      <c r="ACD104" s="50"/>
      <c r="ACE104" s="50"/>
      <c r="ACF104" s="50"/>
      <c r="ACG104" s="50"/>
      <c r="ACH104" s="50"/>
      <c r="ACI104" s="50"/>
      <c r="ACJ104" s="50"/>
      <c r="ACK104" s="50"/>
      <c r="ACL104" s="50"/>
      <c r="ACM104" s="50"/>
      <c r="ACN104" s="50"/>
      <c r="ACO104" s="50"/>
      <c r="ACP104" s="50"/>
      <c r="ACQ104" s="50"/>
      <c r="ACR104" s="50"/>
      <c r="ACS104" s="50"/>
      <c r="ACT104" s="50"/>
      <c r="ACU104" s="50"/>
      <c r="ACV104" s="50"/>
      <c r="ACW104" s="50"/>
      <c r="ACX104" s="50"/>
      <c r="ACY104" s="50"/>
      <c r="ACZ104" s="50"/>
      <c r="ADA104" s="50"/>
      <c r="ADB104" s="50"/>
      <c r="ADC104" s="50"/>
      <c r="ADD104" s="50"/>
      <c r="ADE104" s="50"/>
      <c r="ADF104" s="50"/>
      <c r="ADG104" s="50"/>
      <c r="ADH104" s="50"/>
      <c r="ADI104" s="50"/>
      <c r="ADJ104" s="50"/>
      <c r="ADK104" s="50"/>
      <c r="ADL104" s="50"/>
      <c r="ADM104" s="50"/>
      <c r="ADN104" s="50"/>
      <c r="ADO104" s="50"/>
      <c r="ADP104" s="50"/>
      <c r="ADQ104" s="50"/>
      <c r="ADR104" s="50"/>
      <c r="ADS104" s="50"/>
      <c r="ADT104" s="50"/>
      <c r="ADU104" s="50"/>
      <c r="ADV104" s="50"/>
      <c r="ADW104" s="50"/>
      <c r="ADX104" s="50"/>
      <c r="ADY104" s="50"/>
      <c r="ADZ104" s="50"/>
      <c r="AEA104" s="50"/>
      <c r="AEB104" s="50"/>
      <c r="AEC104" s="50"/>
      <c r="AED104" s="50"/>
      <c r="AEE104" s="50"/>
      <c r="AEF104" s="50"/>
      <c r="AEG104" s="50"/>
      <c r="AEH104" s="50"/>
      <c r="AEI104" s="50"/>
      <c r="AEJ104" s="50"/>
      <c r="AEK104" s="50"/>
      <c r="AEL104" s="50"/>
      <c r="AEM104" s="50"/>
      <c r="AEN104" s="50"/>
      <c r="AEO104" s="50"/>
      <c r="AEP104" s="50"/>
      <c r="AEQ104" s="50"/>
      <c r="AER104" s="50"/>
      <c r="AES104" s="50"/>
      <c r="AET104" s="50"/>
      <c r="AEU104" s="50"/>
      <c r="AEV104" s="50"/>
      <c r="AEW104" s="50"/>
      <c r="AEX104" s="50"/>
      <c r="AEY104" s="50"/>
      <c r="AEZ104" s="50"/>
      <c r="AFA104" s="50"/>
      <c r="AFB104" s="50"/>
      <c r="AFC104" s="50"/>
      <c r="AFD104" s="50"/>
      <c r="AFE104" s="50"/>
      <c r="AFF104" s="50"/>
      <c r="AFG104" s="50"/>
      <c r="AFH104" s="50"/>
      <c r="AFI104" s="50"/>
      <c r="AFJ104" s="50"/>
      <c r="AFK104" s="50"/>
      <c r="AFL104" s="50"/>
      <c r="AFM104" s="50"/>
      <c r="AFN104" s="50"/>
      <c r="AFO104" s="50"/>
      <c r="AFP104" s="50"/>
      <c r="AFQ104" s="50"/>
      <c r="AFR104" s="50"/>
      <c r="AFS104" s="50"/>
      <c r="AFT104" s="50"/>
      <c r="AFU104" s="50"/>
      <c r="AFV104" s="50"/>
      <c r="AFW104" s="50"/>
      <c r="AFX104" s="50"/>
      <c r="AFY104" s="50"/>
      <c r="AFZ104" s="50"/>
      <c r="AGA104" s="50"/>
      <c r="AGB104" s="50"/>
      <c r="AGC104" s="50"/>
      <c r="AGD104" s="50"/>
      <c r="AGE104" s="50"/>
      <c r="AGF104" s="50"/>
      <c r="AGG104" s="50"/>
      <c r="AGH104" s="50"/>
      <c r="AGI104" s="50"/>
      <c r="AGJ104" s="50"/>
      <c r="AGK104" s="50"/>
      <c r="AGL104" s="50"/>
      <c r="AGM104" s="50"/>
      <c r="AGN104" s="50"/>
      <c r="AGO104" s="50"/>
      <c r="AGP104" s="50"/>
      <c r="AGQ104" s="50"/>
      <c r="AGR104" s="50"/>
      <c r="AGS104" s="50"/>
      <c r="AGT104" s="50"/>
      <c r="AGU104" s="50"/>
      <c r="AGV104" s="50"/>
      <c r="AGW104" s="50"/>
      <c r="AGX104" s="50"/>
      <c r="AGY104" s="50"/>
      <c r="AGZ104" s="50"/>
      <c r="AHA104" s="50"/>
      <c r="AHB104" s="50"/>
      <c r="AHC104" s="50"/>
      <c r="AHD104" s="50"/>
      <c r="AHE104" s="50"/>
      <c r="AHF104" s="50"/>
      <c r="AHG104" s="50"/>
      <c r="AHH104" s="50"/>
      <c r="AHI104" s="50"/>
      <c r="AHJ104" s="50"/>
      <c r="AHK104" s="50"/>
      <c r="AHL104" s="50"/>
      <c r="AHM104" s="50"/>
      <c r="AHN104" s="50"/>
      <c r="AHO104" s="50"/>
      <c r="AHP104" s="50"/>
      <c r="AHQ104" s="50"/>
      <c r="AHR104" s="50"/>
      <c r="AHS104" s="50"/>
      <c r="AHT104" s="50"/>
      <c r="AHU104" s="50"/>
      <c r="AHV104" s="50"/>
      <c r="AHW104" s="50"/>
      <c r="AHX104" s="50"/>
      <c r="AHY104" s="50"/>
      <c r="AHZ104" s="50"/>
      <c r="AIA104" s="50"/>
      <c r="AIB104" s="50"/>
      <c r="AIC104" s="50"/>
      <c r="AID104" s="50"/>
      <c r="AIE104" s="50"/>
      <c r="AIF104" s="50"/>
      <c r="AIG104" s="50"/>
      <c r="AIH104" s="50"/>
      <c r="AII104" s="50"/>
      <c r="AIJ104" s="50"/>
      <c r="AIK104" s="50"/>
      <c r="AIL104" s="50"/>
      <c r="AIM104" s="50"/>
      <c r="AIN104" s="50"/>
      <c r="AIO104" s="50"/>
      <c r="AIP104" s="50"/>
      <c r="AIQ104" s="50"/>
      <c r="AIR104" s="50"/>
      <c r="AIS104" s="50"/>
      <c r="AIT104" s="50"/>
      <c r="AIU104" s="50"/>
      <c r="AIV104" s="50"/>
      <c r="AIW104" s="50"/>
      <c r="AIX104" s="50"/>
      <c r="AIY104" s="50"/>
      <c r="AIZ104" s="50"/>
      <c r="AJA104" s="50"/>
      <c r="AJB104" s="50"/>
      <c r="AJC104" s="50"/>
      <c r="AJD104" s="50"/>
      <c r="AJE104" s="50"/>
      <c r="AJF104" s="50"/>
      <c r="AJG104" s="50"/>
      <c r="AJH104" s="50"/>
      <c r="AJI104" s="50"/>
      <c r="AJJ104" s="50"/>
      <c r="AJK104" s="50"/>
      <c r="AJL104" s="50"/>
      <c r="AJM104" s="50"/>
      <c r="AJN104" s="50"/>
      <c r="AJO104" s="50"/>
      <c r="AJP104" s="50"/>
      <c r="AJQ104" s="50"/>
      <c r="AJR104" s="50"/>
      <c r="AJS104" s="50"/>
      <c r="AJT104" s="50"/>
      <c r="AJU104" s="50"/>
      <c r="AJV104" s="50"/>
      <c r="AJW104" s="50"/>
      <c r="AJX104" s="50"/>
      <c r="AJY104" s="50"/>
      <c r="AJZ104" s="50"/>
      <c r="AKA104" s="50"/>
      <c r="AKB104" s="50"/>
      <c r="AKC104" s="50"/>
      <c r="AKD104" s="50"/>
      <c r="AKE104" s="50"/>
      <c r="AKF104" s="50"/>
      <c r="AKG104" s="50"/>
      <c r="AKH104" s="50"/>
      <c r="AKI104" s="50"/>
      <c r="AKJ104" s="50"/>
      <c r="AKK104" s="50"/>
      <c r="AKL104" s="50"/>
      <c r="AKM104" s="50"/>
      <c r="AKN104" s="50"/>
      <c r="AKO104" s="50"/>
      <c r="AKP104" s="50"/>
      <c r="AKQ104" s="50"/>
      <c r="AKR104" s="50"/>
      <c r="AKS104" s="50"/>
      <c r="AKT104" s="50"/>
      <c r="AKU104" s="50"/>
      <c r="AKV104" s="50"/>
      <c r="AKW104" s="50"/>
      <c r="AKX104" s="50"/>
      <c r="AKY104" s="50"/>
      <c r="AKZ104" s="50"/>
      <c r="ALA104" s="50"/>
      <c r="ALB104" s="50"/>
      <c r="ALC104" s="50"/>
      <c r="ALD104" s="50"/>
      <c r="ALE104" s="50"/>
      <c r="ALF104" s="50"/>
      <c r="ALG104" s="50"/>
      <c r="ALH104" s="50"/>
      <c r="ALI104" s="50"/>
      <c r="ALJ104" s="50"/>
      <c r="ALK104" s="50"/>
      <c r="ALL104" s="50"/>
      <c r="ALM104" s="50"/>
      <c r="ALN104" s="50"/>
      <c r="ALO104" s="50"/>
      <c r="ALP104" s="50"/>
      <c r="ALQ104" s="50"/>
      <c r="ALR104" s="50"/>
      <c r="ALS104" s="50"/>
      <c r="ALT104" s="50"/>
      <c r="ALU104" s="50"/>
      <c r="ALV104" s="50"/>
      <c r="ALW104" s="50"/>
      <c r="ALX104" s="50"/>
      <c r="ALY104" s="50"/>
      <c r="ALZ104" s="50"/>
      <c r="AMA104" s="50"/>
      <c r="AMB104" s="50"/>
      <c r="AMC104" s="50"/>
      <c r="AMD104" s="50"/>
      <c r="AME104" s="50"/>
      <c r="AMF104" s="50"/>
      <c r="AMG104" s="50"/>
      <c r="AMH104" s="50"/>
      <c r="AMI104" s="50"/>
      <c r="AMJ104" s="50"/>
      <c r="AMK104" s="50"/>
      <c r="AML104" s="50"/>
      <c r="AMM104" s="50"/>
      <c r="AMN104" s="50"/>
      <c r="AMO104" s="50"/>
      <c r="AMP104" s="50"/>
      <c r="AMQ104" s="50"/>
      <c r="AMR104" s="50"/>
      <c r="AMS104" s="50"/>
      <c r="AMT104" s="50"/>
      <c r="AMU104" s="50"/>
      <c r="AMV104" s="50"/>
      <c r="AMW104" s="50"/>
      <c r="AMX104" s="50"/>
      <c r="AMY104" s="50"/>
      <c r="AMZ104" s="50"/>
      <c r="ANA104" s="50"/>
      <c r="ANB104" s="50"/>
      <c r="ANC104" s="50"/>
      <c r="AND104" s="50"/>
      <c r="ANE104" s="50"/>
      <c r="ANF104" s="50"/>
      <c r="ANG104" s="50"/>
      <c r="ANH104" s="50"/>
      <c r="ANI104" s="50"/>
      <c r="ANJ104" s="50"/>
      <c r="ANK104" s="50"/>
      <c r="ANL104" s="50"/>
      <c r="ANM104" s="50"/>
      <c r="ANN104" s="50"/>
      <c r="ANO104" s="50"/>
      <c r="ANP104" s="50"/>
      <c r="ANQ104" s="50"/>
      <c r="ANR104" s="50"/>
      <c r="ANS104" s="50"/>
      <c r="ANT104" s="50"/>
      <c r="ANU104" s="50"/>
      <c r="ANV104" s="50"/>
      <c r="ANW104" s="50"/>
      <c r="ANX104" s="50"/>
      <c r="ANY104" s="50"/>
      <c r="ANZ104" s="50"/>
      <c r="AOA104" s="50"/>
    </row>
    <row r="105" spans="1:1067" ht="69" hidden="1" customHeight="1">
      <c r="B105" s="9"/>
      <c r="C105" s="280"/>
      <c r="D105" s="280"/>
      <c r="E105" s="281"/>
      <c r="F105" s="9" t="s">
        <v>491</v>
      </c>
      <c r="G105" s="9" t="s">
        <v>123</v>
      </c>
      <c r="H105" s="10">
        <v>101</v>
      </c>
      <c r="I105" s="11"/>
      <c r="J105" s="472" t="s">
        <v>2011</v>
      </c>
      <c r="K105" s="472"/>
      <c r="L105" s="472"/>
      <c r="M105" s="472"/>
      <c r="N105" s="490"/>
      <c r="O105" s="12"/>
      <c r="P105" s="12"/>
      <c r="Q105" s="12"/>
      <c r="R105" s="12"/>
      <c r="S105" s="12" t="s">
        <v>2070</v>
      </c>
      <c r="T105" s="12" t="s">
        <v>2136</v>
      </c>
      <c r="U105" s="12"/>
      <c r="V105" s="506" t="s">
        <v>2134</v>
      </c>
      <c r="W105" s="11">
        <v>17.55</v>
      </c>
      <c r="X105" s="11"/>
      <c r="Y105" s="11"/>
      <c r="Z105" s="11"/>
      <c r="AA105" s="11" t="s">
        <v>2053</v>
      </c>
      <c r="AB105" s="11"/>
      <c r="AC105" s="11" t="s">
        <v>2070</v>
      </c>
      <c r="AD105" s="11"/>
      <c r="AE105" s="11"/>
      <c r="AF105" s="11"/>
      <c r="AG105" s="11" t="s">
        <v>74</v>
      </c>
      <c r="AH105" s="11"/>
      <c r="AI105" s="11"/>
      <c r="AJ105" s="11"/>
      <c r="AK105" s="467"/>
      <c r="AL105" s="393"/>
      <c r="AM105" s="394" t="s">
        <v>2070</v>
      </c>
      <c r="AN105" s="394" t="s">
        <v>2050</v>
      </c>
      <c r="AO105" s="394"/>
      <c r="AP105" s="394"/>
      <c r="AQ105" s="394" t="s">
        <v>2074</v>
      </c>
      <c r="AR105" s="394"/>
      <c r="AS105" s="385"/>
      <c r="AT105" s="386"/>
      <c r="AU105" s="399"/>
      <c r="AV105" s="399"/>
      <c r="AW105" s="399"/>
      <c r="AX105" s="399"/>
      <c r="AY105" s="384"/>
      <c r="AZ105" s="384"/>
      <c r="BA105" s="384"/>
      <c r="BB105" s="383"/>
      <c r="BC105" s="383"/>
      <c r="BD105" s="388"/>
      <c r="BE105" s="387"/>
      <c r="BF105" s="387"/>
      <c r="BG105" s="387"/>
      <c r="BH105" s="387"/>
      <c r="BI105" s="387"/>
      <c r="BJ105" s="387"/>
      <c r="BK105" s="387"/>
      <c r="BL105" s="387"/>
      <c r="BM105" s="384"/>
      <c r="BN105" s="384"/>
      <c r="BO105" s="394"/>
      <c r="BP105" s="390" t="s">
        <v>404</v>
      </c>
      <c r="BQ105" s="390"/>
      <c r="BR105" s="396" t="s">
        <v>2111</v>
      </c>
      <c r="BS105" s="390"/>
      <c r="BT105" s="390"/>
      <c r="BU105" s="387"/>
      <c r="BV105" s="387"/>
      <c r="BW105" s="387"/>
      <c r="BX105" s="387" t="s">
        <v>2109</v>
      </c>
      <c r="BY105" s="387"/>
      <c r="BZ105" s="387"/>
      <c r="CA105" s="387"/>
      <c r="CB105" s="387"/>
      <c r="CC105" s="387"/>
      <c r="CD105" s="387"/>
      <c r="CE105" s="387"/>
      <c r="CF105" s="387"/>
      <c r="CG105" s="387"/>
      <c r="CH105" s="387"/>
      <c r="CI105" s="387"/>
      <c r="CJ105" s="387"/>
      <c r="CK105" s="387"/>
      <c r="CL105" s="384"/>
      <c r="CM105" s="387"/>
      <c r="CN105" s="387"/>
      <c r="CO105" s="389"/>
      <c r="CP105" s="389"/>
      <c r="CQ105" s="12"/>
      <c r="CR105" s="12"/>
      <c r="CS105" s="12"/>
      <c r="CT105" s="12"/>
      <c r="CU105" s="12"/>
      <c r="CV105" s="12"/>
      <c r="CW105" s="12"/>
      <c r="CX105" s="10"/>
      <c r="CY105" s="10"/>
      <c r="CZ105" s="10">
        <v>101</v>
      </c>
      <c r="DA105" s="10"/>
      <c r="DB105" s="10" t="s">
        <v>1722</v>
      </c>
      <c r="DC105" s="10"/>
      <c r="DD105" s="10">
        <v>89</v>
      </c>
      <c r="DE105" s="282"/>
      <c r="DF105" s="10"/>
      <c r="DG105" s="10"/>
      <c r="DH105" s="10"/>
      <c r="DI105" s="10" t="s">
        <v>1778</v>
      </c>
      <c r="DJ105" s="10"/>
      <c r="DK105" s="232"/>
      <c r="DL105" s="232"/>
      <c r="DM105" s="232"/>
      <c r="DN105" s="232"/>
      <c r="DO105" s="477"/>
      <c r="DP105" s="232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  <c r="IL105" s="50"/>
      <c r="IM105" s="50"/>
      <c r="IN105" s="50"/>
      <c r="IO105" s="50"/>
      <c r="IP105" s="50"/>
      <c r="IQ105" s="50"/>
      <c r="IR105" s="50"/>
      <c r="IS105" s="50"/>
      <c r="IT105" s="50"/>
      <c r="IU105" s="50"/>
      <c r="IV105" s="50"/>
      <c r="IW105" s="50"/>
      <c r="IX105" s="50"/>
      <c r="IY105" s="50"/>
      <c r="IZ105" s="50"/>
      <c r="JA105" s="50"/>
      <c r="JB105" s="50"/>
      <c r="JC105" s="50"/>
      <c r="JD105" s="50"/>
      <c r="JE105" s="50"/>
      <c r="JF105" s="50"/>
      <c r="JG105" s="50"/>
      <c r="JH105" s="50"/>
      <c r="JI105" s="50"/>
      <c r="JJ105" s="50"/>
      <c r="JK105" s="50"/>
      <c r="JL105" s="50"/>
      <c r="JM105" s="50"/>
      <c r="JN105" s="50"/>
      <c r="JO105" s="50"/>
      <c r="JP105" s="50"/>
      <c r="JQ105" s="50"/>
      <c r="JR105" s="50"/>
      <c r="JS105" s="50"/>
      <c r="JT105" s="50"/>
      <c r="JU105" s="50"/>
      <c r="JV105" s="50"/>
      <c r="JW105" s="50"/>
      <c r="JX105" s="50"/>
      <c r="JY105" s="50"/>
      <c r="JZ105" s="50"/>
      <c r="KA105" s="50"/>
      <c r="KB105" s="50"/>
      <c r="KC105" s="50"/>
      <c r="KD105" s="50"/>
      <c r="KE105" s="50"/>
      <c r="KF105" s="50"/>
      <c r="KG105" s="50"/>
      <c r="KH105" s="50"/>
      <c r="KI105" s="50"/>
      <c r="KJ105" s="50"/>
      <c r="KK105" s="50"/>
      <c r="KL105" s="50"/>
      <c r="KM105" s="50"/>
      <c r="KN105" s="50"/>
      <c r="KO105" s="50"/>
      <c r="KP105" s="50"/>
      <c r="KQ105" s="50"/>
      <c r="KR105" s="50"/>
      <c r="KS105" s="50"/>
      <c r="KT105" s="50"/>
      <c r="KU105" s="50"/>
      <c r="KV105" s="50"/>
      <c r="KW105" s="50"/>
      <c r="KX105" s="50"/>
      <c r="KY105" s="50"/>
      <c r="KZ105" s="50"/>
      <c r="LA105" s="50"/>
      <c r="LB105" s="50"/>
      <c r="LC105" s="50"/>
      <c r="LD105" s="50"/>
      <c r="LE105" s="50"/>
      <c r="LF105" s="50"/>
      <c r="LG105" s="50"/>
      <c r="LH105" s="50"/>
      <c r="LI105" s="50"/>
      <c r="LJ105" s="50"/>
      <c r="LK105" s="50"/>
      <c r="LL105" s="50"/>
      <c r="LM105" s="50"/>
      <c r="LN105" s="50"/>
      <c r="LO105" s="50"/>
      <c r="LP105" s="50"/>
      <c r="LQ105" s="50"/>
      <c r="LR105" s="50"/>
      <c r="LS105" s="50"/>
      <c r="LT105" s="50"/>
      <c r="LU105" s="50"/>
      <c r="LV105" s="50"/>
      <c r="LW105" s="50"/>
      <c r="LX105" s="50"/>
      <c r="LY105" s="50"/>
      <c r="LZ105" s="50"/>
      <c r="MA105" s="50"/>
      <c r="MB105" s="50"/>
      <c r="MC105" s="50"/>
      <c r="MD105" s="50"/>
      <c r="ME105" s="50"/>
      <c r="MF105" s="50"/>
      <c r="MG105" s="50"/>
      <c r="MH105" s="50"/>
      <c r="MI105" s="50"/>
      <c r="MJ105" s="50"/>
      <c r="MK105" s="50"/>
      <c r="ML105" s="50"/>
      <c r="MM105" s="50"/>
      <c r="MN105" s="50"/>
      <c r="MO105" s="50"/>
      <c r="MP105" s="50"/>
      <c r="MQ105" s="50"/>
      <c r="MR105" s="50"/>
      <c r="MS105" s="50"/>
      <c r="MT105" s="50"/>
      <c r="MU105" s="50"/>
      <c r="MV105" s="50"/>
      <c r="MW105" s="50"/>
      <c r="MX105" s="50"/>
      <c r="MY105" s="50"/>
      <c r="MZ105" s="50"/>
      <c r="NA105" s="50"/>
      <c r="NB105" s="50"/>
      <c r="NC105" s="50"/>
      <c r="ND105" s="50"/>
      <c r="NE105" s="50"/>
      <c r="NF105" s="50"/>
      <c r="NG105" s="50"/>
      <c r="NH105" s="50"/>
      <c r="NI105" s="50"/>
      <c r="NJ105" s="50"/>
      <c r="NK105" s="50"/>
      <c r="NL105" s="50"/>
      <c r="NM105" s="50"/>
      <c r="NN105" s="50"/>
      <c r="NO105" s="50"/>
      <c r="NP105" s="50"/>
      <c r="NQ105" s="50"/>
      <c r="NR105" s="50"/>
      <c r="NS105" s="50"/>
      <c r="NT105" s="50"/>
      <c r="NU105" s="50"/>
      <c r="NV105" s="50"/>
      <c r="NW105" s="50"/>
      <c r="NX105" s="50"/>
      <c r="NY105" s="50"/>
      <c r="NZ105" s="50"/>
      <c r="OA105" s="50"/>
      <c r="OB105" s="50"/>
      <c r="OC105" s="50"/>
      <c r="OD105" s="50"/>
      <c r="OE105" s="50"/>
      <c r="OF105" s="50"/>
      <c r="OG105" s="50"/>
      <c r="OH105" s="50"/>
      <c r="OI105" s="50"/>
      <c r="OJ105" s="50"/>
      <c r="OK105" s="50"/>
      <c r="OL105" s="50"/>
      <c r="OM105" s="50"/>
      <c r="ON105" s="50"/>
      <c r="OO105" s="50"/>
      <c r="OP105" s="50"/>
      <c r="OQ105" s="50"/>
      <c r="OR105" s="50"/>
      <c r="OS105" s="50"/>
      <c r="OT105" s="50"/>
      <c r="OU105" s="50"/>
      <c r="OV105" s="50"/>
      <c r="OW105" s="50"/>
      <c r="OX105" s="50"/>
      <c r="OY105" s="50"/>
      <c r="OZ105" s="50"/>
      <c r="PA105" s="50"/>
      <c r="PB105" s="50"/>
      <c r="PC105" s="50"/>
      <c r="PD105" s="50"/>
      <c r="PE105" s="50"/>
      <c r="PF105" s="50"/>
      <c r="PG105" s="50"/>
      <c r="PH105" s="50"/>
      <c r="PI105" s="50"/>
      <c r="PJ105" s="50"/>
      <c r="PK105" s="50"/>
      <c r="PL105" s="50"/>
      <c r="PM105" s="50"/>
      <c r="PN105" s="50"/>
      <c r="PO105" s="50"/>
      <c r="PP105" s="50"/>
      <c r="PQ105" s="50"/>
      <c r="PR105" s="50"/>
      <c r="PS105" s="50"/>
      <c r="PT105" s="50"/>
      <c r="PU105" s="50"/>
      <c r="PV105" s="50"/>
      <c r="PW105" s="50"/>
      <c r="PX105" s="50"/>
      <c r="PY105" s="50"/>
      <c r="PZ105" s="50"/>
      <c r="QA105" s="50"/>
      <c r="QB105" s="50"/>
      <c r="QC105" s="50"/>
      <c r="QD105" s="50"/>
      <c r="QE105" s="50"/>
      <c r="QF105" s="50"/>
      <c r="QG105" s="50"/>
      <c r="QH105" s="50"/>
      <c r="QI105" s="50"/>
      <c r="QJ105" s="50"/>
      <c r="QK105" s="50"/>
      <c r="QL105" s="50"/>
      <c r="QM105" s="50"/>
      <c r="QN105" s="50"/>
      <c r="QO105" s="50"/>
      <c r="QP105" s="50"/>
      <c r="QQ105" s="50"/>
      <c r="QR105" s="50"/>
      <c r="QS105" s="50"/>
      <c r="QT105" s="50"/>
      <c r="QU105" s="50"/>
      <c r="QV105" s="50"/>
      <c r="QW105" s="50"/>
      <c r="QX105" s="50"/>
      <c r="QY105" s="50"/>
      <c r="QZ105" s="50"/>
      <c r="RA105" s="50"/>
      <c r="RB105" s="50"/>
      <c r="RC105" s="50"/>
      <c r="RD105" s="50"/>
      <c r="RE105" s="50"/>
      <c r="RF105" s="50"/>
      <c r="RG105" s="50"/>
      <c r="RH105" s="50"/>
      <c r="RI105" s="50"/>
      <c r="RJ105" s="50"/>
      <c r="RK105" s="50"/>
      <c r="RL105" s="50"/>
      <c r="RM105" s="50"/>
      <c r="RN105" s="50"/>
      <c r="RO105" s="50"/>
      <c r="RP105" s="50"/>
      <c r="RQ105" s="50"/>
      <c r="RR105" s="50"/>
      <c r="RS105" s="50"/>
      <c r="RT105" s="50"/>
      <c r="RU105" s="50"/>
      <c r="RV105" s="50"/>
      <c r="RW105" s="50"/>
      <c r="RX105" s="50"/>
      <c r="RY105" s="50"/>
      <c r="RZ105" s="50"/>
      <c r="SA105" s="50"/>
      <c r="SB105" s="50"/>
      <c r="SC105" s="50"/>
      <c r="SD105" s="50"/>
      <c r="SE105" s="50"/>
      <c r="SF105" s="50"/>
      <c r="SG105" s="50"/>
      <c r="SH105" s="50"/>
      <c r="SI105" s="50"/>
      <c r="SJ105" s="50"/>
      <c r="SK105" s="50"/>
      <c r="SL105" s="50"/>
      <c r="SM105" s="50"/>
      <c r="SN105" s="50"/>
      <c r="SO105" s="50"/>
      <c r="SP105" s="50"/>
      <c r="SQ105" s="50"/>
      <c r="SR105" s="50"/>
      <c r="SS105" s="50"/>
      <c r="ST105" s="50"/>
      <c r="SU105" s="50"/>
      <c r="SV105" s="50"/>
      <c r="SW105" s="50"/>
      <c r="SX105" s="50"/>
      <c r="SY105" s="50"/>
      <c r="SZ105" s="50"/>
      <c r="TA105" s="50"/>
      <c r="TB105" s="50"/>
      <c r="TC105" s="50"/>
      <c r="TD105" s="50"/>
      <c r="TE105" s="50"/>
      <c r="TF105" s="50"/>
      <c r="TG105" s="50"/>
      <c r="TH105" s="50"/>
      <c r="TI105" s="50"/>
      <c r="TJ105" s="50"/>
      <c r="TK105" s="50"/>
      <c r="TL105" s="50"/>
      <c r="TM105" s="50"/>
      <c r="TN105" s="50"/>
      <c r="TO105" s="50"/>
      <c r="TP105" s="50"/>
      <c r="TQ105" s="50"/>
      <c r="TR105" s="50"/>
      <c r="TS105" s="50"/>
      <c r="TT105" s="50"/>
      <c r="TU105" s="50"/>
      <c r="TV105" s="50"/>
      <c r="TW105" s="50"/>
      <c r="TX105" s="50"/>
      <c r="TY105" s="50"/>
      <c r="TZ105" s="50"/>
      <c r="UA105" s="50"/>
      <c r="UB105" s="50"/>
      <c r="UC105" s="50"/>
      <c r="UD105" s="50"/>
      <c r="UE105" s="50"/>
      <c r="UF105" s="50"/>
      <c r="UG105" s="50"/>
      <c r="UH105" s="50"/>
      <c r="UI105" s="50"/>
      <c r="UJ105" s="50"/>
      <c r="UK105" s="50"/>
      <c r="UL105" s="50"/>
      <c r="UM105" s="50"/>
      <c r="UN105" s="50"/>
      <c r="UO105" s="50"/>
      <c r="UP105" s="50"/>
      <c r="UQ105" s="50"/>
      <c r="UR105" s="50"/>
      <c r="US105" s="50"/>
      <c r="UT105" s="50"/>
      <c r="UU105" s="50"/>
      <c r="UV105" s="50"/>
      <c r="UW105" s="50"/>
      <c r="UX105" s="50"/>
      <c r="UY105" s="50"/>
      <c r="UZ105" s="50"/>
      <c r="VA105" s="50"/>
      <c r="VB105" s="50"/>
      <c r="VC105" s="50"/>
      <c r="VD105" s="50"/>
      <c r="VE105" s="50"/>
      <c r="VF105" s="50"/>
      <c r="VG105" s="50"/>
      <c r="VH105" s="50"/>
      <c r="VI105" s="50"/>
      <c r="VJ105" s="50"/>
      <c r="VK105" s="50"/>
      <c r="VL105" s="50"/>
      <c r="VM105" s="50"/>
      <c r="VN105" s="50"/>
      <c r="VO105" s="50"/>
      <c r="VP105" s="50"/>
      <c r="VQ105" s="50"/>
      <c r="VR105" s="50"/>
      <c r="VS105" s="50"/>
      <c r="VT105" s="50"/>
      <c r="VU105" s="50"/>
      <c r="VV105" s="50"/>
      <c r="VW105" s="50"/>
      <c r="VX105" s="50"/>
      <c r="VY105" s="50"/>
      <c r="VZ105" s="50"/>
      <c r="WA105" s="50"/>
      <c r="WB105" s="50"/>
      <c r="WC105" s="50"/>
      <c r="WD105" s="50"/>
      <c r="WE105" s="50"/>
      <c r="WF105" s="50"/>
      <c r="WG105" s="50"/>
      <c r="WH105" s="50"/>
      <c r="WI105" s="50"/>
      <c r="WJ105" s="50"/>
      <c r="WK105" s="50"/>
      <c r="WL105" s="50"/>
      <c r="WM105" s="50"/>
      <c r="WN105" s="50"/>
      <c r="WO105" s="50"/>
      <c r="WP105" s="50"/>
      <c r="WQ105" s="50"/>
      <c r="WR105" s="50"/>
      <c r="WS105" s="50"/>
      <c r="WT105" s="50"/>
      <c r="WU105" s="50"/>
      <c r="WV105" s="50"/>
      <c r="WW105" s="50"/>
      <c r="WX105" s="50"/>
      <c r="WY105" s="50"/>
      <c r="WZ105" s="50"/>
      <c r="XA105" s="50"/>
      <c r="XB105" s="50"/>
      <c r="XC105" s="50"/>
      <c r="XD105" s="50"/>
      <c r="XE105" s="50"/>
      <c r="XF105" s="50"/>
      <c r="XG105" s="50"/>
      <c r="XH105" s="50"/>
      <c r="XI105" s="50"/>
      <c r="XJ105" s="50"/>
      <c r="XK105" s="50"/>
      <c r="XL105" s="50"/>
      <c r="XM105" s="50"/>
      <c r="XN105" s="50"/>
      <c r="XO105" s="50"/>
      <c r="XP105" s="50"/>
      <c r="XQ105" s="50"/>
      <c r="XR105" s="50"/>
      <c r="XS105" s="50"/>
      <c r="XT105" s="50"/>
      <c r="XU105" s="50"/>
      <c r="XV105" s="50"/>
      <c r="XW105" s="50"/>
      <c r="XX105" s="50"/>
      <c r="XY105" s="50"/>
      <c r="XZ105" s="50"/>
      <c r="YA105" s="50"/>
      <c r="YB105" s="50"/>
      <c r="YC105" s="50"/>
      <c r="YD105" s="50"/>
      <c r="YE105" s="50"/>
      <c r="YF105" s="50"/>
      <c r="YG105" s="50"/>
      <c r="YH105" s="50"/>
      <c r="YI105" s="50"/>
      <c r="YJ105" s="50"/>
      <c r="YK105" s="50"/>
      <c r="YL105" s="50"/>
      <c r="YM105" s="50"/>
      <c r="YN105" s="50"/>
      <c r="YO105" s="50"/>
      <c r="YP105" s="50"/>
      <c r="YQ105" s="50"/>
      <c r="YR105" s="50"/>
      <c r="YS105" s="50"/>
      <c r="YT105" s="50"/>
      <c r="YU105" s="50"/>
      <c r="YV105" s="50"/>
      <c r="YW105" s="50"/>
      <c r="YX105" s="50"/>
      <c r="YY105" s="50"/>
      <c r="YZ105" s="50"/>
      <c r="ZA105" s="50"/>
      <c r="ZB105" s="50"/>
      <c r="ZC105" s="50"/>
      <c r="ZD105" s="50"/>
      <c r="ZE105" s="50"/>
      <c r="ZF105" s="50"/>
      <c r="ZG105" s="50"/>
      <c r="ZH105" s="50"/>
      <c r="ZI105" s="50"/>
      <c r="ZJ105" s="50"/>
      <c r="ZK105" s="50"/>
      <c r="ZL105" s="50"/>
      <c r="ZM105" s="50"/>
      <c r="ZN105" s="50"/>
      <c r="ZO105" s="50"/>
      <c r="ZP105" s="50"/>
      <c r="ZQ105" s="50"/>
      <c r="ZR105" s="50"/>
      <c r="ZS105" s="50"/>
      <c r="ZT105" s="50"/>
      <c r="ZU105" s="50"/>
      <c r="ZV105" s="50"/>
      <c r="ZW105" s="50"/>
      <c r="ZX105" s="50"/>
      <c r="ZY105" s="50"/>
      <c r="ZZ105" s="50"/>
      <c r="AAA105" s="50"/>
      <c r="AAB105" s="50"/>
      <c r="AAC105" s="50"/>
      <c r="AAD105" s="50"/>
      <c r="AAE105" s="50"/>
      <c r="AAF105" s="50"/>
      <c r="AAG105" s="50"/>
      <c r="AAH105" s="50"/>
      <c r="AAI105" s="50"/>
      <c r="AAJ105" s="50"/>
      <c r="AAK105" s="50"/>
      <c r="AAL105" s="50"/>
      <c r="AAM105" s="50"/>
      <c r="AAN105" s="50"/>
      <c r="AAO105" s="50"/>
      <c r="AAP105" s="50"/>
      <c r="AAQ105" s="50"/>
      <c r="AAR105" s="50"/>
      <c r="AAS105" s="50"/>
      <c r="AAT105" s="50"/>
      <c r="AAU105" s="50"/>
      <c r="AAV105" s="50"/>
      <c r="AAW105" s="50"/>
      <c r="AAX105" s="50"/>
      <c r="AAY105" s="50"/>
      <c r="AAZ105" s="50"/>
      <c r="ABA105" s="50"/>
      <c r="ABB105" s="50"/>
      <c r="ABC105" s="50"/>
      <c r="ABD105" s="50"/>
      <c r="ABE105" s="50"/>
      <c r="ABF105" s="50"/>
      <c r="ABG105" s="50"/>
      <c r="ABH105" s="50"/>
      <c r="ABI105" s="50"/>
      <c r="ABJ105" s="50"/>
      <c r="ABK105" s="50"/>
      <c r="ABL105" s="50"/>
      <c r="ABM105" s="50"/>
      <c r="ABN105" s="50"/>
      <c r="ABO105" s="50"/>
      <c r="ABP105" s="50"/>
      <c r="ABQ105" s="50"/>
      <c r="ABR105" s="50"/>
      <c r="ABS105" s="50"/>
      <c r="ABT105" s="50"/>
      <c r="ABU105" s="50"/>
      <c r="ABV105" s="50"/>
      <c r="ABW105" s="50"/>
      <c r="ABX105" s="50"/>
      <c r="ABY105" s="50"/>
      <c r="ABZ105" s="50"/>
      <c r="ACA105" s="50"/>
      <c r="ACB105" s="50"/>
      <c r="ACC105" s="50"/>
      <c r="ACD105" s="50"/>
      <c r="ACE105" s="50"/>
      <c r="ACF105" s="50"/>
      <c r="ACG105" s="50"/>
      <c r="ACH105" s="50"/>
      <c r="ACI105" s="50"/>
      <c r="ACJ105" s="50"/>
      <c r="ACK105" s="50"/>
      <c r="ACL105" s="50"/>
      <c r="ACM105" s="50"/>
      <c r="ACN105" s="50"/>
      <c r="ACO105" s="50"/>
      <c r="ACP105" s="50"/>
      <c r="ACQ105" s="50"/>
      <c r="ACR105" s="50"/>
      <c r="ACS105" s="50"/>
      <c r="ACT105" s="50"/>
      <c r="ACU105" s="50"/>
      <c r="ACV105" s="50"/>
      <c r="ACW105" s="50"/>
      <c r="ACX105" s="50"/>
      <c r="ACY105" s="50"/>
      <c r="ACZ105" s="50"/>
      <c r="ADA105" s="50"/>
      <c r="ADB105" s="50"/>
      <c r="ADC105" s="50"/>
      <c r="ADD105" s="50"/>
      <c r="ADE105" s="50"/>
      <c r="ADF105" s="50"/>
      <c r="ADG105" s="50"/>
      <c r="ADH105" s="50"/>
      <c r="ADI105" s="50"/>
      <c r="ADJ105" s="50"/>
      <c r="ADK105" s="50"/>
      <c r="ADL105" s="50"/>
      <c r="ADM105" s="50"/>
      <c r="ADN105" s="50"/>
      <c r="ADO105" s="50"/>
      <c r="ADP105" s="50"/>
      <c r="ADQ105" s="50"/>
      <c r="ADR105" s="50"/>
      <c r="ADS105" s="50"/>
      <c r="ADT105" s="50"/>
      <c r="ADU105" s="50"/>
      <c r="ADV105" s="50"/>
      <c r="ADW105" s="50"/>
      <c r="ADX105" s="50"/>
      <c r="ADY105" s="50"/>
      <c r="ADZ105" s="50"/>
      <c r="AEA105" s="50"/>
      <c r="AEB105" s="50"/>
      <c r="AEC105" s="50"/>
      <c r="AED105" s="50"/>
      <c r="AEE105" s="50"/>
      <c r="AEF105" s="50"/>
      <c r="AEG105" s="50"/>
      <c r="AEH105" s="50"/>
      <c r="AEI105" s="50"/>
      <c r="AEJ105" s="50"/>
      <c r="AEK105" s="50"/>
      <c r="AEL105" s="50"/>
      <c r="AEM105" s="50"/>
      <c r="AEN105" s="50"/>
      <c r="AEO105" s="50"/>
      <c r="AEP105" s="50"/>
      <c r="AEQ105" s="50"/>
      <c r="AER105" s="50"/>
      <c r="AES105" s="50"/>
      <c r="AET105" s="50"/>
      <c r="AEU105" s="50"/>
      <c r="AEV105" s="50"/>
      <c r="AEW105" s="50"/>
      <c r="AEX105" s="50"/>
      <c r="AEY105" s="50"/>
      <c r="AEZ105" s="50"/>
      <c r="AFA105" s="50"/>
      <c r="AFB105" s="50"/>
      <c r="AFC105" s="50"/>
      <c r="AFD105" s="50"/>
      <c r="AFE105" s="50"/>
      <c r="AFF105" s="50"/>
      <c r="AFG105" s="50"/>
      <c r="AFH105" s="50"/>
      <c r="AFI105" s="50"/>
      <c r="AFJ105" s="50"/>
      <c r="AFK105" s="50"/>
      <c r="AFL105" s="50"/>
      <c r="AFM105" s="50"/>
      <c r="AFN105" s="50"/>
      <c r="AFO105" s="50"/>
      <c r="AFP105" s="50"/>
      <c r="AFQ105" s="50"/>
      <c r="AFR105" s="50"/>
      <c r="AFS105" s="50"/>
      <c r="AFT105" s="50"/>
      <c r="AFU105" s="50"/>
      <c r="AFV105" s="50"/>
      <c r="AFW105" s="50"/>
      <c r="AFX105" s="50"/>
      <c r="AFY105" s="50"/>
      <c r="AFZ105" s="50"/>
      <c r="AGA105" s="50"/>
      <c r="AGB105" s="50"/>
      <c r="AGC105" s="50"/>
      <c r="AGD105" s="50"/>
      <c r="AGE105" s="50"/>
      <c r="AGF105" s="50"/>
      <c r="AGG105" s="50"/>
      <c r="AGH105" s="50"/>
      <c r="AGI105" s="50"/>
      <c r="AGJ105" s="50"/>
      <c r="AGK105" s="50"/>
      <c r="AGL105" s="50"/>
      <c r="AGM105" s="50"/>
      <c r="AGN105" s="50"/>
      <c r="AGO105" s="50"/>
      <c r="AGP105" s="50"/>
      <c r="AGQ105" s="50"/>
      <c r="AGR105" s="50"/>
      <c r="AGS105" s="50"/>
      <c r="AGT105" s="50"/>
      <c r="AGU105" s="50"/>
      <c r="AGV105" s="50"/>
      <c r="AGW105" s="50"/>
      <c r="AGX105" s="50"/>
      <c r="AGY105" s="50"/>
      <c r="AGZ105" s="50"/>
      <c r="AHA105" s="50"/>
      <c r="AHB105" s="50"/>
      <c r="AHC105" s="50"/>
      <c r="AHD105" s="50"/>
      <c r="AHE105" s="50"/>
      <c r="AHF105" s="50"/>
      <c r="AHG105" s="50"/>
      <c r="AHH105" s="50"/>
      <c r="AHI105" s="50"/>
      <c r="AHJ105" s="50"/>
      <c r="AHK105" s="50"/>
      <c r="AHL105" s="50"/>
      <c r="AHM105" s="50"/>
      <c r="AHN105" s="50"/>
      <c r="AHO105" s="50"/>
      <c r="AHP105" s="50"/>
      <c r="AHQ105" s="50"/>
      <c r="AHR105" s="50"/>
      <c r="AHS105" s="50"/>
      <c r="AHT105" s="50"/>
      <c r="AHU105" s="50"/>
      <c r="AHV105" s="50"/>
      <c r="AHW105" s="50"/>
      <c r="AHX105" s="50"/>
      <c r="AHY105" s="50"/>
      <c r="AHZ105" s="50"/>
      <c r="AIA105" s="50"/>
      <c r="AIB105" s="50"/>
      <c r="AIC105" s="50"/>
      <c r="AID105" s="50"/>
      <c r="AIE105" s="50"/>
      <c r="AIF105" s="50"/>
      <c r="AIG105" s="50"/>
      <c r="AIH105" s="50"/>
      <c r="AII105" s="50"/>
      <c r="AIJ105" s="50"/>
      <c r="AIK105" s="50"/>
      <c r="AIL105" s="50"/>
      <c r="AIM105" s="50"/>
      <c r="AIN105" s="50"/>
      <c r="AIO105" s="50"/>
      <c r="AIP105" s="50"/>
      <c r="AIQ105" s="50"/>
      <c r="AIR105" s="50"/>
      <c r="AIS105" s="50"/>
      <c r="AIT105" s="50"/>
      <c r="AIU105" s="50"/>
      <c r="AIV105" s="50"/>
      <c r="AIW105" s="50"/>
      <c r="AIX105" s="50"/>
      <c r="AIY105" s="50"/>
      <c r="AIZ105" s="50"/>
      <c r="AJA105" s="50"/>
      <c r="AJB105" s="50"/>
      <c r="AJC105" s="50"/>
      <c r="AJD105" s="50"/>
      <c r="AJE105" s="50"/>
      <c r="AJF105" s="50"/>
      <c r="AJG105" s="50"/>
      <c r="AJH105" s="50"/>
      <c r="AJI105" s="50"/>
      <c r="AJJ105" s="50"/>
      <c r="AJK105" s="50"/>
      <c r="AJL105" s="50"/>
      <c r="AJM105" s="50"/>
      <c r="AJN105" s="50"/>
      <c r="AJO105" s="50"/>
      <c r="AJP105" s="50"/>
      <c r="AJQ105" s="50"/>
      <c r="AJR105" s="50"/>
      <c r="AJS105" s="50"/>
      <c r="AJT105" s="50"/>
      <c r="AJU105" s="50"/>
      <c r="AJV105" s="50"/>
      <c r="AJW105" s="50"/>
      <c r="AJX105" s="50"/>
      <c r="AJY105" s="50"/>
      <c r="AJZ105" s="50"/>
      <c r="AKA105" s="50"/>
      <c r="AKB105" s="50"/>
      <c r="AKC105" s="50"/>
      <c r="AKD105" s="50"/>
      <c r="AKE105" s="50"/>
      <c r="AKF105" s="50"/>
      <c r="AKG105" s="50"/>
      <c r="AKH105" s="50"/>
      <c r="AKI105" s="50"/>
      <c r="AKJ105" s="50"/>
      <c r="AKK105" s="50"/>
      <c r="AKL105" s="50"/>
      <c r="AKM105" s="50"/>
      <c r="AKN105" s="50"/>
      <c r="AKO105" s="50"/>
      <c r="AKP105" s="50"/>
      <c r="AKQ105" s="50"/>
      <c r="AKR105" s="50"/>
      <c r="AKS105" s="50"/>
      <c r="AKT105" s="50"/>
      <c r="AKU105" s="50"/>
      <c r="AKV105" s="50"/>
      <c r="AKW105" s="50"/>
      <c r="AKX105" s="50"/>
      <c r="AKY105" s="50"/>
      <c r="AKZ105" s="50"/>
      <c r="ALA105" s="50"/>
      <c r="ALB105" s="50"/>
      <c r="ALC105" s="50"/>
      <c r="ALD105" s="50"/>
      <c r="ALE105" s="50"/>
      <c r="ALF105" s="50"/>
      <c r="ALG105" s="50"/>
      <c r="ALH105" s="50"/>
      <c r="ALI105" s="50"/>
      <c r="ALJ105" s="50"/>
      <c r="ALK105" s="50"/>
      <c r="ALL105" s="50"/>
      <c r="ALM105" s="50"/>
      <c r="ALN105" s="50"/>
      <c r="ALO105" s="50"/>
      <c r="ALP105" s="50"/>
      <c r="ALQ105" s="50"/>
      <c r="ALR105" s="50"/>
      <c r="ALS105" s="50"/>
      <c r="ALT105" s="50"/>
      <c r="ALU105" s="50"/>
      <c r="ALV105" s="50"/>
      <c r="ALW105" s="50"/>
      <c r="ALX105" s="50"/>
      <c r="ALY105" s="50"/>
      <c r="ALZ105" s="50"/>
      <c r="AMA105" s="50"/>
      <c r="AMB105" s="50"/>
      <c r="AMC105" s="50"/>
      <c r="AMD105" s="50"/>
      <c r="AME105" s="50"/>
      <c r="AMF105" s="50"/>
      <c r="AMG105" s="50"/>
      <c r="AMH105" s="50"/>
      <c r="AMI105" s="50"/>
      <c r="AMJ105" s="50"/>
      <c r="AMK105" s="50"/>
      <c r="AML105" s="50"/>
      <c r="AMM105" s="50"/>
      <c r="AMN105" s="50"/>
      <c r="AMO105" s="50"/>
      <c r="AMP105" s="50"/>
      <c r="AMQ105" s="50"/>
      <c r="AMR105" s="50"/>
      <c r="AMS105" s="50"/>
      <c r="AMT105" s="50"/>
      <c r="AMU105" s="50"/>
      <c r="AMV105" s="50"/>
      <c r="AMW105" s="50"/>
      <c r="AMX105" s="50"/>
      <c r="AMY105" s="50"/>
      <c r="AMZ105" s="50"/>
      <c r="ANA105" s="50"/>
      <c r="ANB105" s="50"/>
      <c r="ANC105" s="50"/>
      <c r="AND105" s="50"/>
      <c r="ANE105" s="50"/>
      <c r="ANF105" s="50"/>
      <c r="ANG105" s="50"/>
      <c r="ANH105" s="50"/>
      <c r="ANI105" s="50"/>
      <c r="ANJ105" s="50"/>
      <c r="ANK105" s="50"/>
      <c r="ANL105" s="50"/>
      <c r="ANM105" s="50"/>
      <c r="ANN105" s="50"/>
      <c r="ANO105" s="50"/>
      <c r="ANP105" s="50"/>
      <c r="ANQ105" s="50"/>
      <c r="ANR105" s="50"/>
      <c r="ANS105" s="50"/>
      <c r="ANT105" s="50"/>
      <c r="ANU105" s="50"/>
      <c r="ANV105" s="50"/>
      <c r="ANW105" s="50"/>
      <c r="ANX105" s="50"/>
      <c r="ANY105" s="50"/>
      <c r="ANZ105" s="50"/>
      <c r="AOA105" s="50"/>
    </row>
    <row r="106" spans="1:1067" s="2" customFormat="1" ht="69" customHeight="1">
      <c r="B106" s="10">
        <v>20</v>
      </c>
      <c r="C106" s="280">
        <v>87</v>
      </c>
      <c r="D106" s="280" t="s">
        <v>2432</v>
      </c>
      <c r="E106" s="281">
        <v>77</v>
      </c>
      <c r="F106" s="10" t="s">
        <v>497</v>
      </c>
      <c r="G106" s="10" t="s">
        <v>61</v>
      </c>
      <c r="H106" s="10" t="s">
        <v>1679</v>
      </c>
      <c r="I106" s="10"/>
      <c r="J106" s="470">
        <v>1</v>
      </c>
      <c r="K106" s="473">
        <v>1</v>
      </c>
      <c r="L106" s="473"/>
      <c r="M106" s="473"/>
      <c r="N106" s="491"/>
      <c r="O106" s="10"/>
      <c r="P106" s="10"/>
      <c r="Q106" s="10"/>
      <c r="R106" s="10"/>
      <c r="S106" s="10" t="s">
        <v>498</v>
      </c>
      <c r="T106" s="10" t="s">
        <v>1255</v>
      </c>
      <c r="U106" s="10">
        <v>0.51</v>
      </c>
      <c r="V106" s="503" t="s">
        <v>2321</v>
      </c>
      <c r="W106" s="9">
        <v>0.55000000000000004</v>
      </c>
      <c r="X106" s="9">
        <f t="shared" ref="X106:X107" si="19">Y106-W106</f>
        <v>0.72399999999999998</v>
      </c>
      <c r="Y106" s="9">
        <v>1.274</v>
      </c>
      <c r="Z106" s="9"/>
      <c r="AA106" s="9" t="s">
        <v>2065</v>
      </c>
      <c r="AB106" s="9" t="s">
        <v>622</v>
      </c>
      <c r="AC106" s="9" t="s">
        <v>498</v>
      </c>
      <c r="AD106" s="9" t="s">
        <v>2323</v>
      </c>
      <c r="AE106" s="9" t="s">
        <v>2334</v>
      </c>
      <c r="AF106" s="9" t="s">
        <v>2313</v>
      </c>
      <c r="AG106" s="9" t="s">
        <v>2320</v>
      </c>
      <c r="AH106" s="9"/>
      <c r="AI106" s="9" t="s">
        <v>1899</v>
      </c>
      <c r="AJ106" s="9" t="s">
        <v>74</v>
      </c>
      <c r="AK106" s="468">
        <v>1</v>
      </c>
      <c r="AL106" s="386">
        <v>53</v>
      </c>
      <c r="AM106" s="387" t="s">
        <v>498</v>
      </c>
      <c r="AN106" s="390" t="s">
        <v>400</v>
      </c>
      <c r="AO106" s="390" t="s">
        <v>61</v>
      </c>
      <c r="AP106" s="390">
        <v>0.55000000000000004</v>
      </c>
      <c r="AQ106" s="390" t="s">
        <v>2071</v>
      </c>
      <c r="AR106" s="390" t="s">
        <v>445</v>
      </c>
      <c r="AS106" s="385">
        <v>8</v>
      </c>
      <c r="AT106" s="386" t="s">
        <v>499</v>
      </c>
      <c r="AU106" s="399"/>
      <c r="AV106" s="399"/>
      <c r="AW106" s="399"/>
      <c r="AX106" s="399">
        <v>1</v>
      </c>
      <c r="AY106" s="399"/>
      <c r="AZ106" s="399"/>
      <c r="BA106" s="399"/>
      <c r="BB106" s="400">
        <v>1</v>
      </c>
      <c r="BC106" s="383">
        <v>4</v>
      </c>
      <c r="BD106" s="388">
        <v>1</v>
      </c>
      <c r="BE106" s="387" t="s">
        <v>500</v>
      </c>
      <c r="BF106" s="387" t="s">
        <v>197</v>
      </c>
      <c r="BG106" s="387" t="s">
        <v>501</v>
      </c>
      <c r="BH106" s="387" t="s">
        <v>68</v>
      </c>
      <c r="BI106" s="387" t="s">
        <v>68</v>
      </c>
      <c r="BJ106" s="387" t="s">
        <v>68</v>
      </c>
      <c r="BK106" s="387" t="s">
        <v>68</v>
      </c>
      <c r="BL106" s="387" t="s">
        <v>68</v>
      </c>
      <c r="BM106" s="387" t="s">
        <v>93</v>
      </c>
      <c r="BN106" s="387" t="s">
        <v>502</v>
      </c>
      <c r="BO106" s="390" t="s">
        <v>403</v>
      </c>
      <c r="BP106" s="390" t="s">
        <v>404</v>
      </c>
      <c r="BQ106" s="390"/>
      <c r="BR106" s="390"/>
      <c r="BS106" s="390"/>
      <c r="BT106" s="390"/>
      <c r="BU106" s="387"/>
      <c r="BV106" s="387"/>
      <c r="BW106" s="387"/>
      <c r="BX106" s="387" t="s">
        <v>2107</v>
      </c>
      <c r="BY106" s="387"/>
      <c r="BZ106" s="387"/>
      <c r="CA106" s="387"/>
      <c r="CB106" s="387"/>
      <c r="CC106" s="387"/>
      <c r="CD106" s="387"/>
      <c r="CE106" s="387"/>
      <c r="CF106" s="387">
        <v>1</v>
      </c>
      <c r="CG106" s="387"/>
      <c r="CH106" s="387"/>
      <c r="CI106" s="387"/>
      <c r="CJ106" s="387"/>
      <c r="CK106" s="387"/>
      <c r="CL106" s="387"/>
      <c r="CM106" s="387"/>
      <c r="CN106" s="387"/>
      <c r="CO106" s="389">
        <v>1230</v>
      </c>
      <c r="CP106" s="389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 t="s">
        <v>1679</v>
      </c>
      <c r="DA106" s="10" t="s">
        <v>74</v>
      </c>
      <c r="DB106" s="10" t="s">
        <v>74</v>
      </c>
      <c r="DC106" s="10">
        <v>1</v>
      </c>
      <c r="DD106" s="10" t="str">
        <f t="shared" si="16"/>
        <v>87_77</v>
      </c>
      <c r="DE106" s="282"/>
      <c r="DF106" s="10"/>
      <c r="DG106" s="10" t="s">
        <v>1777</v>
      </c>
      <c r="DH106" s="10"/>
      <c r="DI106" s="10"/>
      <c r="DJ106" s="10"/>
      <c r="DK106" s="10"/>
      <c r="DL106" s="10"/>
      <c r="DM106" s="10"/>
      <c r="DN106" s="10"/>
      <c r="DO106" s="405" t="s">
        <v>1959</v>
      </c>
      <c r="DP106" s="476"/>
    </row>
    <row r="107" spans="1:1067" s="2" customFormat="1" ht="69" customHeight="1">
      <c r="B107" s="10">
        <v>21</v>
      </c>
      <c r="C107" s="280">
        <v>88</v>
      </c>
      <c r="D107" s="280" t="s">
        <v>2432</v>
      </c>
      <c r="E107" s="281">
        <v>74</v>
      </c>
      <c r="F107" s="10" t="s">
        <v>503</v>
      </c>
      <c r="G107" s="10" t="s">
        <v>61</v>
      </c>
      <c r="H107" s="10">
        <v>84</v>
      </c>
      <c r="I107" s="10"/>
      <c r="J107" s="470">
        <v>1</v>
      </c>
      <c r="K107" s="473">
        <v>1</v>
      </c>
      <c r="L107" s="473"/>
      <c r="M107" s="473"/>
      <c r="N107" s="491"/>
      <c r="O107" s="10"/>
      <c r="P107" s="10"/>
      <c r="Q107" s="10"/>
      <c r="R107" s="10"/>
      <c r="S107" s="10" t="s">
        <v>504</v>
      </c>
      <c r="T107" s="10" t="s">
        <v>2324</v>
      </c>
      <c r="U107" s="10">
        <v>1.92</v>
      </c>
      <c r="V107" s="503" t="s">
        <v>2325</v>
      </c>
      <c r="W107" s="9">
        <v>0.55000000000000004</v>
      </c>
      <c r="X107" s="9">
        <f t="shared" si="19"/>
        <v>0.72399999999999998</v>
      </c>
      <c r="Y107" s="9">
        <v>1.274</v>
      </c>
      <c r="Z107" s="9"/>
      <c r="AA107" s="9" t="s">
        <v>2066</v>
      </c>
      <c r="AB107" s="9" t="s">
        <v>622</v>
      </c>
      <c r="AC107" s="9" t="s">
        <v>504</v>
      </c>
      <c r="AD107" s="9" t="s">
        <v>2311</v>
      </c>
      <c r="AE107" s="9" t="s">
        <v>2334</v>
      </c>
      <c r="AF107" s="9" t="s">
        <v>2322</v>
      </c>
      <c r="AG107" s="9" t="s">
        <v>2320</v>
      </c>
      <c r="AH107" s="9"/>
      <c r="AI107" s="9" t="s">
        <v>1899</v>
      </c>
      <c r="AJ107" s="9" t="s">
        <v>74</v>
      </c>
      <c r="AK107" s="468">
        <v>1</v>
      </c>
      <c r="AL107" s="386">
        <v>54</v>
      </c>
      <c r="AM107" s="387" t="s">
        <v>504</v>
      </c>
      <c r="AN107" s="390" t="s">
        <v>400</v>
      </c>
      <c r="AO107" s="390" t="s">
        <v>61</v>
      </c>
      <c r="AP107" s="390">
        <v>0.55000000000000004</v>
      </c>
      <c r="AQ107" s="390" t="s">
        <v>2071</v>
      </c>
      <c r="AR107" s="390" t="s">
        <v>334</v>
      </c>
      <c r="AS107" s="385">
        <v>9</v>
      </c>
      <c r="AT107" s="386">
        <v>33</v>
      </c>
      <c r="AU107" s="399"/>
      <c r="AV107" s="399"/>
      <c r="AW107" s="399"/>
      <c r="AX107" s="399">
        <v>1</v>
      </c>
      <c r="AY107" s="399"/>
      <c r="AZ107" s="399"/>
      <c r="BA107" s="399"/>
      <c r="BB107" s="400">
        <v>1</v>
      </c>
      <c r="BC107" s="383">
        <v>14</v>
      </c>
      <c r="BD107" s="388">
        <v>1</v>
      </c>
      <c r="BE107" s="387" t="s">
        <v>505</v>
      </c>
      <c r="BF107" s="387" t="s">
        <v>117</v>
      </c>
      <c r="BG107" s="387" t="s">
        <v>506</v>
      </c>
      <c r="BH107" s="387" t="s">
        <v>68</v>
      </c>
      <c r="BI107" s="387" t="s">
        <v>68</v>
      </c>
      <c r="BJ107" s="387" t="s">
        <v>68</v>
      </c>
      <c r="BK107" s="387" t="s">
        <v>68</v>
      </c>
      <c r="BL107" s="387" t="s">
        <v>68</v>
      </c>
      <c r="BM107" s="387" t="s">
        <v>93</v>
      </c>
      <c r="BN107" s="387" t="s">
        <v>507</v>
      </c>
      <c r="BO107" s="390" t="s">
        <v>403</v>
      </c>
      <c r="BP107" s="390" t="s">
        <v>404</v>
      </c>
      <c r="BQ107" s="390"/>
      <c r="BR107" s="390"/>
      <c r="BS107" s="390"/>
      <c r="BT107" s="390"/>
      <c r="BU107" s="387"/>
      <c r="BV107" s="387"/>
      <c r="BW107" s="387"/>
      <c r="BX107" s="387" t="s">
        <v>2107</v>
      </c>
      <c r="BY107" s="387"/>
      <c r="BZ107" s="387"/>
      <c r="CA107" s="387"/>
      <c r="CB107" s="387"/>
      <c r="CC107" s="387"/>
      <c r="CD107" s="387"/>
      <c r="CE107" s="387"/>
      <c r="CF107" s="387">
        <v>1</v>
      </c>
      <c r="CG107" s="387"/>
      <c r="CH107" s="387"/>
      <c r="CI107" s="387"/>
      <c r="CJ107" s="387"/>
      <c r="CK107" s="387"/>
      <c r="CL107" s="387"/>
      <c r="CM107" s="387"/>
      <c r="CN107" s="387"/>
      <c r="CO107" s="389">
        <v>1230</v>
      </c>
      <c r="CP107" s="389"/>
      <c r="CQ107" s="10"/>
      <c r="CR107" s="10"/>
      <c r="CS107" s="10"/>
      <c r="CT107" s="10"/>
      <c r="CU107" s="10"/>
      <c r="CV107" s="10"/>
      <c r="CW107" s="10" t="s">
        <v>1674</v>
      </c>
      <c r="CX107" s="10"/>
      <c r="CY107" s="10"/>
      <c r="CZ107" s="10">
        <v>84</v>
      </c>
      <c r="DA107" s="10" t="s">
        <v>74</v>
      </c>
      <c r="DB107" s="10" t="s">
        <v>508</v>
      </c>
      <c r="DC107" s="10"/>
      <c r="DD107" s="10" t="str">
        <f t="shared" si="16"/>
        <v>88_74</v>
      </c>
      <c r="DE107" s="282"/>
      <c r="DF107" s="10"/>
      <c r="DG107" s="10" t="s">
        <v>1781</v>
      </c>
      <c r="DH107" s="10"/>
      <c r="DI107" s="10"/>
      <c r="DJ107" s="10"/>
      <c r="DK107" s="10"/>
      <c r="DL107" s="10"/>
      <c r="DM107" s="10"/>
      <c r="DN107" s="10"/>
      <c r="DO107" s="405" t="s">
        <v>1959</v>
      </c>
      <c r="DP107" s="476"/>
    </row>
    <row r="108" spans="1:1067" ht="69" customHeight="1">
      <c r="A108" s="2"/>
      <c r="B108" s="10">
        <v>22</v>
      </c>
      <c r="C108" s="280">
        <v>89</v>
      </c>
      <c r="D108" s="280" t="s">
        <v>2432</v>
      </c>
      <c r="E108" s="281">
        <v>26</v>
      </c>
      <c r="F108" s="10" t="s">
        <v>509</v>
      </c>
      <c r="G108" s="10" t="s">
        <v>61</v>
      </c>
      <c r="H108" s="10">
        <v>92</v>
      </c>
      <c r="I108" s="10"/>
      <c r="J108" s="470">
        <v>1</v>
      </c>
      <c r="K108" s="473">
        <v>1</v>
      </c>
      <c r="L108" s="473"/>
      <c r="M108" s="473"/>
      <c r="N108" s="491"/>
      <c r="O108" s="10"/>
      <c r="P108" s="10"/>
      <c r="Q108" s="10" t="s">
        <v>1652</v>
      </c>
      <c r="R108" s="10" t="s">
        <v>1999</v>
      </c>
      <c r="S108" s="10" t="s">
        <v>399</v>
      </c>
      <c r="T108" s="10"/>
      <c r="U108" s="10"/>
      <c r="V108" s="10"/>
      <c r="W108" s="9">
        <v>0.55000000000000004</v>
      </c>
      <c r="X108" s="9"/>
      <c r="Y108" s="9"/>
      <c r="Z108" s="9"/>
      <c r="AA108" s="9" t="s">
        <v>2051</v>
      </c>
      <c r="AB108" s="9" t="s">
        <v>1899</v>
      </c>
      <c r="AC108" s="9" t="s">
        <v>2369</v>
      </c>
      <c r="AD108" s="9"/>
      <c r="AE108" s="9" t="s">
        <v>2351</v>
      </c>
      <c r="AF108" s="9"/>
      <c r="AG108" s="9"/>
      <c r="AH108" s="9"/>
      <c r="AI108" s="9" t="s">
        <v>1899</v>
      </c>
      <c r="AJ108" s="9"/>
      <c r="AK108" s="468">
        <v>1</v>
      </c>
      <c r="AL108" s="386">
        <v>55</v>
      </c>
      <c r="AM108" s="387" t="s">
        <v>399</v>
      </c>
      <c r="AN108" s="390" t="s">
        <v>400</v>
      </c>
      <c r="AO108" s="390"/>
      <c r="AP108" s="390"/>
      <c r="AQ108" s="390" t="s">
        <v>2022</v>
      </c>
      <c r="AR108" s="390" t="s">
        <v>64</v>
      </c>
      <c r="AS108" s="385">
        <v>10</v>
      </c>
      <c r="AT108" s="386">
        <v>25</v>
      </c>
      <c r="AU108" s="399"/>
      <c r="AV108" s="399">
        <v>1</v>
      </c>
      <c r="AW108" s="399"/>
      <c r="AX108" s="399"/>
      <c r="AY108" s="399"/>
      <c r="AZ108" s="399">
        <v>1</v>
      </c>
      <c r="BA108" s="399"/>
      <c r="BB108" s="400"/>
      <c r="BC108" s="383">
        <v>64</v>
      </c>
      <c r="BD108" s="388">
        <v>1</v>
      </c>
      <c r="BE108" s="387" t="s">
        <v>510</v>
      </c>
      <c r="BF108" s="387" t="s">
        <v>117</v>
      </c>
      <c r="BG108" s="387" t="s">
        <v>506</v>
      </c>
      <c r="BH108" s="387" t="s">
        <v>68</v>
      </c>
      <c r="BI108" s="387" t="s">
        <v>68</v>
      </c>
      <c r="BJ108" s="387" t="s">
        <v>68</v>
      </c>
      <c r="BK108" s="387" t="s">
        <v>68</v>
      </c>
      <c r="BL108" s="387" t="s">
        <v>68</v>
      </c>
      <c r="BM108" s="387" t="s">
        <v>511</v>
      </c>
      <c r="BN108" s="387" t="s">
        <v>512</v>
      </c>
      <c r="BO108" s="390" t="s">
        <v>403</v>
      </c>
      <c r="BP108" s="390" t="s">
        <v>404</v>
      </c>
      <c r="BQ108" s="390">
        <v>1</v>
      </c>
      <c r="BR108" s="384" t="s">
        <v>2087</v>
      </c>
      <c r="BS108" s="392">
        <v>42163</v>
      </c>
      <c r="BT108" s="392">
        <v>43259</v>
      </c>
      <c r="BU108" s="387"/>
      <c r="BV108" s="387"/>
      <c r="BW108" s="387">
        <v>1</v>
      </c>
      <c r="BX108" s="387" t="s">
        <v>2104</v>
      </c>
      <c r="BY108" s="387"/>
      <c r="BZ108" s="387"/>
      <c r="CA108" s="387"/>
      <c r="CB108" s="387"/>
      <c r="CC108" s="387"/>
      <c r="CD108" s="387"/>
      <c r="CE108" s="387"/>
      <c r="CF108" s="387"/>
      <c r="CG108" s="387"/>
      <c r="CH108" s="387"/>
      <c r="CI108" s="387">
        <v>1</v>
      </c>
      <c r="CJ108" s="387">
        <v>1</v>
      </c>
      <c r="CK108" s="387"/>
      <c r="CL108" s="387"/>
      <c r="CM108" s="387"/>
      <c r="CN108" s="387"/>
      <c r="CO108" s="389">
        <v>1230</v>
      </c>
      <c r="CP108" s="389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>
        <v>92</v>
      </c>
      <c r="DA108" s="10" t="s">
        <v>184</v>
      </c>
      <c r="DB108" s="10" t="s">
        <v>74</v>
      </c>
      <c r="DC108" s="10">
        <v>1</v>
      </c>
      <c r="DD108" s="10" t="str">
        <f t="shared" si="16"/>
        <v>89_26</v>
      </c>
      <c r="DE108" s="282"/>
      <c r="DF108" s="10"/>
      <c r="DG108" s="10" t="s">
        <v>1781</v>
      </c>
      <c r="DH108" s="10"/>
      <c r="DI108" s="10"/>
      <c r="DJ108" s="10"/>
      <c r="DK108" s="9"/>
      <c r="DL108" s="9"/>
      <c r="DM108" s="9"/>
      <c r="DN108" s="9"/>
      <c r="DO108" s="474" t="s">
        <v>1959</v>
      </c>
      <c r="DP108" s="475"/>
    </row>
    <row r="109" spans="1:1067" ht="69" customHeight="1">
      <c r="A109" s="2"/>
      <c r="B109" s="10">
        <v>23</v>
      </c>
      <c r="C109" s="280">
        <v>90</v>
      </c>
      <c r="D109" s="280" t="s">
        <v>2432</v>
      </c>
      <c r="E109" s="281" t="s">
        <v>513</v>
      </c>
      <c r="F109" s="10" t="s">
        <v>514</v>
      </c>
      <c r="G109" s="10" t="s">
        <v>61</v>
      </c>
      <c r="H109" s="10">
        <v>102</v>
      </c>
      <c r="I109" s="10"/>
      <c r="J109" s="470">
        <v>1</v>
      </c>
      <c r="K109" s="473">
        <v>2</v>
      </c>
      <c r="L109" s="473"/>
      <c r="M109" s="473"/>
      <c r="N109" s="491">
        <v>1</v>
      </c>
      <c r="O109" s="10"/>
      <c r="P109" s="10"/>
      <c r="Q109" s="10"/>
      <c r="R109" s="10"/>
      <c r="S109" s="10" t="s">
        <v>489</v>
      </c>
      <c r="T109" s="10" t="s">
        <v>2125</v>
      </c>
      <c r="U109" s="10">
        <v>1.2089000000000001</v>
      </c>
      <c r="V109" s="503" t="s">
        <v>2133</v>
      </c>
      <c r="W109" s="9">
        <v>0.55000000000000004</v>
      </c>
      <c r="X109" s="9">
        <f t="shared" ref="X109:X115" si="20">Y109-W109</f>
        <v>0.72399999999999998</v>
      </c>
      <c r="Y109" s="9">
        <v>1.274</v>
      </c>
      <c r="Z109" s="9"/>
      <c r="AA109" s="9" t="s">
        <v>2049</v>
      </c>
      <c r="AB109" s="9" t="s">
        <v>622</v>
      </c>
      <c r="AC109" s="9" t="s">
        <v>2143</v>
      </c>
      <c r="AD109" s="9" t="s">
        <v>2318</v>
      </c>
      <c r="AE109" s="9" t="s">
        <v>2334</v>
      </c>
      <c r="AF109" s="9" t="s">
        <v>2327</v>
      </c>
      <c r="AG109" s="9" t="s">
        <v>2319</v>
      </c>
      <c r="AH109" s="9"/>
      <c r="AI109" s="9" t="s">
        <v>1899</v>
      </c>
      <c r="AJ109" s="9" t="s">
        <v>2367</v>
      </c>
      <c r="AK109" s="468">
        <v>1</v>
      </c>
      <c r="AL109" s="386">
        <v>56</v>
      </c>
      <c r="AM109" s="387" t="s">
        <v>489</v>
      </c>
      <c r="AN109" s="390" t="s">
        <v>473</v>
      </c>
      <c r="AO109" s="390" t="s">
        <v>61</v>
      </c>
      <c r="AP109" s="390">
        <v>0.55000000000000004</v>
      </c>
      <c r="AQ109" s="390" t="s">
        <v>2071</v>
      </c>
      <c r="AR109" s="390" t="s">
        <v>64</v>
      </c>
      <c r="AS109" s="385">
        <v>11</v>
      </c>
      <c r="AT109" s="386">
        <v>35</v>
      </c>
      <c r="AU109" s="399"/>
      <c r="AV109" s="399">
        <v>1</v>
      </c>
      <c r="AW109" s="399"/>
      <c r="AX109" s="399"/>
      <c r="AY109" s="399"/>
      <c r="AZ109" s="399">
        <v>1</v>
      </c>
      <c r="BA109" s="399"/>
      <c r="BB109" s="400"/>
      <c r="BC109" s="383">
        <v>57</v>
      </c>
      <c r="BD109" s="388">
        <v>2</v>
      </c>
      <c r="BE109" s="387" t="s">
        <v>515</v>
      </c>
      <c r="BF109" s="387" t="s">
        <v>66</v>
      </c>
      <c r="BG109" s="387" t="s">
        <v>516</v>
      </c>
      <c r="BH109" s="387" t="s">
        <v>68</v>
      </c>
      <c r="BI109" s="387" t="s">
        <v>517</v>
      </c>
      <c r="BJ109" s="387" t="s">
        <v>112</v>
      </c>
      <c r="BK109" s="387" t="s">
        <v>518</v>
      </c>
      <c r="BL109" s="387" t="s">
        <v>68</v>
      </c>
      <c r="BM109" s="387" t="s">
        <v>469</v>
      </c>
      <c r="BN109" s="387" t="s">
        <v>519</v>
      </c>
      <c r="BO109" s="390" t="s">
        <v>403</v>
      </c>
      <c r="BP109" s="390" t="s">
        <v>404</v>
      </c>
      <c r="BQ109" s="390">
        <v>1</v>
      </c>
      <c r="BR109" s="384" t="s">
        <v>2087</v>
      </c>
      <c r="BS109" s="392">
        <v>42163</v>
      </c>
      <c r="BT109" s="392">
        <v>43259</v>
      </c>
      <c r="BU109" s="387"/>
      <c r="BV109" s="387"/>
      <c r="BW109" s="387">
        <v>1</v>
      </c>
      <c r="BX109" s="387" t="s">
        <v>2355</v>
      </c>
      <c r="BY109" s="387"/>
      <c r="BZ109" s="387"/>
      <c r="CA109" s="387"/>
      <c r="CB109" s="387"/>
      <c r="CC109" s="387"/>
      <c r="CD109" s="387"/>
      <c r="CE109" s="387"/>
      <c r="CF109" s="387"/>
      <c r="CG109" s="387"/>
      <c r="CH109" s="387">
        <v>1</v>
      </c>
      <c r="CI109" s="387"/>
      <c r="CJ109" s="387">
        <v>1</v>
      </c>
      <c r="CK109" s="387"/>
      <c r="CL109" s="387"/>
      <c r="CM109" s="387"/>
      <c r="CN109" s="387"/>
      <c r="CO109" s="389">
        <v>1230</v>
      </c>
      <c r="CP109" s="389"/>
      <c r="CQ109" s="10"/>
      <c r="CR109" s="10"/>
      <c r="CS109" s="10"/>
      <c r="CT109" s="10"/>
      <c r="CU109" s="10" t="s">
        <v>1681</v>
      </c>
      <c r="CV109" s="10"/>
      <c r="CW109" s="10"/>
      <c r="CX109" s="10">
        <v>1</v>
      </c>
      <c r="CY109" s="10" t="s">
        <v>130</v>
      </c>
      <c r="CZ109" s="10">
        <v>102</v>
      </c>
      <c r="DA109" s="10" t="s">
        <v>486</v>
      </c>
      <c r="DB109" s="10" t="s">
        <v>520</v>
      </c>
      <c r="DC109" s="10">
        <v>1</v>
      </c>
      <c r="DD109" s="10" t="str">
        <f t="shared" si="16"/>
        <v>90_80.1</v>
      </c>
      <c r="DE109" s="282"/>
      <c r="DF109" s="10" t="s">
        <v>447</v>
      </c>
      <c r="DG109" s="10" t="s">
        <v>1781</v>
      </c>
      <c r="DH109" s="10"/>
      <c r="DI109" s="10"/>
      <c r="DJ109" s="10"/>
      <c r="DK109" s="9"/>
      <c r="DL109" s="9"/>
      <c r="DM109" s="9"/>
      <c r="DN109" s="9"/>
      <c r="DO109" s="474" t="s">
        <v>1959</v>
      </c>
      <c r="DP109" s="475"/>
    </row>
    <row r="110" spans="1:1067" ht="69" customHeight="1">
      <c r="A110" s="2"/>
      <c r="B110" s="10">
        <v>24</v>
      </c>
      <c r="C110" s="280">
        <v>91</v>
      </c>
      <c r="D110" s="280" t="s">
        <v>2432</v>
      </c>
      <c r="E110" s="281" t="s">
        <v>521</v>
      </c>
      <c r="F110" s="10" t="s">
        <v>522</v>
      </c>
      <c r="G110" s="10" t="s">
        <v>61</v>
      </c>
      <c r="H110" s="10">
        <v>103</v>
      </c>
      <c r="I110" s="10"/>
      <c r="J110" s="470">
        <v>1</v>
      </c>
      <c r="K110" s="473">
        <v>1</v>
      </c>
      <c r="L110" s="473"/>
      <c r="M110" s="473"/>
      <c r="N110" s="491"/>
      <c r="O110" s="10"/>
      <c r="P110" s="10"/>
      <c r="Q110" s="10"/>
      <c r="R110" s="10"/>
      <c r="S110" s="10" t="s">
        <v>523</v>
      </c>
      <c r="T110" s="10" t="s">
        <v>2138</v>
      </c>
      <c r="U110" s="10">
        <v>1.6816</v>
      </c>
      <c r="V110" s="503" t="s">
        <v>2133</v>
      </c>
      <c r="W110" s="9">
        <v>0.55000000000000004</v>
      </c>
      <c r="X110" s="9">
        <f t="shared" si="20"/>
        <v>0.72399999999999998</v>
      </c>
      <c r="Y110" s="9">
        <v>1.274</v>
      </c>
      <c r="Z110" s="9"/>
      <c r="AA110" s="9" t="s">
        <v>2049</v>
      </c>
      <c r="AB110" s="9" t="s">
        <v>622</v>
      </c>
      <c r="AC110" s="489" t="s">
        <v>2128</v>
      </c>
      <c r="AD110" s="9" t="s">
        <v>2326</v>
      </c>
      <c r="AE110" s="9" t="s">
        <v>2334</v>
      </c>
      <c r="AF110" s="9" t="s">
        <v>2327</v>
      </c>
      <c r="AG110" s="9" t="s">
        <v>2319</v>
      </c>
      <c r="AH110" s="9"/>
      <c r="AI110" s="9" t="s">
        <v>1899</v>
      </c>
      <c r="AJ110" s="9" t="s">
        <v>74</v>
      </c>
      <c r="AK110" s="468">
        <v>1</v>
      </c>
      <c r="AL110" s="386">
        <v>57</v>
      </c>
      <c r="AM110" s="387" t="s">
        <v>523</v>
      </c>
      <c r="AN110" s="390" t="s">
        <v>473</v>
      </c>
      <c r="AO110" s="390" t="s">
        <v>61</v>
      </c>
      <c r="AP110" s="390">
        <v>0.55000000000000004</v>
      </c>
      <c r="AQ110" s="390" t="s">
        <v>2071</v>
      </c>
      <c r="AR110" s="390" t="s">
        <v>64</v>
      </c>
      <c r="AS110" s="385">
        <v>11</v>
      </c>
      <c r="AT110" s="386">
        <v>35</v>
      </c>
      <c r="AU110" s="399"/>
      <c r="AV110" s="399">
        <v>1</v>
      </c>
      <c r="AW110" s="399"/>
      <c r="AX110" s="399"/>
      <c r="AY110" s="399"/>
      <c r="AZ110" s="399">
        <v>1</v>
      </c>
      <c r="BA110" s="399"/>
      <c r="BB110" s="400"/>
      <c r="BC110" s="383">
        <v>57</v>
      </c>
      <c r="BD110" s="388">
        <v>1</v>
      </c>
      <c r="BE110" s="387" t="s">
        <v>524</v>
      </c>
      <c r="BF110" s="387" t="s">
        <v>92</v>
      </c>
      <c r="BG110" s="387" t="s">
        <v>516</v>
      </c>
      <c r="BH110" s="387" t="s">
        <v>68</v>
      </c>
      <c r="BI110" s="387" t="s">
        <v>68</v>
      </c>
      <c r="BJ110" s="387" t="s">
        <v>68</v>
      </c>
      <c r="BK110" s="387" t="s">
        <v>68</v>
      </c>
      <c r="BL110" s="387" t="s">
        <v>68</v>
      </c>
      <c r="BM110" s="387" t="s">
        <v>469</v>
      </c>
      <c r="BN110" s="387" t="s">
        <v>525</v>
      </c>
      <c r="BO110" s="390" t="s">
        <v>403</v>
      </c>
      <c r="BP110" s="390" t="s">
        <v>404</v>
      </c>
      <c r="BQ110" s="390">
        <v>1</v>
      </c>
      <c r="BR110" s="384" t="s">
        <v>2087</v>
      </c>
      <c r="BS110" s="392">
        <v>42163</v>
      </c>
      <c r="BT110" s="392">
        <v>43259</v>
      </c>
      <c r="BU110" s="387"/>
      <c r="BV110" s="387"/>
      <c r="BW110" s="387">
        <v>1</v>
      </c>
      <c r="BX110" s="387" t="s">
        <v>2104</v>
      </c>
      <c r="BY110" s="387"/>
      <c r="BZ110" s="387"/>
      <c r="CA110" s="387"/>
      <c r="CB110" s="387"/>
      <c r="CC110" s="387"/>
      <c r="CD110" s="387"/>
      <c r="CE110" s="387"/>
      <c r="CF110" s="387"/>
      <c r="CG110" s="387"/>
      <c r="CH110" s="387"/>
      <c r="CI110" s="387">
        <v>1</v>
      </c>
      <c r="CJ110" s="387">
        <v>1</v>
      </c>
      <c r="CK110" s="387"/>
      <c r="CL110" s="387"/>
      <c r="CM110" s="387"/>
      <c r="CN110" s="387"/>
      <c r="CO110" s="389">
        <v>1230</v>
      </c>
      <c r="CP110" s="389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>
        <v>103</v>
      </c>
      <c r="DA110" s="10" t="s">
        <v>74</v>
      </c>
      <c r="DB110" s="10" t="s">
        <v>74</v>
      </c>
      <c r="DC110" s="10">
        <v>1</v>
      </c>
      <c r="DD110" s="10" t="str">
        <f t="shared" si="16"/>
        <v>91_80.2</v>
      </c>
      <c r="DE110" s="282"/>
      <c r="DF110" s="10"/>
      <c r="DG110" s="10" t="s">
        <v>1777</v>
      </c>
      <c r="DH110" s="10"/>
      <c r="DI110" s="10"/>
      <c r="DJ110" s="10"/>
      <c r="DK110" s="9"/>
      <c r="DL110" s="9"/>
      <c r="DM110" s="9"/>
      <c r="DN110" s="9"/>
      <c r="DO110" s="474" t="s">
        <v>1959</v>
      </c>
      <c r="DP110" s="475"/>
    </row>
    <row r="111" spans="1:1067" ht="69" customHeight="1">
      <c r="A111" s="2"/>
      <c r="B111" s="10">
        <v>25</v>
      </c>
      <c r="C111" s="280">
        <v>92</v>
      </c>
      <c r="D111" s="280" t="s">
        <v>2432</v>
      </c>
      <c r="E111" s="281" t="s">
        <v>526</v>
      </c>
      <c r="F111" s="10" t="s">
        <v>527</v>
      </c>
      <c r="G111" s="10" t="s">
        <v>61</v>
      </c>
      <c r="H111" s="10">
        <v>105</v>
      </c>
      <c r="I111" s="11"/>
      <c r="J111" s="472">
        <v>1</v>
      </c>
      <c r="K111" s="471">
        <v>2</v>
      </c>
      <c r="L111" s="471"/>
      <c r="M111" s="471"/>
      <c r="N111" s="490">
        <v>1</v>
      </c>
      <c r="O111" s="11"/>
      <c r="P111" s="11"/>
      <c r="Q111" s="11"/>
      <c r="R111" s="11"/>
      <c r="S111" s="11" t="s">
        <v>528</v>
      </c>
      <c r="T111" s="271" t="s">
        <v>2119</v>
      </c>
      <c r="U111" s="271">
        <v>6.63</v>
      </c>
      <c r="V111" s="505" t="s">
        <v>2120</v>
      </c>
      <c r="W111" s="9">
        <v>0.55000000000000004</v>
      </c>
      <c r="X111" s="9">
        <f t="shared" si="20"/>
        <v>0.72399999999999998</v>
      </c>
      <c r="Y111" s="12">
        <v>1.274</v>
      </c>
      <c r="Z111" s="12"/>
      <c r="AA111" s="12" t="s">
        <v>2129</v>
      </c>
      <c r="AB111" s="12" t="s">
        <v>622</v>
      </c>
      <c r="AC111" s="508" t="s">
        <v>2346</v>
      </c>
      <c r="AD111" s="12" t="s">
        <v>2306</v>
      </c>
      <c r="AE111" s="12" t="s">
        <v>2334</v>
      </c>
      <c r="AF111" s="12" t="s">
        <v>2322</v>
      </c>
      <c r="AG111" s="12" t="s">
        <v>2319</v>
      </c>
      <c r="AH111" s="12"/>
      <c r="AI111" s="12" t="s">
        <v>1899</v>
      </c>
      <c r="AJ111" s="12" t="s">
        <v>74</v>
      </c>
      <c r="AK111" s="466">
        <v>1</v>
      </c>
      <c r="AL111" s="395">
        <v>58</v>
      </c>
      <c r="AM111" s="390" t="s">
        <v>528</v>
      </c>
      <c r="AN111" s="390" t="s">
        <v>473</v>
      </c>
      <c r="AO111" s="390" t="s">
        <v>2081</v>
      </c>
      <c r="AP111" s="390">
        <f>W111+W112</f>
        <v>1.1000000000000001</v>
      </c>
      <c r="AQ111" s="390" t="s">
        <v>2071</v>
      </c>
      <c r="AR111" s="390" t="s">
        <v>64</v>
      </c>
      <c r="AS111" s="385">
        <v>12</v>
      </c>
      <c r="AT111" s="386">
        <v>36</v>
      </c>
      <c r="AU111" s="399"/>
      <c r="AV111" s="399">
        <v>1</v>
      </c>
      <c r="AW111" s="399"/>
      <c r="AX111" s="399"/>
      <c r="AY111" s="399"/>
      <c r="AZ111" s="399">
        <v>1</v>
      </c>
      <c r="BA111" s="399"/>
      <c r="BB111" s="400"/>
      <c r="BC111" s="383">
        <v>53</v>
      </c>
      <c r="BD111" s="388">
        <v>2</v>
      </c>
      <c r="BE111" s="387" t="s">
        <v>529</v>
      </c>
      <c r="BF111" s="387" t="s">
        <v>66</v>
      </c>
      <c r="BG111" s="387" t="s">
        <v>530</v>
      </c>
      <c r="BH111" s="387" t="s">
        <v>68</v>
      </c>
      <c r="BI111" s="387" t="s">
        <v>531</v>
      </c>
      <c r="BJ111" s="387" t="s">
        <v>112</v>
      </c>
      <c r="BK111" s="387" t="s">
        <v>532</v>
      </c>
      <c r="BL111" s="387" t="s">
        <v>68</v>
      </c>
      <c r="BM111" s="387" t="s">
        <v>511</v>
      </c>
      <c r="BN111" s="387" t="s">
        <v>533</v>
      </c>
      <c r="BO111" s="390" t="s">
        <v>403</v>
      </c>
      <c r="BP111" s="390" t="s">
        <v>404</v>
      </c>
      <c r="BQ111" s="390">
        <v>1</v>
      </c>
      <c r="BR111" s="384" t="s">
        <v>2087</v>
      </c>
      <c r="BS111" s="392">
        <v>42163</v>
      </c>
      <c r="BT111" s="392">
        <v>43259</v>
      </c>
      <c r="BU111" s="387"/>
      <c r="BV111" s="387"/>
      <c r="BW111" s="387">
        <v>1</v>
      </c>
      <c r="BX111" s="387" t="s">
        <v>2104</v>
      </c>
      <c r="BY111" s="387"/>
      <c r="BZ111" s="387"/>
      <c r="CA111" s="387"/>
      <c r="CB111" s="387"/>
      <c r="CC111" s="387"/>
      <c r="CD111" s="387"/>
      <c r="CE111" s="387"/>
      <c r="CF111" s="387"/>
      <c r="CG111" s="387"/>
      <c r="CH111" s="387"/>
      <c r="CI111" s="387">
        <v>1</v>
      </c>
      <c r="CJ111" s="387">
        <v>1</v>
      </c>
      <c r="CK111" s="387"/>
      <c r="CL111" s="387"/>
      <c r="CM111" s="387"/>
      <c r="CN111" s="387"/>
      <c r="CO111" s="389">
        <v>1230</v>
      </c>
      <c r="CP111" s="389"/>
      <c r="CQ111" s="11"/>
      <c r="CR111" s="11"/>
      <c r="CS111" s="11"/>
      <c r="CT111" s="11"/>
      <c r="CU111" s="11" t="s">
        <v>1659</v>
      </c>
      <c r="CV111" s="11"/>
      <c r="CW111" s="11"/>
      <c r="CX111" s="10">
        <v>1</v>
      </c>
      <c r="CY111" s="10" t="s">
        <v>130</v>
      </c>
      <c r="CZ111" s="10">
        <v>105</v>
      </c>
      <c r="DA111" s="10" t="s">
        <v>534</v>
      </c>
      <c r="DB111" s="10" t="s">
        <v>535</v>
      </c>
      <c r="DC111" s="10">
        <v>1</v>
      </c>
      <c r="DD111" s="10" t="str">
        <f t="shared" si="16"/>
        <v>92_81.1</v>
      </c>
      <c r="DE111" s="282"/>
      <c r="DF111" s="10" t="s">
        <v>447</v>
      </c>
      <c r="DG111" s="10" t="s">
        <v>1781</v>
      </c>
      <c r="DH111" s="10"/>
      <c r="DI111" s="10"/>
      <c r="DJ111" s="10"/>
      <c r="DK111" s="9"/>
      <c r="DL111" s="9"/>
      <c r="DM111" s="9"/>
      <c r="DN111" s="9"/>
      <c r="DO111" s="474" t="s">
        <v>1959</v>
      </c>
      <c r="DP111" s="475"/>
    </row>
    <row r="112" spans="1:1067" ht="69" customHeight="1">
      <c r="A112" s="2"/>
      <c r="B112" s="10">
        <v>26</v>
      </c>
      <c r="C112" s="280">
        <v>93</v>
      </c>
      <c r="D112" s="280" t="s">
        <v>2432</v>
      </c>
      <c r="E112" s="281" t="s">
        <v>536</v>
      </c>
      <c r="F112" s="10" t="s">
        <v>2347</v>
      </c>
      <c r="G112" s="10" t="s">
        <v>61</v>
      </c>
      <c r="H112" s="10">
        <v>104</v>
      </c>
      <c r="I112" s="11"/>
      <c r="J112" s="472">
        <v>1</v>
      </c>
      <c r="K112" s="471">
        <v>1</v>
      </c>
      <c r="L112" s="471"/>
      <c r="M112" s="471"/>
      <c r="N112" s="490"/>
      <c r="O112" s="11"/>
      <c r="P112" s="11"/>
      <c r="Q112" s="11"/>
      <c r="R112" s="11"/>
      <c r="S112" s="11" t="s">
        <v>528</v>
      </c>
      <c r="T112" s="271" t="s">
        <v>2119</v>
      </c>
      <c r="U112" s="271">
        <v>6.63</v>
      </c>
      <c r="V112" s="505" t="s">
        <v>2120</v>
      </c>
      <c r="W112" s="9">
        <v>0.55000000000000004</v>
      </c>
      <c r="X112" s="9">
        <f t="shared" si="20"/>
        <v>0.72399999999999998</v>
      </c>
      <c r="Y112" s="12">
        <v>1.274</v>
      </c>
      <c r="Z112" s="12"/>
      <c r="AA112" s="12" t="s">
        <v>2129</v>
      </c>
      <c r="AB112" s="12" t="s">
        <v>622</v>
      </c>
      <c r="AC112" s="508" t="s">
        <v>2346</v>
      </c>
      <c r="AD112" s="12" t="s">
        <v>2306</v>
      </c>
      <c r="AE112" s="12" t="s">
        <v>2334</v>
      </c>
      <c r="AF112" s="12" t="s">
        <v>2322</v>
      </c>
      <c r="AG112" s="12" t="s">
        <v>2319</v>
      </c>
      <c r="AH112" s="12"/>
      <c r="AI112" s="12" t="s">
        <v>1899</v>
      </c>
      <c r="AJ112" s="12" t="s">
        <v>74</v>
      </c>
      <c r="AK112" s="466">
        <v>1</v>
      </c>
      <c r="AL112" s="395">
        <v>59</v>
      </c>
      <c r="AM112" s="390" t="s">
        <v>528</v>
      </c>
      <c r="AN112" s="390" t="s">
        <v>473</v>
      </c>
      <c r="AO112" s="390" t="s">
        <v>2081</v>
      </c>
      <c r="AP112" s="390">
        <v>1.1000000000000001</v>
      </c>
      <c r="AQ112" s="390" t="s">
        <v>2071</v>
      </c>
      <c r="AR112" s="390" t="s">
        <v>64</v>
      </c>
      <c r="AS112" s="385">
        <v>12</v>
      </c>
      <c r="AT112" s="386">
        <v>36</v>
      </c>
      <c r="AU112" s="399"/>
      <c r="AV112" s="399">
        <v>1</v>
      </c>
      <c r="AW112" s="399"/>
      <c r="AX112" s="399"/>
      <c r="AY112" s="399"/>
      <c r="AZ112" s="399">
        <v>1</v>
      </c>
      <c r="BA112" s="399"/>
      <c r="BB112" s="400"/>
      <c r="BC112" s="383">
        <v>53</v>
      </c>
      <c r="BD112" s="388">
        <v>1</v>
      </c>
      <c r="BE112" s="387" t="s">
        <v>524</v>
      </c>
      <c r="BF112" s="387" t="s">
        <v>92</v>
      </c>
      <c r="BG112" s="387" t="s">
        <v>530</v>
      </c>
      <c r="BH112" s="387" t="s">
        <v>68</v>
      </c>
      <c r="BI112" s="387" t="s">
        <v>68</v>
      </c>
      <c r="BJ112" s="387" t="s">
        <v>68</v>
      </c>
      <c r="BK112" s="387" t="s">
        <v>68</v>
      </c>
      <c r="BL112" s="387" t="s">
        <v>68</v>
      </c>
      <c r="BM112" s="387" t="s">
        <v>511</v>
      </c>
      <c r="BN112" s="387" t="s">
        <v>538</v>
      </c>
      <c r="BO112" s="390" t="s">
        <v>403</v>
      </c>
      <c r="BP112" s="390" t="s">
        <v>404</v>
      </c>
      <c r="BQ112" s="390">
        <v>1</v>
      </c>
      <c r="BR112" s="384" t="s">
        <v>2087</v>
      </c>
      <c r="BS112" s="392">
        <v>42163</v>
      </c>
      <c r="BT112" s="392">
        <v>43259</v>
      </c>
      <c r="BU112" s="387"/>
      <c r="BV112" s="387"/>
      <c r="BW112" s="387">
        <v>1</v>
      </c>
      <c r="BX112" s="387" t="s">
        <v>2104</v>
      </c>
      <c r="BY112" s="387"/>
      <c r="BZ112" s="387"/>
      <c r="CA112" s="387"/>
      <c r="CB112" s="387"/>
      <c r="CC112" s="387"/>
      <c r="CD112" s="387"/>
      <c r="CE112" s="387"/>
      <c r="CF112" s="387"/>
      <c r="CG112" s="387"/>
      <c r="CH112" s="387"/>
      <c r="CI112" s="387">
        <v>1</v>
      </c>
      <c r="CJ112" s="387">
        <v>1</v>
      </c>
      <c r="CK112" s="387"/>
      <c r="CL112" s="387"/>
      <c r="CM112" s="387"/>
      <c r="CN112" s="387"/>
      <c r="CO112" s="389">
        <v>1230</v>
      </c>
      <c r="CP112" s="389"/>
      <c r="CQ112" s="11"/>
      <c r="CR112" s="11"/>
      <c r="CS112" s="11"/>
      <c r="CT112" s="11"/>
      <c r="CU112" s="11"/>
      <c r="CV112" s="11"/>
      <c r="CW112" s="11"/>
      <c r="CX112" s="10"/>
      <c r="CY112" s="10"/>
      <c r="CZ112" s="10">
        <v>104</v>
      </c>
      <c r="DA112" s="10" t="s">
        <v>486</v>
      </c>
      <c r="DB112" s="10" t="s">
        <v>74</v>
      </c>
      <c r="DC112" s="10">
        <v>1</v>
      </c>
      <c r="DD112" s="10" t="str">
        <f t="shared" si="16"/>
        <v>93_81.2</v>
      </c>
      <c r="DE112" s="282"/>
      <c r="DF112" s="10"/>
      <c r="DG112" s="10" t="s">
        <v>1781</v>
      </c>
      <c r="DH112" s="10"/>
      <c r="DI112" s="10"/>
      <c r="DJ112" s="10"/>
      <c r="DK112" s="9"/>
      <c r="DL112" s="9"/>
      <c r="DM112" s="9"/>
      <c r="DN112" s="9"/>
      <c r="DO112" s="474" t="s">
        <v>1959</v>
      </c>
      <c r="DP112" s="475"/>
    </row>
    <row r="113" spans="1:120" ht="69" customHeight="1">
      <c r="A113" s="2"/>
      <c r="B113" s="10">
        <v>27</v>
      </c>
      <c r="C113" s="280">
        <v>94</v>
      </c>
      <c r="D113" s="280" t="s">
        <v>2432</v>
      </c>
      <c r="E113" s="281" t="s">
        <v>539</v>
      </c>
      <c r="F113" s="10" t="s">
        <v>540</v>
      </c>
      <c r="G113" s="10" t="s">
        <v>61</v>
      </c>
      <c r="H113" s="10">
        <v>106</v>
      </c>
      <c r="I113" s="11"/>
      <c r="J113" s="472">
        <v>1</v>
      </c>
      <c r="K113" s="471">
        <v>2</v>
      </c>
      <c r="L113" s="471"/>
      <c r="M113" s="471"/>
      <c r="N113" s="490">
        <v>1</v>
      </c>
      <c r="O113" s="11"/>
      <c r="P113" s="11"/>
      <c r="Q113" s="11"/>
      <c r="R113" s="11"/>
      <c r="S113" s="11" t="s">
        <v>541</v>
      </c>
      <c r="T113" s="11" t="s">
        <v>2121</v>
      </c>
      <c r="U113" s="11">
        <v>15.24</v>
      </c>
      <c r="V113" s="505" t="s">
        <v>2122</v>
      </c>
      <c r="W113" s="9">
        <v>0.55000000000000004</v>
      </c>
      <c r="X113" s="9">
        <f t="shared" si="20"/>
        <v>0.72399999999999998</v>
      </c>
      <c r="Y113" s="12">
        <v>1.274</v>
      </c>
      <c r="Z113" s="12"/>
      <c r="AA113" s="12" t="s">
        <v>2067</v>
      </c>
      <c r="AB113" s="12" t="s">
        <v>622</v>
      </c>
      <c r="AC113" s="508" t="s">
        <v>2348</v>
      </c>
      <c r="AD113" s="12" t="s">
        <v>2306</v>
      </c>
      <c r="AE113" s="12" t="s">
        <v>2334</v>
      </c>
      <c r="AF113" s="12" t="s">
        <v>2322</v>
      </c>
      <c r="AG113" s="12" t="s">
        <v>2319</v>
      </c>
      <c r="AH113" s="12"/>
      <c r="AI113" s="12" t="s">
        <v>1899</v>
      </c>
      <c r="AJ113" s="12" t="s">
        <v>74</v>
      </c>
      <c r="AK113" s="466">
        <v>1</v>
      </c>
      <c r="AL113" s="395">
        <v>60</v>
      </c>
      <c r="AM113" s="390" t="s">
        <v>541</v>
      </c>
      <c r="AN113" s="390" t="s">
        <v>473</v>
      </c>
      <c r="AO113" s="390" t="s">
        <v>2076</v>
      </c>
      <c r="AP113" s="390">
        <f>W113+W114+W115</f>
        <v>2.4300000000000002</v>
      </c>
      <c r="AQ113" s="390" t="s">
        <v>2071</v>
      </c>
      <c r="AR113" s="390" t="s">
        <v>64</v>
      </c>
      <c r="AS113" s="385">
        <v>13</v>
      </c>
      <c r="AT113" s="386">
        <v>37</v>
      </c>
      <c r="AU113" s="399"/>
      <c r="AV113" s="399">
        <v>1</v>
      </c>
      <c r="AW113" s="399"/>
      <c r="AX113" s="399"/>
      <c r="AY113" s="399"/>
      <c r="AZ113" s="399">
        <v>1</v>
      </c>
      <c r="BA113" s="399"/>
      <c r="BB113" s="400"/>
      <c r="BC113" s="383">
        <v>50</v>
      </c>
      <c r="BD113" s="388">
        <v>2</v>
      </c>
      <c r="BE113" s="387" t="s">
        <v>515</v>
      </c>
      <c r="BF113" s="387" t="s">
        <v>66</v>
      </c>
      <c r="BG113" s="387" t="s">
        <v>542</v>
      </c>
      <c r="BH113" s="387" t="s">
        <v>68</v>
      </c>
      <c r="BI113" s="387" t="s">
        <v>543</v>
      </c>
      <c r="BJ113" s="387" t="s">
        <v>112</v>
      </c>
      <c r="BK113" s="387" t="s">
        <v>544</v>
      </c>
      <c r="BL113" s="387" t="s">
        <v>68</v>
      </c>
      <c r="BM113" s="387" t="s">
        <v>511</v>
      </c>
      <c r="BN113" s="387" t="s">
        <v>545</v>
      </c>
      <c r="BO113" s="390" t="s">
        <v>403</v>
      </c>
      <c r="BP113" s="390" t="s">
        <v>404</v>
      </c>
      <c r="BQ113" s="390">
        <v>1</v>
      </c>
      <c r="BR113" s="384" t="s">
        <v>2087</v>
      </c>
      <c r="BS113" s="392">
        <v>42163</v>
      </c>
      <c r="BT113" s="392">
        <v>43259</v>
      </c>
      <c r="BU113" s="387"/>
      <c r="BV113" s="387"/>
      <c r="BW113" s="387">
        <v>1</v>
      </c>
      <c r="BX113" s="387" t="s">
        <v>2104</v>
      </c>
      <c r="BY113" s="387"/>
      <c r="BZ113" s="387"/>
      <c r="CA113" s="387"/>
      <c r="CB113" s="387"/>
      <c r="CC113" s="387"/>
      <c r="CD113" s="387"/>
      <c r="CE113" s="387"/>
      <c r="CF113" s="387"/>
      <c r="CG113" s="387"/>
      <c r="CH113" s="387"/>
      <c r="CI113" s="387">
        <v>1</v>
      </c>
      <c r="CJ113" s="387">
        <v>1</v>
      </c>
      <c r="CK113" s="387"/>
      <c r="CL113" s="387"/>
      <c r="CM113" s="387"/>
      <c r="CN113" s="387"/>
      <c r="CO113" s="389">
        <v>1230</v>
      </c>
      <c r="CP113" s="389"/>
      <c r="CQ113" s="11"/>
      <c r="CR113" s="11"/>
      <c r="CS113" s="11"/>
      <c r="CT113" s="11"/>
      <c r="CU113" s="11" t="s">
        <v>1659</v>
      </c>
      <c r="CV113" s="11"/>
      <c r="CW113" s="11" t="s">
        <v>1680</v>
      </c>
      <c r="CX113" s="10">
        <v>1</v>
      </c>
      <c r="CY113" s="10" t="s">
        <v>130</v>
      </c>
      <c r="CZ113" s="10">
        <v>106</v>
      </c>
      <c r="DA113" s="10" t="s">
        <v>546</v>
      </c>
      <c r="DB113" s="10" t="s">
        <v>547</v>
      </c>
      <c r="DC113" s="10">
        <v>1</v>
      </c>
      <c r="DD113" s="10" t="str">
        <f t="shared" si="16"/>
        <v>94_82.1</v>
      </c>
      <c r="DE113" s="282"/>
      <c r="DF113" s="10" t="s">
        <v>447</v>
      </c>
      <c r="DG113" s="10" t="s">
        <v>1781</v>
      </c>
      <c r="DH113" s="10"/>
      <c r="DI113" s="10"/>
      <c r="DJ113" s="10"/>
      <c r="DK113" s="9"/>
      <c r="DL113" s="9"/>
      <c r="DM113" s="9"/>
      <c r="DN113" s="9"/>
      <c r="DO113" s="474" t="s">
        <v>1959</v>
      </c>
      <c r="DP113" s="475"/>
    </row>
    <row r="114" spans="1:120" ht="69" customHeight="1">
      <c r="A114" s="2"/>
      <c r="B114" s="10">
        <v>28</v>
      </c>
      <c r="C114" s="280">
        <v>95</v>
      </c>
      <c r="D114" s="280" t="s">
        <v>2432</v>
      </c>
      <c r="E114" s="281" t="s">
        <v>548</v>
      </c>
      <c r="F114" s="10" t="s">
        <v>549</v>
      </c>
      <c r="G114" s="10" t="s">
        <v>61</v>
      </c>
      <c r="H114" s="10">
        <v>107</v>
      </c>
      <c r="I114" s="11"/>
      <c r="J114" s="472">
        <v>1</v>
      </c>
      <c r="K114" s="471">
        <v>1</v>
      </c>
      <c r="L114" s="471"/>
      <c r="M114" s="471"/>
      <c r="N114" s="490"/>
      <c r="O114" s="11"/>
      <c r="P114" s="11"/>
      <c r="Q114" s="11"/>
      <c r="R114" s="11"/>
      <c r="S114" s="11" t="s">
        <v>541</v>
      </c>
      <c r="T114" s="11" t="s">
        <v>2123</v>
      </c>
      <c r="U114" s="11">
        <v>1.82</v>
      </c>
      <c r="V114" s="11" t="s">
        <v>2122</v>
      </c>
      <c r="W114" s="9">
        <v>0.55000000000000004</v>
      </c>
      <c r="X114" s="9">
        <f t="shared" si="20"/>
        <v>0.72399999999999998</v>
      </c>
      <c r="Y114" s="12">
        <v>1.274</v>
      </c>
      <c r="Z114" s="12"/>
      <c r="AA114" s="12" t="s">
        <v>2067</v>
      </c>
      <c r="AB114" s="12" t="s">
        <v>622</v>
      </c>
      <c r="AC114" s="508" t="s">
        <v>2353</v>
      </c>
      <c r="AD114" s="12" t="s">
        <v>2306</v>
      </c>
      <c r="AE114" s="12" t="s">
        <v>2334</v>
      </c>
      <c r="AF114" s="12" t="s">
        <v>2322</v>
      </c>
      <c r="AG114" s="12" t="s">
        <v>2319</v>
      </c>
      <c r="AH114" s="12"/>
      <c r="AI114" s="12" t="s">
        <v>1899</v>
      </c>
      <c r="AJ114" s="12" t="s">
        <v>74</v>
      </c>
      <c r="AK114" s="466">
        <v>1</v>
      </c>
      <c r="AL114" s="395">
        <v>61</v>
      </c>
      <c r="AM114" s="390" t="s">
        <v>541</v>
      </c>
      <c r="AN114" s="390" t="s">
        <v>473</v>
      </c>
      <c r="AO114" s="390" t="s">
        <v>2076</v>
      </c>
      <c r="AP114" s="390">
        <v>2.4300000000000002</v>
      </c>
      <c r="AQ114" s="390" t="s">
        <v>2071</v>
      </c>
      <c r="AR114" s="390" t="s">
        <v>64</v>
      </c>
      <c r="AS114" s="385">
        <v>13</v>
      </c>
      <c r="AT114" s="386">
        <v>37</v>
      </c>
      <c r="AU114" s="399"/>
      <c r="AV114" s="399">
        <v>1</v>
      </c>
      <c r="AW114" s="399"/>
      <c r="AX114" s="399"/>
      <c r="AY114" s="399"/>
      <c r="AZ114" s="399">
        <v>1</v>
      </c>
      <c r="BA114" s="399"/>
      <c r="BB114" s="400"/>
      <c r="BC114" s="383">
        <v>49</v>
      </c>
      <c r="BD114" s="388">
        <v>1</v>
      </c>
      <c r="BE114" s="387" t="s">
        <v>524</v>
      </c>
      <c r="BF114" s="387" t="s">
        <v>92</v>
      </c>
      <c r="BG114" s="387" t="s">
        <v>542</v>
      </c>
      <c r="BH114" s="387" t="s">
        <v>68</v>
      </c>
      <c r="BI114" s="387" t="s">
        <v>68</v>
      </c>
      <c r="BJ114" s="387" t="s">
        <v>68</v>
      </c>
      <c r="BK114" s="387" t="s">
        <v>68</v>
      </c>
      <c r="BL114" s="387" t="s">
        <v>68</v>
      </c>
      <c r="BM114" s="387" t="s">
        <v>469</v>
      </c>
      <c r="BN114" s="387" t="s">
        <v>550</v>
      </c>
      <c r="BO114" s="390" t="s">
        <v>403</v>
      </c>
      <c r="BP114" s="390" t="s">
        <v>404</v>
      </c>
      <c r="BQ114" s="390">
        <v>1</v>
      </c>
      <c r="BR114" s="384" t="s">
        <v>2087</v>
      </c>
      <c r="BS114" s="392">
        <v>42163</v>
      </c>
      <c r="BT114" s="392">
        <v>43259</v>
      </c>
      <c r="BU114" s="387"/>
      <c r="BV114" s="387"/>
      <c r="BW114" s="387">
        <v>1</v>
      </c>
      <c r="BX114" s="387" t="s">
        <v>2104</v>
      </c>
      <c r="BY114" s="387"/>
      <c r="BZ114" s="387"/>
      <c r="CA114" s="387"/>
      <c r="CB114" s="387"/>
      <c r="CC114" s="387"/>
      <c r="CD114" s="387"/>
      <c r="CE114" s="387"/>
      <c r="CF114" s="387"/>
      <c r="CG114" s="387"/>
      <c r="CH114" s="387"/>
      <c r="CI114" s="387">
        <v>1</v>
      </c>
      <c r="CJ114" s="387">
        <v>1</v>
      </c>
      <c r="CK114" s="387"/>
      <c r="CL114" s="387"/>
      <c r="CM114" s="387"/>
      <c r="CN114" s="387"/>
      <c r="CO114" s="389">
        <v>1230</v>
      </c>
      <c r="CP114" s="389"/>
      <c r="CQ114" s="11"/>
      <c r="CR114" s="11"/>
      <c r="CS114" s="11"/>
      <c r="CT114" s="11"/>
      <c r="CU114" s="11"/>
      <c r="CV114" s="11"/>
      <c r="CW114" s="11" t="s">
        <v>1682</v>
      </c>
      <c r="CX114" s="10"/>
      <c r="CY114" s="10"/>
      <c r="CZ114" s="10">
        <v>107</v>
      </c>
      <c r="DA114" s="10" t="s">
        <v>74</v>
      </c>
      <c r="DB114" s="10" t="s">
        <v>74</v>
      </c>
      <c r="DC114" s="10">
        <v>1</v>
      </c>
      <c r="DD114" s="10" t="str">
        <f t="shared" si="16"/>
        <v>95_82.2</v>
      </c>
      <c r="DE114" s="282"/>
      <c r="DF114" s="10"/>
      <c r="DG114" s="10" t="s">
        <v>1777</v>
      </c>
      <c r="DH114" s="10"/>
      <c r="DI114" s="10"/>
      <c r="DJ114" s="10"/>
      <c r="DK114" s="9"/>
      <c r="DL114" s="9"/>
      <c r="DM114" s="9"/>
      <c r="DN114" s="9"/>
      <c r="DO114" s="474" t="s">
        <v>1959</v>
      </c>
      <c r="DP114" s="475"/>
    </row>
    <row r="115" spans="1:120" ht="69" customHeight="1">
      <c r="A115" s="2"/>
      <c r="B115" s="11">
        <v>29</v>
      </c>
      <c r="C115" s="280">
        <v>96</v>
      </c>
      <c r="D115" s="545" t="s">
        <v>2432</v>
      </c>
      <c r="E115" s="284" t="s">
        <v>551</v>
      </c>
      <c r="F115" s="11" t="s">
        <v>552</v>
      </c>
      <c r="G115" s="11" t="s">
        <v>98</v>
      </c>
      <c r="H115" s="10">
        <v>108</v>
      </c>
      <c r="I115" s="11"/>
      <c r="J115" s="472">
        <v>1</v>
      </c>
      <c r="K115" s="471"/>
      <c r="L115" s="471"/>
      <c r="M115" s="471"/>
      <c r="N115" s="490"/>
      <c r="O115" s="11"/>
      <c r="P115" s="11"/>
      <c r="Q115" s="11"/>
      <c r="R115" s="11"/>
      <c r="S115" s="11" t="s">
        <v>541</v>
      </c>
      <c r="T115" s="11" t="s">
        <v>2123</v>
      </c>
      <c r="U115" s="11">
        <v>1.82</v>
      </c>
      <c r="V115" s="505" t="s">
        <v>2122</v>
      </c>
      <c r="W115" s="11">
        <v>1.33</v>
      </c>
      <c r="X115" s="9">
        <f t="shared" si="20"/>
        <v>2.1259999999999999</v>
      </c>
      <c r="Y115" s="11">
        <v>3.456</v>
      </c>
      <c r="Z115" s="11"/>
      <c r="AA115" s="11" t="s">
        <v>2067</v>
      </c>
      <c r="AB115" s="11" t="s">
        <v>622</v>
      </c>
      <c r="AC115" s="488" t="s">
        <v>2353</v>
      </c>
      <c r="AD115" s="11" t="s">
        <v>2306</v>
      </c>
      <c r="AE115" s="11" t="s">
        <v>2334</v>
      </c>
      <c r="AF115" s="11" t="s">
        <v>2322</v>
      </c>
      <c r="AG115" s="11" t="s">
        <v>2319</v>
      </c>
      <c r="AH115" s="11"/>
      <c r="AI115" s="11" t="s">
        <v>1899</v>
      </c>
      <c r="AJ115" s="11" t="s">
        <v>74</v>
      </c>
      <c r="AK115" s="466">
        <v>1</v>
      </c>
      <c r="AL115" s="390"/>
      <c r="AM115" s="390" t="s">
        <v>541</v>
      </c>
      <c r="AN115" s="390" t="s">
        <v>473</v>
      </c>
      <c r="AO115" s="390" t="s">
        <v>2076</v>
      </c>
      <c r="AP115" s="390">
        <v>2.4300000000000002</v>
      </c>
      <c r="AQ115" s="390" t="s">
        <v>2071</v>
      </c>
      <c r="AR115" s="390" t="s">
        <v>64</v>
      </c>
      <c r="AS115" s="402">
        <v>13</v>
      </c>
      <c r="AT115" s="390">
        <v>37</v>
      </c>
      <c r="AU115" s="403"/>
      <c r="AV115" s="403">
        <v>1</v>
      </c>
      <c r="AW115" s="403"/>
      <c r="AX115" s="403"/>
      <c r="AY115" s="403"/>
      <c r="AZ115" s="403">
        <v>1</v>
      </c>
      <c r="BA115" s="403"/>
      <c r="BB115" s="403"/>
      <c r="BC115" s="394">
        <v>49</v>
      </c>
      <c r="BD115" s="403"/>
      <c r="BE115" s="403"/>
      <c r="BF115" s="403"/>
      <c r="BG115" s="403"/>
      <c r="BH115" s="403"/>
      <c r="BI115" s="403"/>
      <c r="BJ115" s="403"/>
      <c r="BK115" s="403"/>
      <c r="BL115" s="403"/>
      <c r="BM115" s="387" t="s">
        <v>469</v>
      </c>
      <c r="BN115" s="387" t="s">
        <v>553</v>
      </c>
      <c r="BO115" s="390" t="s">
        <v>403</v>
      </c>
      <c r="BP115" s="390" t="s">
        <v>404</v>
      </c>
      <c r="BQ115" s="390">
        <v>1</v>
      </c>
      <c r="BR115" s="384" t="s">
        <v>2087</v>
      </c>
      <c r="BS115" s="392">
        <v>42163</v>
      </c>
      <c r="BT115" s="392">
        <v>43259</v>
      </c>
      <c r="BU115" s="387"/>
      <c r="BV115" s="387"/>
      <c r="BW115" s="387">
        <v>1</v>
      </c>
      <c r="BX115" s="387" t="s">
        <v>2104</v>
      </c>
      <c r="BY115" s="387"/>
      <c r="BZ115" s="387"/>
      <c r="CA115" s="387"/>
      <c r="CB115" s="387"/>
      <c r="CC115" s="387"/>
      <c r="CD115" s="387"/>
      <c r="CE115" s="387"/>
      <c r="CF115" s="387"/>
      <c r="CG115" s="387"/>
      <c r="CH115" s="387"/>
      <c r="CI115" s="387">
        <v>1</v>
      </c>
      <c r="CJ115" s="387">
        <v>1</v>
      </c>
      <c r="CK115" s="387"/>
      <c r="CL115" s="387"/>
      <c r="CM115" s="387"/>
      <c r="CN115" s="387"/>
      <c r="CO115" s="389">
        <v>1500</v>
      </c>
      <c r="CP115" s="389"/>
      <c r="CQ115" s="11"/>
      <c r="CR115" s="11"/>
      <c r="CS115" s="11"/>
      <c r="CT115" s="11"/>
      <c r="CU115" s="11"/>
      <c r="CV115" s="11"/>
      <c r="CW115" s="11"/>
      <c r="CX115" s="10"/>
      <c r="CY115" s="10"/>
      <c r="CZ115" s="10">
        <v>108</v>
      </c>
      <c r="DA115" s="10" t="s">
        <v>74</v>
      </c>
      <c r="DB115" s="10" t="s">
        <v>74</v>
      </c>
      <c r="DC115" s="10">
        <v>1</v>
      </c>
      <c r="DD115" s="10" t="str">
        <f t="shared" si="16"/>
        <v>96_82.3</v>
      </c>
      <c r="DE115" s="282"/>
      <c r="DF115" s="10"/>
      <c r="DG115" s="10"/>
      <c r="DH115" s="10" t="s">
        <v>1777</v>
      </c>
      <c r="DI115" s="10"/>
      <c r="DJ115" s="10"/>
      <c r="DK115" s="9"/>
      <c r="DL115" s="9"/>
      <c r="DM115" s="9"/>
      <c r="DN115" s="9"/>
      <c r="DO115" s="474" t="s">
        <v>1959</v>
      </c>
      <c r="DP115" s="230">
        <f>1.23*2450</f>
        <v>3013.5</v>
      </c>
    </row>
    <row r="116" spans="1:120" ht="69" customHeight="1">
      <c r="A116" s="2"/>
      <c r="B116" s="285" t="s">
        <v>554</v>
      </c>
      <c r="C116" s="280">
        <v>97</v>
      </c>
      <c r="D116" s="280" t="s">
        <v>2431</v>
      </c>
      <c r="E116" s="14" t="s">
        <v>555</v>
      </c>
      <c r="F116" s="15" t="s">
        <v>556</v>
      </c>
      <c r="G116" s="10" t="s">
        <v>61</v>
      </c>
      <c r="H116" s="10">
        <v>109</v>
      </c>
      <c r="I116" s="10"/>
      <c r="J116" s="470">
        <v>1</v>
      </c>
      <c r="K116" s="473">
        <v>1</v>
      </c>
      <c r="L116" s="473"/>
      <c r="M116" s="473"/>
      <c r="N116" s="491">
        <v>1</v>
      </c>
      <c r="O116" s="10"/>
      <c r="P116" s="10"/>
      <c r="Q116" s="10"/>
      <c r="R116" s="10"/>
      <c r="S116" s="10" t="s">
        <v>557</v>
      </c>
      <c r="T116" s="10" t="s">
        <v>987</v>
      </c>
      <c r="U116" s="10"/>
      <c r="V116" s="10"/>
      <c r="W116" s="9">
        <v>0.55000000000000004</v>
      </c>
      <c r="X116" s="9"/>
      <c r="Y116" s="9"/>
      <c r="Z116" s="9"/>
      <c r="AA116" s="9"/>
      <c r="AB116" s="9"/>
      <c r="AC116" s="9" t="s">
        <v>557</v>
      </c>
      <c r="AD116" s="9"/>
      <c r="AE116" s="9"/>
      <c r="AF116" s="9"/>
      <c r="AG116" s="9"/>
      <c r="AH116" s="9"/>
      <c r="AI116" s="9" t="s">
        <v>622</v>
      </c>
      <c r="AJ116" s="9"/>
      <c r="AK116" s="468">
        <v>1</v>
      </c>
      <c r="AL116" s="404">
        <v>1</v>
      </c>
      <c r="AM116" s="398" t="s">
        <v>557</v>
      </c>
      <c r="AN116" s="398"/>
      <c r="AO116" s="398"/>
      <c r="AP116" s="398"/>
      <c r="AQ116" s="398" t="s">
        <v>2041</v>
      </c>
      <c r="AR116" s="384" t="s">
        <v>64</v>
      </c>
      <c r="AS116" s="385">
        <v>1</v>
      </c>
      <c r="AT116" s="386">
        <v>1</v>
      </c>
      <c r="AU116" s="387"/>
      <c r="AV116" s="387"/>
      <c r="AW116" s="387"/>
      <c r="AX116" s="387">
        <v>1</v>
      </c>
      <c r="AY116" s="387"/>
      <c r="AZ116" s="387"/>
      <c r="BA116" s="387"/>
      <c r="BB116" s="386">
        <v>1</v>
      </c>
      <c r="BC116" s="383">
        <v>119</v>
      </c>
      <c r="BD116" s="388">
        <v>1</v>
      </c>
      <c r="BE116" s="387" t="s">
        <v>558</v>
      </c>
      <c r="BF116" s="387" t="s">
        <v>117</v>
      </c>
      <c r="BG116" s="387" t="s">
        <v>559</v>
      </c>
      <c r="BH116" s="387" t="s">
        <v>199</v>
      </c>
      <c r="BI116" s="387" t="s">
        <v>68</v>
      </c>
      <c r="BJ116" s="387" t="s">
        <v>68</v>
      </c>
      <c r="BK116" s="387" t="s">
        <v>68</v>
      </c>
      <c r="BL116" s="387" t="s">
        <v>68</v>
      </c>
      <c r="BM116" s="387" t="s">
        <v>560</v>
      </c>
      <c r="BN116" s="387" t="s">
        <v>561</v>
      </c>
      <c r="BO116" s="384" t="s">
        <v>562</v>
      </c>
      <c r="BP116" s="384" t="s">
        <v>563</v>
      </c>
      <c r="BQ116" s="384"/>
      <c r="BR116" s="384"/>
      <c r="BS116" s="384"/>
      <c r="BT116" s="384"/>
      <c r="BU116" s="387"/>
      <c r="BV116" s="387"/>
      <c r="BW116" s="387"/>
      <c r="BX116" s="387" t="s">
        <v>2105</v>
      </c>
      <c r="BY116" s="387">
        <v>1</v>
      </c>
      <c r="BZ116" s="387"/>
      <c r="CA116" s="387"/>
      <c r="CB116" s="387"/>
      <c r="CC116" s="387"/>
      <c r="CD116" s="387"/>
      <c r="CE116" s="387"/>
      <c r="CF116" s="387"/>
      <c r="CG116" s="387"/>
      <c r="CH116" s="387"/>
      <c r="CI116" s="387"/>
      <c r="CJ116" s="387"/>
      <c r="CK116" s="387"/>
      <c r="CL116" s="387"/>
      <c r="CM116" s="387"/>
      <c r="CN116" s="387"/>
      <c r="CO116" s="389">
        <v>1230</v>
      </c>
      <c r="CP116" s="389"/>
      <c r="CQ116" s="10"/>
      <c r="CR116" s="10"/>
      <c r="CS116" s="10"/>
      <c r="CT116" s="10"/>
      <c r="CU116" s="10"/>
      <c r="CV116" s="10"/>
      <c r="CW116" s="10"/>
      <c r="CX116" s="10">
        <v>1</v>
      </c>
      <c r="CY116" s="10" t="s">
        <v>320</v>
      </c>
      <c r="CZ116" s="10">
        <v>109</v>
      </c>
      <c r="DA116" s="10" t="s">
        <v>74</v>
      </c>
      <c r="DB116" s="10" t="s">
        <v>564</v>
      </c>
      <c r="DC116" s="10">
        <v>1</v>
      </c>
      <c r="DD116" s="10" t="str">
        <f t="shared" si="16"/>
        <v>97_3.1</v>
      </c>
      <c r="DE116" s="282"/>
      <c r="DF116" s="10"/>
      <c r="DG116" s="413" t="s">
        <v>1777</v>
      </c>
      <c r="DH116" s="10"/>
      <c r="DI116" s="10"/>
      <c r="DJ116" s="10"/>
      <c r="DK116" s="9"/>
      <c r="DL116" s="9"/>
      <c r="DM116" s="9"/>
      <c r="DN116" s="9"/>
      <c r="DO116" s="474" t="s">
        <v>1959</v>
      </c>
      <c r="DP116" s="475"/>
    </row>
    <row r="117" spans="1:120" ht="69" customHeight="1">
      <c r="A117" s="2"/>
      <c r="B117" s="285" t="s">
        <v>565</v>
      </c>
      <c r="C117" s="280">
        <v>98</v>
      </c>
      <c r="D117" s="280" t="s">
        <v>2431</v>
      </c>
      <c r="E117" s="14">
        <v>2</v>
      </c>
      <c r="F117" s="15" t="s">
        <v>566</v>
      </c>
      <c r="G117" s="10" t="s">
        <v>61</v>
      </c>
      <c r="H117" s="10">
        <v>110</v>
      </c>
      <c r="I117" s="10"/>
      <c r="J117" s="470">
        <v>1</v>
      </c>
      <c r="K117" s="473">
        <v>1</v>
      </c>
      <c r="L117" s="473"/>
      <c r="M117" s="473"/>
      <c r="N117" s="491"/>
      <c r="O117" s="10"/>
      <c r="P117" s="10"/>
      <c r="Q117" s="10"/>
      <c r="R117" s="10"/>
      <c r="S117" s="10" t="s">
        <v>557</v>
      </c>
      <c r="T117" s="10" t="s">
        <v>987</v>
      </c>
      <c r="U117" s="10"/>
      <c r="V117" s="10"/>
      <c r="W117" s="9">
        <v>0.55000000000000004</v>
      </c>
      <c r="X117" s="9"/>
      <c r="Y117" s="9"/>
      <c r="Z117" s="9"/>
      <c r="AA117" s="9"/>
      <c r="AB117" s="9"/>
      <c r="AC117" s="9" t="s">
        <v>557</v>
      </c>
      <c r="AD117" s="9"/>
      <c r="AE117" s="9"/>
      <c r="AF117" s="9"/>
      <c r="AG117" s="9"/>
      <c r="AH117" s="9"/>
      <c r="AI117" s="9" t="s">
        <v>622</v>
      </c>
      <c r="AJ117" s="9"/>
      <c r="AK117" s="468">
        <v>1</v>
      </c>
      <c r="AL117" s="386">
        <v>2</v>
      </c>
      <c r="AM117" s="398" t="s">
        <v>557</v>
      </c>
      <c r="AN117" s="398"/>
      <c r="AO117" s="398"/>
      <c r="AP117" s="398"/>
      <c r="AQ117" s="398" t="s">
        <v>2041</v>
      </c>
      <c r="AR117" s="384" t="s">
        <v>64</v>
      </c>
      <c r="AS117" s="385">
        <v>2</v>
      </c>
      <c r="AT117" s="386">
        <v>2</v>
      </c>
      <c r="AU117" s="387"/>
      <c r="AV117" s="387"/>
      <c r="AW117" s="387"/>
      <c r="AX117" s="387">
        <v>1</v>
      </c>
      <c r="AY117" s="387"/>
      <c r="AZ117" s="387"/>
      <c r="BA117" s="387"/>
      <c r="BB117" s="386">
        <v>1</v>
      </c>
      <c r="BC117" s="383">
        <v>118</v>
      </c>
      <c r="BD117" s="388">
        <v>1</v>
      </c>
      <c r="BE117" s="387" t="s">
        <v>91</v>
      </c>
      <c r="BF117" s="387" t="s">
        <v>92</v>
      </c>
      <c r="BG117" s="387" t="s">
        <v>567</v>
      </c>
      <c r="BH117" s="387" t="s">
        <v>68</v>
      </c>
      <c r="BI117" s="387" t="s">
        <v>68</v>
      </c>
      <c r="BJ117" s="387" t="s">
        <v>68</v>
      </c>
      <c r="BK117" s="387" t="s">
        <v>68</v>
      </c>
      <c r="BL117" s="387" t="s">
        <v>68</v>
      </c>
      <c r="BM117" s="387" t="s">
        <v>560</v>
      </c>
      <c r="BN117" s="387" t="s">
        <v>568</v>
      </c>
      <c r="BO117" s="384" t="s">
        <v>562</v>
      </c>
      <c r="BP117" s="384" t="s">
        <v>563</v>
      </c>
      <c r="BQ117" s="384"/>
      <c r="BR117" s="384"/>
      <c r="BS117" s="384"/>
      <c r="BT117" s="384"/>
      <c r="BU117" s="387"/>
      <c r="BV117" s="387"/>
      <c r="BW117" s="387"/>
      <c r="BX117" s="387" t="s">
        <v>2105</v>
      </c>
      <c r="BY117" s="387">
        <v>1</v>
      </c>
      <c r="BZ117" s="387"/>
      <c r="CA117" s="387"/>
      <c r="CB117" s="387"/>
      <c r="CC117" s="387"/>
      <c r="CD117" s="387"/>
      <c r="CE117" s="387"/>
      <c r="CF117" s="387"/>
      <c r="CG117" s="387"/>
      <c r="CH117" s="387"/>
      <c r="CI117" s="387"/>
      <c r="CJ117" s="387"/>
      <c r="CK117" s="387"/>
      <c r="CL117" s="387"/>
      <c r="CM117" s="387"/>
      <c r="CN117" s="387"/>
      <c r="CO117" s="389">
        <v>1230</v>
      </c>
      <c r="CP117" s="389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>
        <v>110</v>
      </c>
      <c r="DA117" s="10" t="s">
        <v>74</v>
      </c>
      <c r="DB117" s="10" t="s">
        <v>569</v>
      </c>
      <c r="DC117" s="10"/>
      <c r="DD117" s="10" t="str">
        <f t="shared" si="16"/>
        <v>98_2</v>
      </c>
      <c r="DE117" s="282"/>
      <c r="DF117" s="10" t="s">
        <v>447</v>
      </c>
      <c r="DG117" s="413" t="s">
        <v>1777</v>
      </c>
      <c r="DH117" s="10"/>
      <c r="DI117" s="10"/>
      <c r="DJ117" s="10"/>
      <c r="DK117" s="9"/>
      <c r="DL117" s="9"/>
      <c r="DM117" s="9"/>
      <c r="DN117" s="9"/>
      <c r="DO117" s="474" t="s">
        <v>1959</v>
      </c>
      <c r="DP117" s="475"/>
    </row>
    <row r="118" spans="1:120" ht="69" customHeight="1">
      <c r="A118" s="2"/>
      <c r="B118" s="285"/>
      <c r="C118" s="280">
        <v>99</v>
      </c>
      <c r="D118" s="280" t="s">
        <v>2432</v>
      </c>
      <c r="E118" s="14"/>
      <c r="F118" s="15" t="s">
        <v>570</v>
      </c>
      <c r="G118" s="10" t="s">
        <v>123</v>
      </c>
      <c r="H118" s="10">
        <v>111</v>
      </c>
      <c r="I118" s="10"/>
      <c r="J118" s="470" t="s">
        <v>2012</v>
      </c>
      <c r="K118" s="473"/>
      <c r="L118" s="473"/>
      <c r="M118" s="473"/>
      <c r="N118" s="491"/>
      <c r="O118" s="10"/>
      <c r="P118" s="10"/>
      <c r="Q118" s="10"/>
      <c r="R118" s="10"/>
      <c r="S118" s="10" t="s">
        <v>2114</v>
      </c>
      <c r="T118" s="11" t="s">
        <v>987</v>
      </c>
      <c r="U118" s="11">
        <v>0.6855</v>
      </c>
      <c r="V118" s="505" t="s">
        <v>2329</v>
      </c>
      <c r="W118" s="11">
        <v>17.55</v>
      </c>
      <c r="X118" s="9">
        <f>Y118-W118</f>
        <v>15.874999999999996</v>
      </c>
      <c r="Y118" s="11">
        <v>33.424999999999997</v>
      </c>
      <c r="Z118" s="11">
        <f>Y118/10000</f>
        <v>3.3424999999999996E-3</v>
      </c>
      <c r="AA118" s="11" t="s">
        <v>2115</v>
      </c>
      <c r="AB118" s="11" t="s">
        <v>622</v>
      </c>
      <c r="AC118" s="11" t="s">
        <v>2114</v>
      </c>
      <c r="AD118" s="11" t="s">
        <v>2296</v>
      </c>
      <c r="AE118" s="11" t="s">
        <v>2333</v>
      </c>
      <c r="AF118" s="11" t="s">
        <v>2328</v>
      </c>
      <c r="AG118" s="11" t="s">
        <v>2320</v>
      </c>
      <c r="AH118" s="11"/>
      <c r="AI118" s="11" t="s">
        <v>1899</v>
      </c>
      <c r="AJ118" s="11" t="s">
        <v>2368</v>
      </c>
      <c r="AK118" s="468">
        <v>1</v>
      </c>
      <c r="AL118" s="386"/>
      <c r="AM118" s="398" t="s">
        <v>557</v>
      </c>
      <c r="AN118" s="398"/>
      <c r="AO118" s="398" t="s">
        <v>123</v>
      </c>
      <c r="AP118" s="398">
        <v>17.55</v>
      </c>
      <c r="AQ118" s="398" t="s">
        <v>2071</v>
      </c>
      <c r="AR118" s="384" t="s">
        <v>64</v>
      </c>
      <c r="AS118" s="385" t="s">
        <v>68</v>
      </c>
      <c r="AT118" s="386" t="s">
        <v>68</v>
      </c>
      <c r="AU118" s="387"/>
      <c r="AV118" s="387"/>
      <c r="AW118" s="387"/>
      <c r="AX118" s="387"/>
      <c r="AY118" s="387"/>
      <c r="AZ118" s="387"/>
      <c r="BA118" s="387"/>
      <c r="BB118" s="386"/>
      <c r="BC118" s="383"/>
      <c r="BD118" s="388"/>
      <c r="BE118" s="387"/>
      <c r="BF118" s="387"/>
      <c r="BG118" s="387"/>
      <c r="BH118" s="387"/>
      <c r="BI118" s="387"/>
      <c r="BJ118" s="387"/>
      <c r="BK118" s="387"/>
      <c r="BL118" s="387"/>
      <c r="BM118" s="387"/>
      <c r="BN118" s="387"/>
      <c r="BO118" s="384" t="s">
        <v>403</v>
      </c>
      <c r="BP118" s="384" t="s">
        <v>563</v>
      </c>
      <c r="BQ118" s="384"/>
      <c r="BR118" s="384" t="s">
        <v>2086</v>
      </c>
      <c r="BS118" s="504">
        <v>41752</v>
      </c>
      <c r="BT118" s="384"/>
      <c r="BU118" s="387"/>
      <c r="BV118" s="387"/>
      <c r="BW118" s="387"/>
      <c r="BX118" s="387" t="s">
        <v>2112</v>
      </c>
      <c r="BY118" s="387"/>
      <c r="BZ118" s="387"/>
      <c r="CA118" s="387"/>
      <c r="CB118" s="387"/>
      <c r="CC118" s="387"/>
      <c r="CD118" s="387"/>
      <c r="CE118" s="387"/>
      <c r="CF118" s="387"/>
      <c r="CG118" s="387"/>
      <c r="CH118" s="387"/>
      <c r="CI118" s="387"/>
      <c r="CJ118" s="387"/>
      <c r="CK118" s="387"/>
      <c r="CL118" s="387"/>
      <c r="CM118" s="387"/>
      <c r="CN118" s="387"/>
      <c r="CO118" s="389">
        <v>0</v>
      </c>
      <c r="CP118" s="389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>
        <v>111</v>
      </c>
      <c r="DA118" s="10" t="s">
        <v>74</v>
      </c>
      <c r="DB118" s="10" t="s">
        <v>571</v>
      </c>
      <c r="DC118" s="10"/>
      <c r="DD118" s="10" t="str">
        <f t="shared" si="16"/>
        <v>99_</v>
      </c>
      <c r="DE118" s="282"/>
      <c r="DF118" s="10"/>
      <c r="DG118" s="10"/>
      <c r="DH118" s="10"/>
      <c r="DI118" s="413" t="s">
        <v>1777</v>
      </c>
      <c r="DJ118" s="10"/>
      <c r="DK118" s="9"/>
      <c r="DL118" s="9"/>
      <c r="DM118" s="9"/>
      <c r="DN118" s="9"/>
      <c r="DO118" s="474"/>
      <c r="DP118" s="9">
        <f>2450*1.23</f>
        <v>3013.5</v>
      </c>
    </row>
    <row r="119" spans="1:120" ht="69" customHeight="1">
      <c r="A119" s="2"/>
      <c r="B119" s="285" t="s">
        <v>572</v>
      </c>
      <c r="C119" s="280">
        <v>100</v>
      </c>
      <c r="D119" s="280" t="s">
        <v>2431</v>
      </c>
      <c r="E119" s="14">
        <v>5</v>
      </c>
      <c r="F119" s="15" t="s">
        <v>573</v>
      </c>
      <c r="G119" s="10" t="s">
        <v>61</v>
      </c>
      <c r="H119" s="10">
        <v>112</v>
      </c>
      <c r="I119" s="10"/>
      <c r="J119" s="470">
        <v>1</v>
      </c>
      <c r="K119" s="473">
        <v>1</v>
      </c>
      <c r="L119" s="473"/>
      <c r="M119" s="473"/>
      <c r="N119" s="491"/>
      <c r="O119" s="10"/>
      <c r="P119" s="10"/>
      <c r="Q119" s="10"/>
      <c r="R119" s="10"/>
      <c r="S119" s="501" t="s">
        <v>574</v>
      </c>
      <c r="T119" s="271" t="s">
        <v>2356</v>
      </c>
      <c r="U119" s="501"/>
      <c r="V119" s="501"/>
      <c r="W119" s="9">
        <v>0.55000000000000004</v>
      </c>
      <c r="X119" s="9"/>
      <c r="Y119" s="9"/>
      <c r="Z119" s="9"/>
      <c r="AA119" s="9" t="s">
        <v>2066</v>
      </c>
      <c r="AB119" s="9"/>
      <c r="AC119" s="9" t="s">
        <v>574</v>
      </c>
      <c r="AD119" s="9"/>
      <c r="AE119" s="9"/>
      <c r="AF119" s="9"/>
      <c r="AG119" s="9"/>
      <c r="AH119" s="9"/>
      <c r="AI119" s="9" t="s">
        <v>622</v>
      </c>
      <c r="AJ119" s="9"/>
      <c r="AK119" s="468">
        <v>1</v>
      </c>
      <c r="AL119" s="386">
        <v>3</v>
      </c>
      <c r="AM119" s="398" t="s">
        <v>574</v>
      </c>
      <c r="AN119" s="398"/>
      <c r="AO119" s="398"/>
      <c r="AP119" s="398"/>
      <c r="AQ119" s="398" t="s">
        <v>2041</v>
      </c>
      <c r="AR119" s="384" t="s">
        <v>64</v>
      </c>
      <c r="AS119" s="385">
        <v>3</v>
      </c>
      <c r="AT119" s="386">
        <v>3</v>
      </c>
      <c r="AU119" s="387"/>
      <c r="AV119" s="387"/>
      <c r="AW119" s="387"/>
      <c r="AX119" s="387">
        <v>1</v>
      </c>
      <c r="AY119" s="387"/>
      <c r="AZ119" s="387"/>
      <c r="BA119" s="387"/>
      <c r="BB119" s="386">
        <v>1</v>
      </c>
      <c r="BC119" s="383">
        <v>117</v>
      </c>
      <c r="BD119" s="388">
        <v>1</v>
      </c>
      <c r="BE119" s="387" t="s">
        <v>575</v>
      </c>
      <c r="BF119" s="387" t="s">
        <v>112</v>
      </c>
      <c r="BG119" s="387" t="s">
        <v>576</v>
      </c>
      <c r="BH119" s="387" t="s">
        <v>68</v>
      </c>
      <c r="BI119" s="387" t="s">
        <v>68</v>
      </c>
      <c r="BJ119" s="387" t="s">
        <v>68</v>
      </c>
      <c r="BK119" s="387" t="s">
        <v>68</v>
      </c>
      <c r="BL119" s="387" t="s">
        <v>68</v>
      </c>
      <c r="BM119" s="387" t="s">
        <v>560</v>
      </c>
      <c r="BN119" s="387" t="s">
        <v>577</v>
      </c>
      <c r="BO119" s="384" t="s">
        <v>562</v>
      </c>
      <c r="BP119" s="384" t="s">
        <v>563</v>
      </c>
      <c r="BQ119" s="384"/>
      <c r="BR119" s="384"/>
      <c r="BS119" s="384"/>
      <c r="BT119" s="384"/>
      <c r="BU119" s="387"/>
      <c r="BV119" s="387"/>
      <c r="BW119" s="387"/>
      <c r="BX119" s="387" t="s">
        <v>2105</v>
      </c>
      <c r="BY119" s="387">
        <v>1</v>
      </c>
      <c r="BZ119" s="387"/>
      <c r="CA119" s="387"/>
      <c r="CB119" s="387"/>
      <c r="CC119" s="387"/>
      <c r="CD119" s="387"/>
      <c r="CE119" s="387"/>
      <c r="CF119" s="387"/>
      <c r="CG119" s="387"/>
      <c r="CH119" s="387"/>
      <c r="CI119" s="387"/>
      <c r="CJ119" s="387"/>
      <c r="CK119" s="387"/>
      <c r="CL119" s="387"/>
      <c r="CM119" s="387"/>
      <c r="CN119" s="387"/>
      <c r="CO119" s="389">
        <v>1230</v>
      </c>
      <c r="CP119" s="389"/>
      <c r="CQ119" s="10"/>
      <c r="CR119" s="10"/>
      <c r="CS119" s="10"/>
      <c r="CT119" s="10"/>
      <c r="CU119" s="10"/>
      <c r="CV119" s="10" t="s">
        <v>1683</v>
      </c>
      <c r="CW119" s="10"/>
      <c r="CX119" s="10"/>
      <c r="CY119" s="10"/>
      <c r="CZ119" s="10">
        <v>112</v>
      </c>
      <c r="DA119" s="10" t="s">
        <v>578</v>
      </c>
      <c r="DB119" s="10" t="s">
        <v>74</v>
      </c>
      <c r="DC119" s="10"/>
      <c r="DD119" s="10" t="str">
        <f t="shared" si="16"/>
        <v>100_5</v>
      </c>
      <c r="DE119" s="282"/>
      <c r="DF119" s="10"/>
      <c r="DG119" s="413" t="s">
        <v>1777</v>
      </c>
      <c r="DH119" s="10"/>
      <c r="DI119" s="10"/>
      <c r="DJ119" s="10"/>
      <c r="DK119" s="9"/>
      <c r="DL119" s="9"/>
      <c r="DM119" s="9"/>
      <c r="DN119" s="9"/>
      <c r="DO119" s="474" t="s">
        <v>1959</v>
      </c>
      <c r="DP119" s="475"/>
    </row>
    <row r="120" spans="1:120" ht="69" customHeight="1">
      <c r="A120" s="2"/>
      <c r="B120" s="285" t="s">
        <v>579</v>
      </c>
      <c r="C120" s="280">
        <v>101</v>
      </c>
      <c r="D120" s="280" t="s">
        <v>2431</v>
      </c>
      <c r="E120" s="14">
        <v>4</v>
      </c>
      <c r="F120" s="15" t="s">
        <v>580</v>
      </c>
      <c r="G120" s="10" t="s">
        <v>61</v>
      </c>
      <c r="H120" s="10">
        <v>113</v>
      </c>
      <c r="I120" s="10"/>
      <c r="J120" s="470">
        <v>1</v>
      </c>
      <c r="K120" s="473">
        <v>1</v>
      </c>
      <c r="L120" s="473"/>
      <c r="M120" s="473"/>
      <c r="N120" s="491"/>
      <c r="O120" s="10"/>
      <c r="P120" s="10"/>
      <c r="Q120" s="10"/>
      <c r="R120" s="10"/>
      <c r="S120" s="10" t="s">
        <v>581</v>
      </c>
      <c r="T120" s="10" t="s">
        <v>2357</v>
      </c>
      <c r="U120" s="10"/>
      <c r="V120" s="10"/>
      <c r="W120" s="9">
        <v>0.55000000000000004</v>
      </c>
      <c r="X120" s="9"/>
      <c r="Y120" s="9"/>
      <c r="Z120" s="9"/>
      <c r="AA120" s="9" t="s">
        <v>2066</v>
      </c>
      <c r="AB120" s="9"/>
      <c r="AC120" s="9" t="s">
        <v>581</v>
      </c>
      <c r="AD120" s="9"/>
      <c r="AE120" s="9"/>
      <c r="AF120" s="9"/>
      <c r="AG120" s="9"/>
      <c r="AH120" s="9"/>
      <c r="AI120" s="9" t="s">
        <v>622</v>
      </c>
      <c r="AJ120" s="9"/>
      <c r="AK120" s="468">
        <v>1</v>
      </c>
      <c r="AL120" s="386">
        <v>4</v>
      </c>
      <c r="AM120" s="398" t="s">
        <v>581</v>
      </c>
      <c r="AN120" s="398"/>
      <c r="AO120" s="398"/>
      <c r="AP120" s="398"/>
      <c r="AQ120" s="398" t="s">
        <v>2041</v>
      </c>
      <c r="AR120" s="384" t="s">
        <v>64</v>
      </c>
      <c r="AS120" s="385">
        <v>4</v>
      </c>
      <c r="AT120" s="386">
        <v>4</v>
      </c>
      <c r="AU120" s="387"/>
      <c r="AV120" s="387"/>
      <c r="AW120" s="387"/>
      <c r="AX120" s="387">
        <v>1</v>
      </c>
      <c r="AY120" s="387"/>
      <c r="AZ120" s="387"/>
      <c r="BA120" s="387"/>
      <c r="BB120" s="386">
        <v>1</v>
      </c>
      <c r="BC120" s="383">
        <v>115</v>
      </c>
      <c r="BD120" s="388">
        <v>1</v>
      </c>
      <c r="BE120" s="387" t="s">
        <v>582</v>
      </c>
      <c r="BF120" s="387" t="s">
        <v>197</v>
      </c>
      <c r="BG120" s="387" t="s">
        <v>583</v>
      </c>
      <c r="BH120" s="387" t="s">
        <v>183</v>
      </c>
      <c r="BI120" s="387" t="s">
        <v>68</v>
      </c>
      <c r="BJ120" s="387" t="s">
        <v>68</v>
      </c>
      <c r="BK120" s="387" t="s">
        <v>68</v>
      </c>
      <c r="BL120" s="387" t="s">
        <v>68</v>
      </c>
      <c r="BM120" s="387" t="s">
        <v>560</v>
      </c>
      <c r="BN120" s="387" t="s">
        <v>584</v>
      </c>
      <c r="BO120" s="384" t="s">
        <v>562</v>
      </c>
      <c r="BP120" s="384" t="s">
        <v>563</v>
      </c>
      <c r="BQ120" s="384"/>
      <c r="BR120" s="384"/>
      <c r="BS120" s="384"/>
      <c r="BT120" s="384"/>
      <c r="BU120" s="387"/>
      <c r="BV120" s="387"/>
      <c r="BW120" s="387"/>
      <c r="BX120" s="387" t="s">
        <v>2105</v>
      </c>
      <c r="BY120" s="387">
        <v>1</v>
      </c>
      <c r="BZ120" s="387"/>
      <c r="CA120" s="387"/>
      <c r="CB120" s="387"/>
      <c r="CC120" s="387"/>
      <c r="CD120" s="387"/>
      <c r="CE120" s="387"/>
      <c r="CF120" s="387"/>
      <c r="CG120" s="387"/>
      <c r="CH120" s="387"/>
      <c r="CI120" s="387"/>
      <c r="CJ120" s="387"/>
      <c r="CK120" s="387"/>
      <c r="CL120" s="387"/>
      <c r="CM120" s="387"/>
      <c r="CN120" s="387"/>
      <c r="CO120" s="389">
        <v>1230</v>
      </c>
      <c r="CP120" s="389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>
        <v>113</v>
      </c>
      <c r="DA120" s="10" t="s">
        <v>74</v>
      </c>
      <c r="DB120" s="10" t="s">
        <v>74</v>
      </c>
      <c r="DC120" s="10">
        <v>1</v>
      </c>
      <c r="DD120" s="10" t="str">
        <f t="shared" si="16"/>
        <v>101_4</v>
      </c>
      <c r="DE120" s="282"/>
      <c r="DF120" s="10"/>
      <c r="DG120" s="413" t="s">
        <v>1777</v>
      </c>
      <c r="DH120" s="10"/>
      <c r="DI120" s="10"/>
      <c r="DJ120" s="10"/>
      <c r="DK120" s="9"/>
      <c r="DL120" s="9"/>
      <c r="DM120" s="9"/>
      <c r="DN120" s="9"/>
      <c r="DO120" s="474" t="s">
        <v>1959</v>
      </c>
      <c r="DP120" s="475"/>
    </row>
    <row r="121" spans="1:120" ht="69" customHeight="1">
      <c r="A121" s="2"/>
      <c r="B121" s="285" t="s">
        <v>585</v>
      </c>
      <c r="C121" s="280">
        <v>102</v>
      </c>
      <c r="D121" s="280" t="s">
        <v>2431</v>
      </c>
      <c r="E121" s="14">
        <v>6</v>
      </c>
      <c r="F121" s="15" t="s">
        <v>586</v>
      </c>
      <c r="G121" s="10" t="s">
        <v>61</v>
      </c>
      <c r="H121" s="10">
        <v>114</v>
      </c>
      <c r="I121" s="10"/>
      <c r="J121" s="470">
        <v>1</v>
      </c>
      <c r="K121" s="473">
        <v>1</v>
      </c>
      <c r="L121" s="473"/>
      <c r="M121" s="473"/>
      <c r="N121" s="491"/>
      <c r="O121" s="10"/>
      <c r="P121" s="10"/>
      <c r="Q121" s="10"/>
      <c r="R121" s="10"/>
      <c r="S121" s="10" t="s">
        <v>587</v>
      </c>
      <c r="T121" s="10" t="s">
        <v>1021</v>
      </c>
      <c r="U121" s="10"/>
      <c r="V121" s="503" t="s">
        <v>2358</v>
      </c>
      <c r="W121" s="9">
        <v>0.55000000000000004</v>
      </c>
      <c r="X121" s="9"/>
      <c r="Y121" s="9"/>
      <c r="Z121" s="9"/>
      <c r="AA121" s="9" t="s">
        <v>1026</v>
      </c>
      <c r="AB121" s="9"/>
      <c r="AC121" s="9" t="s">
        <v>587</v>
      </c>
      <c r="AD121" s="9"/>
      <c r="AE121" s="9"/>
      <c r="AF121" s="9"/>
      <c r="AG121" s="9"/>
      <c r="AH121" s="9"/>
      <c r="AI121" s="9" t="s">
        <v>622</v>
      </c>
      <c r="AJ121" s="9"/>
      <c r="AK121" s="468">
        <v>1</v>
      </c>
      <c r="AL121" s="386">
        <v>5</v>
      </c>
      <c r="AM121" s="398" t="s">
        <v>587</v>
      </c>
      <c r="AN121" s="398"/>
      <c r="AO121" s="398"/>
      <c r="AP121" s="398"/>
      <c r="AQ121" s="398" t="s">
        <v>2041</v>
      </c>
      <c r="AR121" s="384" t="s">
        <v>64</v>
      </c>
      <c r="AS121" s="385">
        <v>5</v>
      </c>
      <c r="AT121" s="386">
        <v>5</v>
      </c>
      <c r="AU121" s="387"/>
      <c r="AV121" s="387"/>
      <c r="AW121" s="387"/>
      <c r="AX121" s="387">
        <v>1</v>
      </c>
      <c r="AY121" s="387"/>
      <c r="AZ121" s="387"/>
      <c r="BA121" s="387"/>
      <c r="BB121" s="386">
        <v>1</v>
      </c>
      <c r="BC121" s="383" t="s">
        <v>68</v>
      </c>
      <c r="BD121" s="388">
        <v>1</v>
      </c>
      <c r="BE121" s="387"/>
      <c r="BF121" s="387" t="s">
        <v>588</v>
      </c>
      <c r="BG121" s="387" t="s">
        <v>589</v>
      </c>
      <c r="BH121" s="387" t="s">
        <v>68</v>
      </c>
      <c r="BI121" s="387" t="s">
        <v>68</v>
      </c>
      <c r="BJ121" s="387" t="s">
        <v>68</v>
      </c>
      <c r="BK121" s="387" t="s">
        <v>68</v>
      </c>
      <c r="BL121" s="387" t="s">
        <v>68</v>
      </c>
      <c r="BM121" s="387" t="s">
        <v>560</v>
      </c>
      <c r="BN121" s="387" t="s">
        <v>590</v>
      </c>
      <c r="BO121" s="384" t="s">
        <v>562</v>
      </c>
      <c r="BP121" s="384" t="s">
        <v>563</v>
      </c>
      <c r="BQ121" s="384"/>
      <c r="BR121" s="384"/>
      <c r="BS121" s="384"/>
      <c r="BT121" s="384"/>
      <c r="BU121" s="387"/>
      <c r="BV121" s="387"/>
      <c r="BW121" s="387"/>
      <c r="BX121" s="387" t="s">
        <v>2105</v>
      </c>
      <c r="BY121" s="387">
        <v>1</v>
      </c>
      <c r="BZ121" s="387"/>
      <c r="CA121" s="387"/>
      <c r="CB121" s="387"/>
      <c r="CC121" s="387"/>
      <c r="CD121" s="387"/>
      <c r="CE121" s="387"/>
      <c r="CF121" s="387"/>
      <c r="CG121" s="387"/>
      <c r="CH121" s="387"/>
      <c r="CI121" s="387"/>
      <c r="CJ121" s="387"/>
      <c r="CK121" s="387"/>
      <c r="CL121" s="387"/>
      <c r="CM121" s="387"/>
      <c r="CN121" s="387"/>
      <c r="CO121" s="389">
        <v>1230</v>
      </c>
      <c r="CP121" s="389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>
        <v>114</v>
      </c>
      <c r="DA121" s="10" t="s">
        <v>74</v>
      </c>
      <c r="DB121" s="10" t="s">
        <v>74</v>
      </c>
      <c r="DC121" s="10">
        <v>1</v>
      </c>
      <c r="DD121" s="10" t="str">
        <f t="shared" si="16"/>
        <v>102_6</v>
      </c>
      <c r="DE121" s="282"/>
      <c r="DF121" s="10"/>
      <c r="DG121" s="413" t="s">
        <v>1777</v>
      </c>
      <c r="DH121" s="10"/>
      <c r="DI121" s="10"/>
      <c r="DJ121" s="10"/>
      <c r="DK121" s="9"/>
      <c r="DL121" s="9"/>
      <c r="DM121" s="9"/>
      <c r="DN121" s="9"/>
      <c r="DO121" s="474" t="s">
        <v>1959</v>
      </c>
      <c r="DP121" s="475"/>
    </row>
    <row r="122" spans="1:120" ht="27.6" hidden="1">
      <c r="H122" s="1"/>
      <c r="I122" s="1"/>
      <c r="N122" s="1"/>
      <c r="DO122" s="474" t="s">
        <v>1968</v>
      </c>
      <c r="DP122" s="475">
        <f>4*1.23*2800</f>
        <v>13776</v>
      </c>
    </row>
    <row r="123" spans="1:120" ht="41.4" hidden="1">
      <c r="H123" s="1"/>
      <c r="I123" s="1"/>
      <c r="N123" s="1"/>
      <c r="DO123" s="474" t="s">
        <v>1969</v>
      </c>
      <c r="DP123" s="475">
        <f>1.23*24000</f>
        <v>29520</v>
      </c>
    </row>
  </sheetData>
  <autoFilter ref="A3:AOB123">
    <filterColumn colId="2">
      <filters>
        <filter val="1"/>
        <filter val="10"/>
        <filter val="100"/>
        <filter val="101"/>
        <filter val="102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"/>
        <filter val="50"/>
        <filter val="51"/>
        <filter val="52"/>
        <filter val="53"/>
        <filter val="54"/>
        <filter val="55"/>
        <filter val="56"/>
        <filter val="57"/>
        <filter val="58"/>
        <filter val="59"/>
        <filter val="6"/>
        <filter val="60"/>
        <filter val="61"/>
        <filter val="62"/>
        <filter val="63"/>
        <filter val="64"/>
        <filter val="65"/>
        <filter val="66"/>
        <filter val="67"/>
        <filter val="68"/>
        <filter val="69"/>
        <filter val="7"/>
        <filter val="70"/>
        <filter val="71"/>
        <filter val="72"/>
        <filter val="73"/>
        <filter val="74"/>
        <filter val="75"/>
        <filter val="76"/>
        <filter val="77"/>
        <filter val="78"/>
        <filter val="79"/>
        <filter val="8"/>
        <filter val="80"/>
        <filter val="81"/>
        <filter val="82"/>
        <filter val="83"/>
        <filter val="84"/>
        <filter val="85"/>
        <filter val="86"/>
        <filter val="87"/>
        <filter val="88"/>
        <filter val="89"/>
        <filter val="9"/>
        <filter val="90"/>
        <filter val="91"/>
        <filter val="92"/>
        <filter val="93"/>
        <filter val="94"/>
        <filter val="95"/>
        <filter val="96"/>
        <filter val="97"/>
        <filter val="98"/>
        <filter val="99"/>
      </filters>
    </filterColumn>
    <filterColumn colId="36">
      <customFilters>
        <customFilter operator="notEqual" val=" "/>
      </customFilters>
    </filterColumn>
  </autoFilter>
  <hyperlinks>
    <hyperlink ref="V31" r:id="rId1"/>
    <hyperlink ref="V68" r:id="rId2"/>
    <hyperlink ref="V111" r:id="rId3"/>
    <hyperlink ref="V113" r:id="rId4"/>
    <hyperlink ref="V115" r:id="rId5"/>
    <hyperlink ref="V104" r:id="rId6"/>
    <hyperlink ref="V102" r:id="rId7"/>
    <hyperlink ref="V109" r:id="rId8"/>
    <hyperlink ref="V110" r:id="rId9"/>
    <hyperlink ref="V112" r:id="rId10"/>
    <hyperlink ref="V105" r:id="rId11"/>
    <hyperlink ref="V33" r:id="rId12"/>
    <hyperlink ref="V40" r:id="rId13"/>
    <hyperlink ref="V58" r:id="rId14"/>
    <hyperlink ref="V66" r:id="rId15"/>
    <hyperlink ref="V91" r:id="rId16"/>
    <hyperlink ref="V96" r:id="rId17"/>
    <hyperlink ref="V106" r:id="rId18"/>
    <hyperlink ref="V107" r:id="rId19"/>
    <hyperlink ref="V118" r:id="rId20"/>
    <hyperlink ref="V65" r:id="rId21"/>
    <hyperlink ref="V92" r:id="rId22"/>
    <hyperlink ref="V121" r:id="rId23"/>
    <hyperlink ref="V4" r:id="rId24"/>
    <hyperlink ref="V5" r:id="rId25"/>
    <hyperlink ref="V6:V8" r:id="rId26" display="https://mapy.geoportal.gov.pl/imap/Imgp_2.html?locale=pl&amp;gui=new&amp;sessionID=6945360"/>
    <hyperlink ref="V78" r:id="rId27"/>
  </hyperlinks>
  <pageMargins left="0.25" right="0.25" top="0.75" bottom="0.75" header="0.3" footer="0.3"/>
  <pageSetup paperSize="8" scale="29" firstPageNumber="0" fitToHeight="0" orientation="landscape" r:id="rId2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workbookViewId="0">
      <selection sqref="A1:B16"/>
    </sheetView>
  </sheetViews>
  <sheetFormatPr defaultRowHeight="14.4"/>
  <sheetData>
    <row r="1" spans="1:2">
      <c r="A1" t="s">
        <v>2024</v>
      </c>
      <c r="B1" t="s">
        <v>242</v>
      </c>
    </row>
    <row r="2" spans="1:2">
      <c r="A2" t="s">
        <v>2025</v>
      </c>
      <c r="B2" t="s">
        <v>333</v>
      </c>
    </row>
    <row r="3" spans="1:2">
      <c r="A3" t="s">
        <v>2026</v>
      </c>
      <c r="B3" t="s">
        <v>341</v>
      </c>
    </row>
    <row r="4" spans="1:2">
      <c r="A4" t="s">
        <v>2027</v>
      </c>
      <c r="B4" t="s">
        <v>444</v>
      </c>
    </row>
    <row r="5" spans="1:2">
      <c r="A5" t="s">
        <v>2028</v>
      </c>
      <c r="B5" t="s">
        <v>399</v>
      </c>
    </row>
    <row r="6" spans="1:2">
      <c r="A6" t="s">
        <v>2029</v>
      </c>
      <c r="B6" t="s">
        <v>472</v>
      </c>
    </row>
    <row r="7" spans="1:2">
      <c r="A7" t="s">
        <v>2030</v>
      </c>
      <c r="B7" t="s">
        <v>498</v>
      </c>
    </row>
    <row r="8" spans="1:2">
      <c r="A8" t="s">
        <v>2031</v>
      </c>
      <c r="B8" t="s">
        <v>504</v>
      </c>
    </row>
    <row r="9" spans="1:2">
      <c r="A9" t="s">
        <v>2032</v>
      </c>
      <c r="B9" t="s">
        <v>489</v>
      </c>
    </row>
    <row r="10" spans="1:2">
      <c r="A10" t="s">
        <v>2033</v>
      </c>
      <c r="B10" t="s">
        <v>523</v>
      </c>
    </row>
    <row r="11" spans="1:2">
      <c r="A11" t="s">
        <v>2034</v>
      </c>
      <c r="B11" t="s">
        <v>528</v>
      </c>
    </row>
    <row r="12" spans="1:2">
      <c r="A12" t="s">
        <v>2035</v>
      </c>
      <c r="B12" t="s">
        <v>541</v>
      </c>
    </row>
    <row r="13" spans="1:2">
      <c r="A13" t="s">
        <v>2043</v>
      </c>
    </row>
    <row r="14" spans="1:2">
      <c r="A14" t="s">
        <v>2036</v>
      </c>
      <c r="B14" t="s">
        <v>209</v>
      </c>
    </row>
    <row r="15" spans="1:2">
      <c r="A15" t="s">
        <v>2039</v>
      </c>
      <c r="B15" t="s">
        <v>348</v>
      </c>
    </row>
    <row r="16" spans="1:2">
      <c r="A16" t="s">
        <v>2038</v>
      </c>
      <c r="B16" t="s">
        <v>368</v>
      </c>
    </row>
    <row r="18" spans="1:2">
      <c r="B18" t="s">
        <v>2037</v>
      </c>
    </row>
    <row r="19" spans="1:2">
      <c r="A19" t="s">
        <v>2024</v>
      </c>
      <c r="B19" t="s">
        <v>62</v>
      </c>
    </row>
    <row r="20" spans="1:2">
      <c r="A20" t="s">
        <v>2025</v>
      </c>
      <c r="B20" t="s">
        <v>78</v>
      </c>
    </row>
    <row r="21" spans="1:2">
      <c r="A21" t="s">
        <v>2026</v>
      </c>
      <c r="B21" t="s">
        <v>103</v>
      </c>
    </row>
    <row r="22" spans="1:2">
      <c r="A22" t="s">
        <v>2027</v>
      </c>
      <c r="B22" t="s">
        <v>124</v>
      </c>
    </row>
    <row r="23" spans="1:2">
      <c r="A23" t="s">
        <v>2028</v>
      </c>
      <c r="B23" t="s">
        <v>143</v>
      </c>
    </row>
    <row r="24" spans="1:2">
      <c r="A24" t="s">
        <v>2029</v>
      </c>
      <c r="B24" t="s">
        <v>156</v>
      </c>
    </row>
    <row r="25" spans="1:2">
      <c r="A25" t="s">
        <v>2030</v>
      </c>
      <c r="B25" t="s">
        <v>186</v>
      </c>
    </row>
    <row r="26" spans="1:2">
      <c r="A26" t="s">
        <v>2031</v>
      </c>
      <c r="B26" t="s">
        <v>216</v>
      </c>
    </row>
    <row r="27" spans="1:2">
      <c r="A27" t="s">
        <v>2032</v>
      </c>
      <c r="B27" t="s">
        <v>249</v>
      </c>
    </row>
    <row r="28" spans="1:2">
      <c r="A28" t="s">
        <v>2033</v>
      </c>
      <c r="B28" t="s">
        <v>297</v>
      </c>
    </row>
    <row r="29" spans="1:2">
      <c r="A29" t="s">
        <v>2034</v>
      </c>
      <c r="B29" t="s">
        <v>312</v>
      </c>
    </row>
    <row r="30" spans="1:2">
      <c r="A30" t="s">
        <v>2035</v>
      </c>
      <c r="B30" t="s">
        <v>389</v>
      </c>
    </row>
    <row r="31" spans="1:2">
      <c r="A31" t="s">
        <v>2036</v>
      </c>
      <c r="B31" t="s">
        <v>399</v>
      </c>
    </row>
    <row r="32" spans="1:2">
      <c r="A32" t="s">
        <v>2039</v>
      </c>
      <c r="B32" t="s">
        <v>419</v>
      </c>
    </row>
    <row r="33" spans="1:2">
      <c r="A33" t="s">
        <v>2038</v>
      </c>
      <c r="B33" t="s">
        <v>482</v>
      </c>
    </row>
    <row r="34" spans="1:2">
      <c r="A34" t="s">
        <v>2040</v>
      </c>
      <c r="B34" t="s">
        <v>489</v>
      </c>
    </row>
    <row r="36" spans="1:2">
      <c r="B36" t="s">
        <v>2044</v>
      </c>
    </row>
    <row r="37" spans="1:2">
      <c r="A37" t="s">
        <v>2024</v>
      </c>
      <c r="B37" t="s">
        <v>557</v>
      </c>
    </row>
    <row r="38" spans="1:2">
      <c r="A38" t="s">
        <v>2025</v>
      </c>
      <c r="B38" t="s">
        <v>574</v>
      </c>
    </row>
    <row r="39" spans="1:2">
      <c r="A39" t="s">
        <v>2026</v>
      </c>
      <c r="B39" t="s">
        <v>581</v>
      </c>
    </row>
    <row r="40" spans="1:2">
      <c r="A40" t="s">
        <v>2027</v>
      </c>
      <c r="B40" t="s">
        <v>587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7"/>
  <sheetViews>
    <sheetView workbookViewId="0">
      <pane xSplit="4" ySplit="1" topLeftCell="E14" activePane="bottomRight" state="frozen"/>
      <selection pane="topRight" activeCell="E1" sqref="E1"/>
      <selection pane="bottomLeft" activeCell="A2" sqref="A2"/>
      <selection pane="bottomRight" activeCell="G15" sqref="G15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1" width="9.5546875" customWidth="1"/>
    <col min="12" max="12" width="9.33203125" style="121" customWidth="1"/>
    <col min="13" max="13" width="32.33203125" style="50" customWidth="1"/>
    <col min="14" max="14" width="19.6640625" style="50" customWidth="1"/>
    <col min="15" max="20" width="12.44140625" customWidth="1"/>
    <col min="21" max="21" width="39.33203125" style="50" customWidth="1"/>
    <col min="22" max="22" width="26" style="436" customWidth="1"/>
    <col min="23" max="23" width="13" style="452" customWidth="1"/>
    <col min="24" max="24" width="14.6640625" style="452" customWidth="1"/>
    <col min="25" max="26" width="26" style="452" customWidth="1"/>
    <col min="27" max="27" width="26" style="50" customWidth="1"/>
    <col min="28" max="28" width="11.44140625" customWidth="1"/>
    <col min="29" max="30" width="8.88671875" style="50"/>
  </cols>
  <sheetData>
    <row r="1" spans="1:30" s="46" customFormat="1" ht="96">
      <c r="A1" s="417" t="s">
        <v>1795</v>
      </c>
      <c r="B1" s="55" t="s">
        <v>1794</v>
      </c>
      <c r="C1" s="55" t="s">
        <v>1808</v>
      </c>
      <c r="D1" s="55" t="s">
        <v>636</v>
      </c>
      <c r="E1" s="55" t="s">
        <v>985</v>
      </c>
      <c r="F1" s="55" t="s">
        <v>1809</v>
      </c>
      <c r="G1" s="55" t="s">
        <v>1817</v>
      </c>
      <c r="H1" s="55" t="s">
        <v>1941</v>
      </c>
      <c r="I1" s="55" t="s">
        <v>1798</v>
      </c>
      <c r="J1" s="55" t="s">
        <v>976</v>
      </c>
      <c r="K1" s="55" t="s">
        <v>1952</v>
      </c>
      <c r="L1" s="108" t="s">
        <v>1850</v>
      </c>
      <c r="M1" s="55" t="s">
        <v>985</v>
      </c>
      <c r="N1" s="429" t="s">
        <v>50</v>
      </c>
      <c r="O1" s="46" t="s">
        <v>1914</v>
      </c>
      <c r="P1" s="61" t="s">
        <v>1915</v>
      </c>
      <c r="Q1" s="61" t="s">
        <v>1916</v>
      </c>
      <c r="R1" s="446" t="s">
        <v>1918</v>
      </c>
      <c r="S1" s="61" t="s">
        <v>1917</v>
      </c>
      <c r="T1" s="61" t="s">
        <v>1919</v>
      </c>
      <c r="U1" s="429" t="s">
        <v>1922</v>
      </c>
      <c r="V1" s="447" t="s">
        <v>1923</v>
      </c>
      <c r="W1" s="451" t="s">
        <v>50</v>
      </c>
      <c r="X1" s="451" t="s">
        <v>1937</v>
      </c>
      <c r="Y1" s="451" t="s">
        <v>1938</v>
      </c>
      <c r="Z1" s="451" t="s">
        <v>1940</v>
      </c>
      <c r="AA1" s="429" t="s">
        <v>1924</v>
      </c>
      <c r="AB1" s="61" t="s">
        <v>1920</v>
      </c>
      <c r="AC1" s="61" t="s">
        <v>1900</v>
      </c>
      <c r="AD1" s="61"/>
    </row>
    <row r="2" spans="1:30" ht="72" hidden="1">
      <c r="A2" s="83">
        <v>1</v>
      </c>
      <c r="B2" s="232" t="s">
        <v>1867</v>
      </c>
      <c r="C2" s="232" t="s">
        <v>447</v>
      </c>
      <c r="D2" s="232" t="s">
        <v>77</v>
      </c>
      <c r="E2" s="232" t="s">
        <v>1796</v>
      </c>
      <c r="F2" s="83" t="s">
        <v>1797</v>
      </c>
      <c r="G2" s="83">
        <v>2</v>
      </c>
      <c r="H2" s="83"/>
      <c r="I2" s="232" t="s">
        <v>78</v>
      </c>
      <c r="J2" s="83">
        <v>1</v>
      </c>
      <c r="K2" s="83"/>
      <c r="L2" s="198" t="s">
        <v>1852</v>
      </c>
      <c r="M2" s="232" t="s">
        <v>1851</v>
      </c>
      <c r="N2" s="50" t="s">
        <v>622</v>
      </c>
      <c r="O2" s="430" t="s">
        <v>622</v>
      </c>
      <c r="P2" s="430">
        <f>1400*1.23</f>
        <v>1722</v>
      </c>
      <c r="Q2" s="430">
        <v>230.05</v>
      </c>
      <c r="R2" s="430"/>
      <c r="S2" s="430"/>
      <c r="T2" s="430" t="s">
        <v>1921</v>
      </c>
      <c r="U2" s="50" t="s">
        <v>1948</v>
      </c>
      <c r="V2" s="50" t="s">
        <v>1899</v>
      </c>
      <c r="W2" s="50"/>
      <c r="X2" s="50"/>
      <c r="Y2" s="50"/>
      <c r="Z2" s="50"/>
      <c r="AA2" s="50" t="s">
        <v>1931</v>
      </c>
      <c r="AB2" s="430" t="s">
        <v>447</v>
      </c>
    </row>
    <row r="3" spans="1:30" ht="57.6" hidden="1">
      <c r="A3" s="83">
        <v>20</v>
      </c>
      <c r="B3" s="232" t="s">
        <v>1867</v>
      </c>
      <c r="C3" s="232" t="s">
        <v>1725</v>
      </c>
      <c r="D3" s="232" t="s">
        <v>77</v>
      </c>
      <c r="E3" s="232" t="s">
        <v>1796</v>
      </c>
      <c r="F3" s="420" t="s">
        <v>1842</v>
      </c>
      <c r="G3" s="83">
        <v>2</v>
      </c>
      <c r="H3" s="83"/>
      <c r="I3" s="232" t="s">
        <v>78</v>
      </c>
      <c r="J3" s="83">
        <v>1</v>
      </c>
      <c r="K3" s="83"/>
      <c r="L3" s="198" t="s">
        <v>1852</v>
      </c>
      <c r="M3" s="232"/>
      <c r="N3" s="50" t="s">
        <v>622</v>
      </c>
      <c r="O3" s="430" t="s">
        <v>622</v>
      </c>
      <c r="P3" s="430">
        <f>1400*1.23</f>
        <v>1722</v>
      </c>
      <c r="Q3" s="430">
        <v>230.05</v>
      </c>
      <c r="R3" s="430">
        <v>50</v>
      </c>
      <c r="S3" s="430" t="s">
        <v>622</v>
      </c>
      <c r="T3" s="430">
        <f>16500*1.23*1.15</f>
        <v>23339.25</v>
      </c>
      <c r="U3" s="50" t="s">
        <v>1949</v>
      </c>
      <c r="V3" s="50" t="s">
        <v>1899</v>
      </c>
      <c r="W3" s="50"/>
      <c r="X3" s="50"/>
      <c r="Y3" s="50"/>
      <c r="Z3" s="50"/>
      <c r="AB3" s="430" t="s">
        <v>1777</v>
      </c>
    </row>
    <row r="4" spans="1:30" ht="72" hidden="1">
      <c r="A4" s="83">
        <v>2</v>
      </c>
      <c r="B4" s="232" t="s">
        <v>1873</v>
      </c>
      <c r="C4" s="232" t="s">
        <v>447</v>
      </c>
      <c r="D4" s="232" t="s">
        <v>61</v>
      </c>
      <c r="E4" s="232" t="s">
        <v>1799</v>
      </c>
      <c r="F4" s="83" t="s">
        <v>1800</v>
      </c>
      <c r="G4" s="83">
        <v>86</v>
      </c>
      <c r="H4" s="83"/>
      <c r="I4" s="232" t="s">
        <v>444</v>
      </c>
      <c r="J4" s="83">
        <v>2</v>
      </c>
      <c r="K4" s="83"/>
      <c r="L4" s="198" t="s">
        <v>1858</v>
      </c>
      <c r="M4" s="232"/>
      <c r="N4" s="50" t="s">
        <v>1899</v>
      </c>
      <c r="O4" s="430" t="s">
        <v>1899</v>
      </c>
      <c r="P4" s="430"/>
      <c r="Q4" s="430"/>
      <c r="R4" s="430"/>
      <c r="S4" s="430"/>
      <c r="T4" s="430">
        <f>230*1.23*1.15</f>
        <v>325.33499999999992</v>
      </c>
      <c r="U4" s="50" t="s">
        <v>1894</v>
      </c>
      <c r="V4" s="50" t="s">
        <v>1899</v>
      </c>
      <c r="W4" s="50"/>
      <c r="X4" s="50"/>
      <c r="Y4" s="50"/>
      <c r="Z4" s="50"/>
      <c r="AB4" s="430" t="s">
        <v>1777</v>
      </c>
    </row>
    <row r="5" spans="1:30" ht="72" hidden="1">
      <c r="A5" s="83">
        <v>3</v>
      </c>
      <c r="B5" s="232" t="s">
        <v>1873</v>
      </c>
      <c r="C5" s="232" t="s">
        <v>447</v>
      </c>
      <c r="D5" s="232" t="s">
        <v>61</v>
      </c>
      <c r="E5" s="232" t="s">
        <v>1801</v>
      </c>
      <c r="F5" s="232" t="s">
        <v>1802</v>
      </c>
      <c r="G5" s="83">
        <v>87</v>
      </c>
      <c r="H5" s="83"/>
      <c r="I5" s="232" t="s">
        <v>444</v>
      </c>
      <c r="J5" s="83">
        <v>2</v>
      </c>
      <c r="K5" s="83"/>
      <c r="L5" s="198" t="s">
        <v>1858</v>
      </c>
      <c r="M5" s="232" t="s">
        <v>1883</v>
      </c>
      <c r="N5" s="50" t="s">
        <v>1899</v>
      </c>
      <c r="O5" s="430" t="s">
        <v>1899</v>
      </c>
      <c r="P5" s="430"/>
      <c r="Q5" s="430"/>
      <c r="R5" s="430"/>
      <c r="S5" s="430"/>
      <c r="T5" s="430">
        <f>230*1.23*1.15</f>
        <v>325.33499999999992</v>
      </c>
      <c r="U5" s="50" t="s">
        <v>1894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29</v>
      </c>
      <c r="B6" s="232" t="s">
        <v>1873</v>
      </c>
      <c r="C6" s="232" t="s">
        <v>447</v>
      </c>
      <c r="D6" s="232" t="s">
        <v>98</v>
      </c>
      <c r="E6" s="232" t="s">
        <v>1801</v>
      </c>
      <c r="F6" s="232" t="s">
        <v>1848</v>
      </c>
      <c r="G6" s="83">
        <v>88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450*1.23*1.15</f>
        <v>636.52499999999998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57.6" hidden="1">
      <c r="A7" s="83">
        <v>4</v>
      </c>
      <c r="B7" s="232" t="s">
        <v>1868</v>
      </c>
      <c r="C7" s="232" t="s">
        <v>447</v>
      </c>
      <c r="D7" s="232" t="s">
        <v>123</v>
      </c>
      <c r="E7" s="232" t="s">
        <v>1803</v>
      </c>
      <c r="F7" s="232" t="s">
        <v>1806</v>
      </c>
      <c r="G7" s="83">
        <v>42</v>
      </c>
      <c r="H7" s="83"/>
      <c r="I7" s="232" t="s">
        <v>249</v>
      </c>
      <c r="J7" s="83">
        <v>3</v>
      </c>
      <c r="K7" s="83"/>
      <c r="L7" s="198"/>
      <c r="M7" s="232" t="s">
        <v>1884</v>
      </c>
      <c r="N7" s="50" t="s">
        <v>622</v>
      </c>
      <c r="O7" s="430" t="s">
        <v>622</v>
      </c>
      <c r="P7" s="430">
        <f>1500*1.23</f>
        <v>1845</v>
      </c>
      <c r="Q7" s="430">
        <v>230.05</v>
      </c>
      <c r="R7" s="430"/>
      <c r="S7" s="430"/>
      <c r="T7" s="430" t="s">
        <v>1921</v>
      </c>
      <c r="U7" s="50" t="s">
        <v>1895</v>
      </c>
      <c r="V7" s="50" t="s">
        <v>1899</v>
      </c>
      <c r="W7" s="50"/>
      <c r="X7" s="50"/>
      <c r="Y7" s="50"/>
      <c r="Z7" s="50"/>
      <c r="AA7" s="50" t="s">
        <v>1925</v>
      </c>
      <c r="AB7" s="430" t="s">
        <v>1899</v>
      </c>
    </row>
    <row r="8" spans="1:30" ht="51" hidden="1" customHeight="1">
      <c r="A8" s="83">
        <v>17</v>
      </c>
      <c r="B8" s="232" t="s">
        <v>1868</v>
      </c>
      <c r="C8" s="232" t="s">
        <v>1725</v>
      </c>
      <c r="D8" s="232" t="s">
        <v>123</v>
      </c>
      <c r="E8" s="232" t="s">
        <v>1849</v>
      </c>
      <c r="F8" s="83" t="s">
        <v>1806</v>
      </c>
      <c r="G8" s="83">
        <v>42</v>
      </c>
      <c r="H8" s="83"/>
      <c r="I8" s="232" t="s">
        <v>249</v>
      </c>
      <c r="J8" s="83">
        <v>3</v>
      </c>
      <c r="K8" s="83"/>
      <c r="L8" s="198"/>
      <c r="M8" s="232" t="s">
        <v>1885</v>
      </c>
      <c r="N8" s="50" t="s">
        <v>622</v>
      </c>
      <c r="O8" s="432" t="s">
        <v>622</v>
      </c>
      <c r="P8" s="432">
        <f>1500*1.23</f>
        <v>1845</v>
      </c>
      <c r="Q8" s="432">
        <v>230.05</v>
      </c>
      <c r="R8" s="432">
        <v>50</v>
      </c>
      <c r="S8" s="432" t="s">
        <v>622</v>
      </c>
      <c r="T8" s="432">
        <f>24000*1.23*1.15</f>
        <v>33948</v>
      </c>
      <c r="U8" s="436" t="s">
        <v>1895</v>
      </c>
      <c r="V8" s="436" t="s">
        <v>1899</v>
      </c>
      <c r="W8" s="436"/>
      <c r="X8" s="436"/>
      <c r="Y8" s="436"/>
      <c r="Z8" s="436"/>
      <c r="AA8" s="436"/>
      <c r="AB8" s="432" t="s">
        <v>1899</v>
      </c>
      <c r="AC8" s="91" t="s">
        <v>1910</v>
      </c>
    </row>
    <row r="9" spans="1:30" s="450" customFormat="1" ht="187.2" hidden="1">
      <c r="A9" s="448">
        <v>5</v>
      </c>
      <c r="B9" s="370" t="s">
        <v>1869</v>
      </c>
      <c r="C9" s="370" t="s">
        <v>447</v>
      </c>
      <c r="D9" s="370" t="s">
        <v>123</v>
      </c>
      <c r="E9" s="370" t="s">
        <v>1803</v>
      </c>
      <c r="F9" s="448" t="s">
        <v>1807</v>
      </c>
      <c r="G9" s="448">
        <v>97</v>
      </c>
      <c r="H9" s="448"/>
      <c r="I9" s="370" t="s">
        <v>472</v>
      </c>
      <c r="J9" s="448">
        <v>4</v>
      </c>
      <c r="K9" s="448"/>
      <c r="L9" s="291" t="s">
        <v>1854</v>
      </c>
      <c r="M9" s="370" t="s">
        <v>1886</v>
      </c>
      <c r="N9" s="442" t="s">
        <v>622</v>
      </c>
      <c r="O9" s="449" t="s">
        <v>622</v>
      </c>
      <c r="P9" s="449">
        <f>1500*1.23</f>
        <v>1845</v>
      </c>
      <c r="Q9" s="449">
        <v>230.05</v>
      </c>
      <c r="R9" s="449"/>
      <c r="S9" s="449"/>
      <c r="T9" s="449" t="s">
        <v>1921</v>
      </c>
      <c r="U9" s="442" t="s">
        <v>1896</v>
      </c>
      <c r="V9" s="442" t="s">
        <v>1899</v>
      </c>
      <c r="W9" s="442"/>
      <c r="X9" s="442"/>
      <c r="Y9" s="442"/>
      <c r="Z9" s="442"/>
      <c r="AA9" s="442" t="s">
        <v>1926</v>
      </c>
      <c r="AB9" s="449" t="s">
        <v>447</v>
      </c>
      <c r="AC9" s="449" t="s">
        <v>1911</v>
      </c>
      <c r="AD9" s="442"/>
    </row>
    <row r="10" spans="1:30" ht="100.8" hidden="1">
      <c r="A10" s="83">
        <v>18</v>
      </c>
      <c r="B10" s="232" t="s">
        <v>1869</v>
      </c>
      <c r="C10" s="232" t="s">
        <v>1725</v>
      </c>
      <c r="D10" s="232" t="s">
        <v>123</v>
      </c>
      <c r="E10" s="232" t="s">
        <v>1849</v>
      </c>
      <c r="F10" s="83" t="s">
        <v>1807</v>
      </c>
      <c r="G10" s="83">
        <v>97</v>
      </c>
      <c r="H10" s="453" t="s">
        <v>1947</v>
      </c>
      <c r="I10" s="232" t="s">
        <v>472</v>
      </c>
      <c r="J10" s="83">
        <v>4</v>
      </c>
      <c r="K10" s="83" t="s">
        <v>1953</v>
      </c>
      <c r="L10" s="198" t="s">
        <v>1854</v>
      </c>
      <c r="M10" s="232"/>
      <c r="N10" s="50" t="s">
        <v>622</v>
      </c>
      <c r="O10" s="430" t="s">
        <v>622</v>
      </c>
      <c r="P10" s="430">
        <f>1500*1.23</f>
        <v>1845</v>
      </c>
      <c r="Q10" s="430">
        <v>230.05</v>
      </c>
      <c r="R10" s="430">
        <v>50</v>
      </c>
      <c r="S10" s="430" t="s">
        <v>622</v>
      </c>
      <c r="T10" s="430">
        <f>24000*1.23*1.15</f>
        <v>33948</v>
      </c>
      <c r="U10" s="50" t="s">
        <v>1896</v>
      </c>
      <c r="V10" s="455" t="s">
        <v>622</v>
      </c>
      <c r="W10" s="452" t="s">
        <v>622</v>
      </c>
      <c r="X10" s="452" t="s">
        <v>622</v>
      </c>
      <c r="Y10" s="452" t="s">
        <v>622</v>
      </c>
      <c r="Z10" s="452" t="s">
        <v>622</v>
      </c>
      <c r="AA10" s="50" t="s">
        <v>1926</v>
      </c>
      <c r="AB10" s="430" t="s">
        <v>1725</v>
      </c>
      <c r="AC10" s="430" t="s">
        <v>1902</v>
      </c>
    </row>
    <row r="11" spans="1:30" ht="100.8" hidden="1">
      <c r="A11" s="83">
        <v>6</v>
      </c>
      <c r="B11" s="232" t="s">
        <v>1870</v>
      </c>
      <c r="C11" s="232" t="s">
        <v>1725</v>
      </c>
      <c r="D11" s="232" t="s">
        <v>61</v>
      </c>
      <c r="E11" s="232" t="s">
        <v>1810</v>
      </c>
      <c r="F11" s="83" t="s">
        <v>1811</v>
      </c>
      <c r="G11" s="83">
        <v>11</v>
      </c>
      <c r="H11" s="83"/>
      <c r="I11" s="232" t="s">
        <v>103</v>
      </c>
      <c r="J11" s="83">
        <v>5</v>
      </c>
      <c r="K11" s="83"/>
      <c r="L11" s="198"/>
      <c r="M11" s="232" t="s">
        <v>1887</v>
      </c>
      <c r="N11" s="50" t="s">
        <v>622</v>
      </c>
      <c r="O11" s="430" t="s">
        <v>622</v>
      </c>
      <c r="P11" s="430">
        <f>1000*1.23</f>
        <v>1230</v>
      </c>
      <c r="Q11" s="430">
        <v>230.05</v>
      </c>
      <c r="R11" s="430">
        <v>50</v>
      </c>
      <c r="S11" s="430" t="s">
        <v>1899</v>
      </c>
      <c r="T11" s="430">
        <f>2800*1.23*1.15</f>
        <v>3960.6</v>
      </c>
      <c r="U11" s="50" t="s">
        <v>1950</v>
      </c>
      <c r="V11" s="50" t="s">
        <v>1899</v>
      </c>
      <c r="W11" s="50"/>
      <c r="X11" s="50"/>
      <c r="Y11" s="50"/>
      <c r="Z11" s="50"/>
      <c r="AA11" s="50" t="s">
        <v>1934</v>
      </c>
      <c r="AB11" s="430" t="s">
        <v>1903</v>
      </c>
    </row>
    <row r="12" spans="1:30" ht="72" hidden="1">
      <c r="A12" s="83">
        <v>7</v>
      </c>
      <c r="B12" s="232" t="s">
        <v>1872</v>
      </c>
      <c r="C12" s="232" t="s">
        <v>1725</v>
      </c>
      <c r="D12" s="232" t="s">
        <v>61</v>
      </c>
      <c r="E12" s="232" t="s">
        <v>1810</v>
      </c>
      <c r="F12" s="83" t="s">
        <v>1812</v>
      </c>
      <c r="G12" s="418" t="s">
        <v>1813</v>
      </c>
      <c r="H12" s="418"/>
      <c r="I12" s="232" t="s">
        <v>209</v>
      </c>
      <c r="J12" s="83">
        <v>6</v>
      </c>
      <c r="K12" s="83"/>
      <c r="L12" s="198"/>
      <c r="M12" s="232" t="s">
        <v>1887</v>
      </c>
      <c r="N12" s="50" t="s">
        <v>622</v>
      </c>
      <c r="O12" s="430" t="s">
        <v>622</v>
      </c>
      <c r="P12" s="430">
        <f>1000*1.23</f>
        <v>1230</v>
      </c>
      <c r="Q12" s="430">
        <v>230.05</v>
      </c>
      <c r="R12" s="430">
        <v>50</v>
      </c>
      <c r="S12" s="430" t="s">
        <v>1899</v>
      </c>
      <c r="T12" s="430">
        <f>2800*1.23*1.15</f>
        <v>3960.6</v>
      </c>
      <c r="U12" s="50" t="s">
        <v>1950</v>
      </c>
      <c r="V12" s="50" t="s">
        <v>1899</v>
      </c>
      <c r="W12" s="50"/>
      <c r="X12" s="50"/>
      <c r="Y12" s="50"/>
      <c r="Z12" s="50"/>
      <c r="AA12" s="50" t="s">
        <v>1932</v>
      </c>
      <c r="AB12" s="430" t="s">
        <v>1903</v>
      </c>
    </row>
    <row r="13" spans="1:30" ht="72" hidden="1">
      <c r="A13" s="83">
        <v>8</v>
      </c>
      <c r="B13" s="232" t="s">
        <v>1871</v>
      </c>
      <c r="C13" s="232" t="s">
        <v>1725</v>
      </c>
      <c r="D13" s="232" t="s">
        <v>61</v>
      </c>
      <c r="E13" s="232" t="s">
        <v>1810</v>
      </c>
      <c r="F13" s="83" t="s">
        <v>1816</v>
      </c>
      <c r="G13" s="419" t="s">
        <v>1814</v>
      </c>
      <c r="H13" s="419"/>
      <c r="I13" s="232" t="s">
        <v>242</v>
      </c>
      <c r="J13" s="83">
        <v>7</v>
      </c>
      <c r="K13" s="83"/>
      <c r="L13" s="198" t="s">
        <v>1853</v>
      </c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1932</v>
      </c>
      <c r="AB13" s="430" t="s">
        <v>1903</v>
      </c>
    </row>
    <row r="14" spans="1:30" ht="78" customHeight="1">
      <c r="A14" s="83">
        <v>9</v>
      </c>
      <c r="B14" s="232" t="s">
        <v>1874</v>
      </c>
      <c r="C14" s="232" t="s">
        <v>1725</v>
      </c>
      <c r="D14" s="232" t="s">
        <v>61</v>
      </c>
      <c r="E14" s="232" t="s">
        <v>1820</v>
      </c>
      <c r="F14" s="83" t="s">
        <v>1819</v>
      </c>
      <c r="G14" s="83">
        <v>67</v>
      </c>
      <c r="H14" s="453" t="s">
        <v>1942</v>
      </c>
      <c r="I14" s="232" t="s">
        <v>1823</v>
      </c>
      <c r="J14" s="83">
        <v>8</v>
      </c>
      <c r="K14" s="83" t="s">
        <v>1954</v>
      </c>
      <c r="L14" s="198"/>
      <c r="M14" s="232" t="s">
        <v>1888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1897</v>
      </c>
      <c r="V14" s="455" t="s">
        <v>622</v>
      </c>
      <c r="W14" s="452" t="s">
        <v>1899</v>
      </c>
      <c r="X14" s="452" t="s">
        <v>1899</v>
      </c>
      <c r="Y14" s="452" t="s">
        <v>1899</v>
      </c>
      <c r="Z14" s="452" t="s">
        <v>622</v>
      </c>
      <c r="AB14" s="430" t="s">
        <v>1725</v>
      </c>
    </row>
    <row r="15" spans="1:30" ht="86.4">
      <c r="A15" s="83">
        <v>10</v>
      </c>
      <c r="B15" s="232" t="s">
        <v>1874</v>
      </c>
      <c r="C15" s="232" t="s">
        <v>1725</v>
      </c>
      <c r="D15" s="232" t="s">
        <v>61</v>
      </c>
      <c r="E15" s="232" t="s">
        <v>1710</v>
      </c>
      <c r="F15" s="83" t="s">
        <v>1821</v>
      </c>
      <c r="G15" s="83">
        <v>68</v>
      </c>
      <c r="H15" s="453" t="s">
        <v>1943</v>
      </c>
      <c r="I15" s="232" t="s">
        <v>1823</v>
      </c>
      <c r="J15" s="83">
        <v>8</v>
      </c>
      <c r="K15" s="83" t="s">
        <v>1954</v>
      </c>
      <c r="L15" s="198"/>
      <c r="M15" s="232"/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1897</v>
      </c>
      <c r="V15" s="455" t="s">
        <v>622</v>
      </c>
      <c r="W15" s="452" t="s">
        <v>1899</v>
      </c>
      <c r="X15" s="452" t="s">
        <v>1899</v>
      </c>
      <c r="Y15" s="452" t="s">
        <v>1899</v>
      </c>
      <c r="Z15" s="452" t="s">
        <v>622</v>
      </c>
      <c r="AB15" s="430" t="s">
        <v>1725</v>
      </c>
    </row>
    <row r="16" spans="1:30" ht="72" hidden="1">
      <c r="A16" s="83">
        <v>22</v>
      </c>
      <c r="B16" s="232" t="s">
        <v>1874</v>
      </c>
      <c r="C16" s="232" t="s">
        <v>1725</v>
      </c>
      <c r="D16" s="232" t="s">
        <v>77</v>
      </c>
      <c r="E16" s="232" t="s">
        <v>1845</v>
      </c>
      <c r="F16" s="83" t="s">
        <v>1819</v>
      </c>
      <c r="G16" s="418" t="s">
        <v>1225</v>
      </c>
      <c r="H16" s="418"/>
      <c r="I16" s="232" t="s">
        <v>1823</v>
      </c>
      <c r="J16" s="83">
        <v>8</v>
      </c>
      <c r="K16" s="83"/>
      <c r="L16" s="198"/>
      <c r="M16" s="232"/>
      <c r="N16" s="50" t="s">
        <v>622</v>
      </c>
      <c r="O16" s="430" t="s">
        <v>622</v>
      </c>
      <c r="P16" s="430">
        <f>1400*1.23</f>
        <v>1722</v>
      </c>
      <c r="Q16" s="430">
        <v>230.05</v>
      </c>
      <c r="R16" s="430">
        <v>50</v>
      </c>
      <c r="S16" s="430" t="s">
        <v>622</v>
      </c>
      <c r="T16" s="430">
        <f>16500*1.23*1.15</f>
        <v>23339.25</v>
      </c>
      <c r="U16" s="50" t="s">
        <v>1897</v>
      </c>
      <c r="V16" s="50" t="s">
        <v>1899</v>
      </c>
      <c r="W16" s="50"/>
      <c r="X16" s="50"/>
      <c r="Y16" s="50"/>
      <c r="Z16" s="50"/>
      <c r="AB16" s="430" t="s">
        <v>1899</v>
      </c>
    </row>
    <row r="17" spans="1:30" ht="72" hidden="1">
      <c r="A17" s="83">
        <v>23</v>
      </c>
      <c r="B17" s="232" t="s">
        <v>1875</v>
      </c>
      <c r="C17" s="232" t="s">
        <v>1725</v>
      </c>
      <c r="D17" s="232" t="s">
        <v>77</v>
      </c>
      <c r="E17" s="232" t="s">
        <v>1640</v>
      </c>
      <c r="F17" s="83" t="s">
        <v>1821</v>
      </c>
      <c r="G17" s="418" t="s">
        <v>1229</v>
      </c>
      <c r="H17" s="418"/>
      <c r="I17" s="232" t="s">
        <v>1823</v>
      </c>
      <c r="J17" s="83">
        <v>8</v>
      </c>
      <c r="K17" s="83"/>
      <c r="L17" s="198"/>
      <c r="M17" s="232"/>
      <c r="N17" s="50" t="s">
        <v>622</v>
      </c>
      <c r="O17" s="430" t="s">
        <v>622</v>
      </c>
      <c r="P17" s="430">
        <f>1400*1.23</f>
        <v>1722</v>
      </c>
      <c r="Q17" s="430">
        <v>230.05</v>
      </c>
      <c r="R17" s="430">
        <v>50</v>
      </c>
      <c r="S17" s="430" t="s">
        <v>622</v>
      </c>
      <c r="T17" s="430">
        <f>16500*1.23*1.15</f>
        <v>23339.25</v>
      </c>
      <c r="U17" s="50" t="s">
        <v>1897</v>
      </c>
      <c r="V17" s="50" t="s">
        <v>1899</v>
      </c>
      <c r="W17" s="50"/>
      <c r="X17" s="50"/>
      <c r="Y17" s="50"/>
      <c r="Z17" s="50"/>
      <c r="AB17" s="430" t="s">
        <v>1899</v>
      </c>
    </row>
    <row r="18" spans="1:30" ht="100.8">
      <c r="A18" s="83">
        <v>11</v>
      </c>
      <c r="B18" s="232" t="s">
        <v>1876</v>
      </c>
      <c r="C18" s="232" t="s">
        <v>1725</v>
      </c>
      <c r="D18" s="232" t="s">
        <v>61</v>
      </c>
      <c r="E18" s="232" t="s">
        <v>1824</v>
      </c>
      <c r="F18" s="83" t="s">
        <v>1821</v>
      </c>
      <c r="G18" s="83">
        <v>69</v>
      </c>
      <c r="H18" s="453" t="s">
        <v>1944</v>
      </c>
      <c r="I18" s="232" t="s">
        <v>1822</v>
      </c>
      <c r="J18" s="83">
        <v>9</v>
      </c>
      <c r="K18" s="83" t="s">
        <v>1954</v>
      </c>
      <c r="L18" s="198"/>
      <c r="M18" s="232" t="s">
        <v>1889</v>
      </c>
      <c r="N18" s="50" t="s">
        <v>622</v>
      </c>
      <c r="O18" s="430" t="s">
        <v>622</v>
      </c>
      <c r="P18" s="430">
        <f>1000*1.23</f>
        <v>1230</v>
      </c>
      <c r="Q18" s="430">
        <v>230.05</v>
      </c>
      <c r="R18" s="430">
        <v>50</v>
      </c>
      <c r="S18" s="430" t="s">
        <v>1899</v>
      </c>
      <c r="T18" s="430">
        <f>2800*1.23*1.15</f>
        <v>3960.6</v>
      </c>
      <c r="U18" s="50" t="s">
        <v>1913</v>
      </c>
      <c r="V18" s="455" t="s">
        <v>622</v>
      </c>
      <c r="W18" s="452" t="s">
        <v>1899</v>
      </c>
      <c r="X18" s="452" t="s">
        <v>1899</v>
      </c>
      <c r="Y18" s="452" t="s">
        <v>1899</v>
      </c>
      <c r="Z18" s="452" t="s">
        <v>622</v>
      </c>
      <c r="AB18" s="430" t="s">
        <v>1725</v>
      </c>
    </row>
    <row r="19" spans="1:30" ht="72" hidden="1">
      <c r="A19" s="83">
        <v>24</v>
      </c>
      <c r="B19" s="232" t="s">
        <v>1876</v>
      </c>
      <c r="C19" s="232" t="s">
        <v>1725</v>
      </c>
      <c r="D19" s="232" t="s">
        <v>77</v>
      </c>
      <c r="E19" s="232" t="s">
        <v>1824</v>
      </c>
      <c r="F19" s="83" t="s">
        <v>1821</v>
      </c>
      <c r="G19" s="418">
        <v>69</v>
      </c>
      <c r="H19" s="418"/>
      <c r="I19" s="232" t="s">
        <v>1822</v>
      </c>
      <c r="J19" s="83">
        <v>9</v>
      </c>
      <c r="K19" s="83"/>
      <c r="L19" s="198"/>
      <c r="M19" s="232"/>
      <c r="N19" s="436" t="s">
        <v>622</v>
      </c>
      <c r="O19" s="432" t="s">
        <v>622</v>
      </c>
      <c r="P19" s="432">
        <f>1400*1.23</f>
        <v>1722</v>
      </c>
      <c r="Q19" s="432">
        <v>230.05</v>
      </c>
      <c r="R19" s="432">
        <v>50</v>
      </c>
      <c r="S19" s="432" t="s">
        <v>622</v>
      </c>
      <c r="T19" s="432">
        <f>16500*1.23*1.15</f>
        <v>23339.25</v>
      </c>
      <c r="U19" s="436" t="s">
        <v>1912</v>
      </c>
      <c r="V19" s="436" t="s">
        <v>1899</v>
      </c>
      <c r="W19" s="436"/>
      <c r="X19" s="436"/>
      <c r="Y19" s="436"/>
      <c r="Z19" s="436"/>
      <c r="AA19" s="436" t="s">
        <v>1935</v>
      </c>
      <c r="AB19" s="432" t="s">
        <v>1899</v>
      </c>
    </row>
    <row r="20" spans="1:30" ht="86.4" hidden="1">
      <c r="A20" s="83">
        <v>12</v>
      </c>
      <c r="B20" s="232" t="s">
        <v>1877</v>
      </c>
      <c r="C20" s="232" t="s">
        <v>1725</v>
      </c>
      <c r="D20" s="232" t="s">
        <v>61</v>
      </c>
      <c r="E20" s="232" t="s">
        <v>1827</v>
      </c>
      <c r="F20" s="232" t="s">
        <v>1825</v>
      </c>
      <c r="G20" s="419" t="s">
        <v>1826</v>
      </c>
      <c r="H20" s="419"/>
      <c r="I20" s="232" t="s">
        <v>348</v>
      </c>
      <c r="J20" s="83">
        <v>10</v>
      </c>
      <c r="K20" s="83"/>
      <c r="L20" s="198"/>
      <c r="M20" s="232" t="s">
        <v>1887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1950</v>
      </c>
      <c r="V20" s="436" t="s">
        <v>1899</v>
      </c>
      <c r="W20" s="452" t="s">
        <v>1899</v>
      </c>
      <c r="X20" s="452" t="s">
        <v>1899</v>
      </c>
      <c r="Y20" s="452" t="s">
        <v>1899</v>
      </c>
      <c r="Z20" s="452" t="s">
        <v>1899</v>
      </c>
      <c r="AB20" s="430" t="s">
        <v>1725</v>
      </c>
    </row>
    <row r="21" spans="1:30" ht="86.4">
      <c r="A21" s="83">
        <v>13</v>
      </c>
      <c r="B21" s="232" t="s">
        <v>1878</v>
      </c>
      <c r="C21" s="232" t="s">
        <v>1725</v>
      </c>
      <c r="D21" s="232" t="s">
        <v>61</v>
      </c>
      <c r="E21" s="232" t="s">
        <v>1829</v>
      </c>
      <c r="F21" s="83" t="s">
        <v>1828</v>
      </c>
      <c r="G21" s="83">
        <v>76</v>
      </c>
      <c r="H21" s="453" t="s">
        <v>1945</v>
      </c>
      <c r="I21" s="232" t="s">
        <v>419</v>
      </c>
      <c r="J21" s="83">
        <v>11</v>
      </c>
      <c r="K21" s="83" t="s">
        <v>1953</v>
      </c>
      <c r="L21" s="198" t="s">
        <v>1859</v>
      </c>
      <c r="M21" s="232" t="s">
        <v>1936</v>
      </c>
      <c r="N21" s="50" t="s">
        <v>622</v>
      </c>
      <c r="O21" s="430" t="s">
        <v>622</v>
      </c>
      <c r="P21" s="430">
        <f>1000*1.23</f>
        <v>1230</v>
      </c>
      <c r="Q21" s="430">
        <v>230.05</v>
      </c>
      <c r="R21" s="430">
        <v>50</v>
      </c>
      <c r="S21" s="430" t="s">
        <v>1899</v>
      </c>
      <c r="T21" s="430">
        <f>2800*1.23*1.15</f>
        <v>3960.6</v>
      </c>
      <c r="U21" s="50" t="s">
        <v>1927</v>
      </c>
      <c r="V21" s="436" t="s">
        <v>622</v>
      </c>
      <c r="W21" s="452" t="s">
        <v>1899</v>
      </c>
      <c r="X21" s="452" t="s">
        <v>1899</v>
      </c>
      <c r="Y21" s="452" t="s">
        <v>1899</v>
      </c>
      <c r="Z21" s="452" t="s">
        <v>622</v>
      </c>
      <c r="AA21" s="50" t="s">
        <v>1939</v>
      </c>
      <c r="AB21" s="430" t="s">
        <v>1725</v>
      </c>
    </row>
    <row r="22" spans="1:30" ht="72" hidden="1">
      <c r="A22" s="83">
        <v>25</v>
      </c>
      <c r="B22" s="232" t="s">
        <v>1878</v>
      </c>
      <c r="C22" s="232" t="s">
        <v>1725</v>
      </c>
      <c r="D22" s="232" t="s">
        <v>77</v>
      </c>
      <c r="E22" s="232" t="s">
        <v>1640</v>
      </c>
      <c r="F22" s="232" t="s">
        <v>1847</v>
      </c>
      <c r="G22" s="418" t="s">
        <v>1715</v>
      </c>
      <c r="H22" s="418"/>
      <c r="I22" s="232" t="s">
        <v>419</v>
      </c>
      <c r="J22" s="83">
        <v>11</v>
      </c>
      <c r="K22" s="83"/>
      <c r="L22" s="198" t="s">
        <v>1859</v>
      </c>
      <c r="M22" s="232" t="s">
        <v>1891</v>
      </c>
      <c r="N22" s="50" t="s">
        <v>622</v>
      </c>
      <c r="O22" s="430" t="s">
        <v>622</v>
      </c>
      <c r="P22" s="430">
        <f>1400*1.23</f>
        <v>1722</v>
      </c>
      <c r="Q22" s="430">
        <v>230.05</v>
      </c>
      <c r="R22" s="430">
        <v>50</v>
      </c>
      <c r="S22" s="430" t="s">
        <v>622</v>
      </c>
      <c r="T22" s="430">
        <f>16500*1.23*1.15</f>
        <v>23339.25</v>
      </c>
      <c r="U22" s="50" t="s">
        <v>1951</v>
      </c>
      <c r="V22" s="50" t="s">
        <v>1899</v>
      </c>
      <c r="W22" s="50"/>
      <c r="X22" s="50"/>
      <c r="Y22" s="50"/>
      <c r="Z22" s="50"/>
      <c r="AB22" s="430" t="s">
        <v>1899</v>
      </c>
    </row>
    <row r="23" spans="1:30" ht="72" hidden="1">
      <c r="A23" s="83">
        <v>14</v>
      </c>
      <c r="B23" s="232" t="s">
        <v>1879</v>
      </c>
      <c r="C23" s="232" t="s">
        <v>1725</v>
      </c>
      <c r="D23" s="232" t="s">
        <v>98</v>
      </c>
      <c r="E23" s="232" t="s">
        <v>1830</v>
      </c>
      <c r="F23" s="232" t="s">
        <v>1831</v>
      </c>
      <c r="G23" s="419" t="s">
        <v>1832</v>
      </c>
      <c r="H23" s="419"/>
      <c r="I23" s="232" t="s">
        <v>489</v>
      </c>
      <c r="J23" s="83">
        <v>12</v>
      </c>
      <c r="K23" s="83"/>
      <c r="L23" s="198"/>
      <c r="M23" s="232" t="s">
        <v>1892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1898</v>
      </c>
      <c r="V23" s="50" t="s">
        <v>1899</v>
      </c>
      <c r="W23" s="50"/>
      <c r="X23" s="50"/>
      <c r="Y23" s="50"/>
      <c r="Z23" s="50"/>
      <c r="AA23" s="50" t="s">
        <v>1928</v>
      </c>
      <c r="AB23" s="430" t="s">
        <v>1899</v>
      </c>
    </row>
    <row r="24" spans="1:30" ht="57.6" hidden="1">
      <c r="A24" s="83">
        <v>15</v>
      </c>
      <c r="B24" s="232" t="s">
        <v>1880</v>
      </c>
      <c r="C24" s="232" t="s">
        <v>1725</v>
      </c>
      <c r="D24" s="232" t="s">
        <v>123</v>
      </c>
      <c r="E24" s="232" t="s">
        <v>1846</v>
      </c>
      <c r="F24" s="232" t="s">
        <v>1835</v>
      </c>
      <c r="G24" s="83">
        <v>8</v>
      </c>
      <c r="H24" s="83"/>
      <c r="I24" s="232" t="s">
        <v>103</v>
      </c>
      <c r="J24" s="83">
        <v>13</v>
      </c>
      <c r="K24" s="83"/>
      <c r="L24" s="198" t="s">
        <v>1856</v>
      </c>
      <c r="M24" s="232" t="s">
        <v>1893</v>
      </c>
      <c r="N24" s="50" t="s">
        <v>622</v>
      </c>
      <c r="O24" s="430" t="s">
        <v>622</v>
      </c>
      <c r="P24" s="430">
        <f>1500*1.23</f>
        <v>1845</v>
      </c>
      <c r="Q24" s="430">
        <v>230.05</v>
      </c>
      <c r="R24" s="430">
        <v>50</v>
      </c>
      <c r="S24" s="430" t="s">
        <v>622</v>
      </c>
      <c r="T24" s="430">
        <f>24000*1.23*1.15</f>
        <v>33948</v>
      </c>
      <c r="U24" s="50" t="s">
        <v>1891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57.6" hidden="1">
      <c r="A25" s="83">
        <v>16</v>
      </c>
      <c r="B25" s="232" t="s">
        <v>1880</v>
      </c>
      <c r="C25" s="232" t="s">
        <v>1725</v>
      </c>
      <c r="D25" s="232" t="s">
        <v>123</v>
      </c>
      <c r="E25" s="232" t="s">
        <v>1836</v>
      </c>
      <c r="F25" s="232" t="s">
        <v>1838</v>
      </c>
      <c r="G25" s="419">
        <v>10</v>
      </c>
      <c r="H25" s="419"/>
      <c r="I25" s="232" t="s">
        <v>1837</v>
      </c>
      <c r="J25" s="83">
        <v>13</v>
      </c>
      <c r="K25" s="83"/>
      <c r="L25" s="198" t="s">
        <v>1856</v>
      </c>
      <c r="M25" s="232" t="s">
        <v>1893</v>
      </c>
      <c r="N25" s="50" t="s">
        <v>622</v>
      </c>
      <c r="O25" s="430" t="s">
        <v>622</v>
      </c>
      <c r="P25" s="430">
        <f>1500*1.23</f>
        <v>1845</v>
      </c>
      <c r="Q25" s="430">
        <v>230.05</v>
      </c>
      <c r="R25" s="430">
        <v>50</v>
      </c>
      <c r="S25" s="430" t="s">
        <v>622</v>
      </c>
      <c r="T25" s="430">
        <f>24000*1.23*1.15</f>
        <v>33948</v>
      </c>
      <c r="U25" s="50" t="s">
        <v>1891</v>
      </c>
      <c r="V25" s="50" t="s">
        <v>1899</v>
      </c>
      <c r="W25" s="50"/>
      <c r="X25" s="50"/>
      <c r="Y25" s="50"/>
      <c r="Z25" s="50"/>
      <c r="AB25" s="430" t="s">
        <v>1899</v>
      </c>
    </row>
    <row r="26" spans="1:30" ht="57.6" hidden="1">
      <c r="A26" s="83">
        <v>19</v>
      </c>
      <c r="B26" s="232" t="s">
        <v>1839</v>
      </c>
      <c r="C26" s="232" t="s">
        <v>1725</v>
      </c>
      <c r="D26" s="232" t="s">
        <v>123</v>
      </c>
      <c r="E26" s="232" t="s">
        <v>1840</v>
      </c>
      <c r="F26" s="83" t="s">
        <v>1841</v>
      </c>
      <c r="G26" s="419" t="s">
        <v>1707</v>
      </c>
      <c r="H26" s="419"/>
      <c r="I26" s="232" t="s">
        <v>341</v>
      </c>
      <c r="J26" s="83">
        <v>14</v>
      </c>
      <c r="K26" s="83"/>
      <c r="L26" s="198" t="s">
        <v>1857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21</v>
      </c>
      <c r="B27" s="232" t="s">
        <v>1881</v>
      </c>
      <c r="C27" s="232" t="s">
        <v>1725</v>
      </c>
      <c r="D27" s="232" t="s">
        <v>77</v>
      </c>
      <c r="E27" s="232" t="s">
        <v>1843</v>
      </c>
      <c r="F27" s="421" t="s">
        <v>1844</v>
      </c>
      <c r="G27" s="418" t="s">
        <v>274</v>
      </c>
      <c r="H27" s="418"/>
      <c r="I27" s="232" t="s">
        <v>143</v>
      </c>
      <c r="J27" s="83">
        <v>15</v>
      </c>
      <c r="K27" s="83"/>
      <c r="L27" s="198" t="s">
        <v>1855</v>
      </c>
      <c r="M27" s="232" t="s">
        <v>1893</v>
      </c>
      <c r="N27" s="50" t="s">
        <v>622</v>
      </c>
      <c r="O27" s="430" t="s">
        <v>622</v>
      </c>
      <c r="P27" s="430">
        <f>1400*1.23</f>
        <v>1722</v>
      </c>
      <c r="Q27" s="430">
        <v>230.05</v>
      </c>
      <c r="R27" s="430">
        <v>50</v>
      </c>
      <c r="S27" s="430" t="s">
        <v>622</v>
      </c>
      <c r="T27" s="430">
        <f>16500*1.23*1.15</f>
        <v>23339.25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s="445" customFormat="1" ht="345.6" hidden="1">
      <c r="A28" s="437">
        <v>26</v>
      </c>
      <c r="B28" s="438" t="s">
        <v>1882</v>
      </c>
      <c r="C28" s="438" t="s">
        <v>447</v>
      </c>
      <c r="D28" s="438" t="s">
        <v>98</v>
      </c>
      <c r="E28" s="438" t="s">
        <v>1860</v>
      </c>
      <c r="F28" s="439" t="s">
        <v>1864</v>
      </c>
      <c r="G28" s="440" t="s">
        <v>1065</v>
      </c>
      <c r="H28" s="440"/>
      <c r="I28" s="438" t="s">
        <v>216</v>
      </c>
      <c r="J28" s="437">
        <v>16</v>
      </c>
      <c r="K28" s="437"/>
      <c r="L28" s="441" t="s">
        <v>1862</v>
      </c>
      <c r="M28" s="438" t="s">
        <v>1863</v>
      </c>
      <c r="N28" s="442" t="s">
        <v>1899</v>
      </c>
      <c r="O28" s="443" t="s">
        <v>1899</v>
      </c>
      <c r="P28" s="443"/>
      <c r="Q28" s="443"/>
      <c r="R28" s="443"/>
      <c r="S28" s="443"/>
      <c r="T28" s="443">
        <f>450*1.23*1.15</f>
        <v>636.52499999999998</v>
      </c>
      <c r="U28" s="442" t="s">
        <v>1890</v>
      </c>
      <c r="V28" s="442" t="s">
        <v>1899</v>
      </c>
      <c r="W28" s="442"/>
      <c r="X28" s="442"/>
      <c r="Y28" s="442"/>
      <c r="Z28" s="442"/>
      <c r="AA28" s="442"/>
      <c r="AB28" s="443" t="s">
        <v>1777</v>
      </c>
      <c r="AC28" s="444" t="s">
        <v>1901</v>
      </c>
      <c r="AD28" s="444"/>
    </row>
    <row r="29" spans="1:30" s="422" customFormat="1" ht="100.8" hidden="1">
      <c r="A29" s="423">
        <v>27</v>
      </c>
      <c r="B29" s="424" t="s">
        <v>1882</v>
      </c>
      <c r="C29" s="424" t="s">
        <v>1725</v>
      </c>
      <c r="D29" s="424" t="s">
        <v>98</v>
      </c>
      <c r="E29" s="424" t="s">
        <v>1860</v>
      </c>
      <c r="F29" s="427" t="s">
        <v>1861</v>
      </c>
      <c r="G29" s="425" t="s">
        <v>1095</v>
      </c>
      <c r="H29" s="454" t="s">
        <v>1946</v>
      </c>
      <c r="I29" s="424" t="s">
        <v>216</v>
      </c>
      <c r="J29" s="423">
        <v>16</v>
      </c>
      <c r="K29" s="423" t="s">
        <v>1954</v>
      </c>
      <c r="L29" s="426" t="s">
        <v>1862</v>
      </c>
      <c r="M29" s="424" t="s">
        <v>1863</v>
      </c>
      <c r="N29" s="50" t="s">
        <v>622</v>
      </c>
      <c r="O29" s="431" t="s">
        <v>622</v>
      </c>
      <c r="P29" s="431">
        <f>1000*1.23</f>
        <v>1230</v>
      </c>
      <c r="Q29" s="431">
        <v>230.05</v>
      </c>
      <c r="R29" s="431">
        <v>50</v>
      </c>
      <c r="S29" s="431" t="s">
        <v>1899</v>
      </c>
      <c r="T29" s="430">
        <f>2800*1.23*1.15</f>
        <v>3960.6</v>
      </c>
      <c r="U29" s="50" t="s">
        <v>1890</v>
      </c>
      <c r="V29" s="436" t="s">
        <v>622</v>
      </c>
      <c r="W29" s="452" t="s">
        <v>1921</v>
      </c>
      <c r="X29" s="452" t="s">
        <v>1921</v>
      </c>
      <c r="Y29" s="452" t="s">
        <v>1921</v>
      </c>
      <c r="Z29" s="452" t="s">
        <v>622</v>
      </c>
      <c r="AA29" s="50" t="s">
        <v>1929</v>
      </c>
      <c r="AB29" s="431" t="s">
        <v>1777</v>
      </c>
      <c r="AC29" s="433"/>
      <c r="AD29" s="433"/>
    </row>
    <row r="30" spans="1:30" s="422" customFormat="1" ht="100.8" hidden="1">
      <c r="A30" s="423">
        <v>28</v>
      </c>
      <c r="B30" s="424" t="s">
        <v>1882</v>
      </c>
      <c r="C30" s="424" t="s">
        <v>1725</v>
      </c>
      <c r="D30" s="424" t="s">
        <v>77</v>
      </c>
      <c r="E30" s="424" t="s">
        <v>1865</v>
      </c>
      <c r="F30" s="427" t="s">
        <v>1866</v>
      </c>
      <c r="G30" s="428">
        <v>33</v>
      </c>
      <c r="H30" s="454" t="s">
        <v>1946</v>
      </c>
      <c r="I30" s="424" t="s">
        <v>216</v>
      </c>
      <c r="J30" s="423">
        <v>16</v>
      </c>
      <c r="K30" s="423" t="s">
        <v>1954</v>
      </c>
      <c r="L30" s="426" t="s">
        <v>1862</v>
      </c>
      <c r="M30" s="424" t="s">
        <v>1863</v>
      </c>
      <c r="N30" s="50" t="s">
        <v>622</v>
      </c>
      <c r="O30" s="431" t="s">
        <v>622</v>
      </c>
      <c r="P30" s="430">
        <f>1400*1.23</f>
        <v>1722</v>
      </c>
      <c r="Q30" s="430">
        <v>230.05</v>
      </c>
      <c r="R30" s="430">
        <v>50</v>
      </c>
      <c r="S30" s="430" t="s">
        <v>622</v>
      </c>
      <c r="T30" s="430">
        <f>16500*1.23*1.15</f>
        <v>23339.25</v>
      </c>
      <c r="U30" s="50" t="s">
        <v>1890</v>
      </c>
      <c r="V30" s="436" t="s">
        <v>622</v>
      </c>
      <c r="W30" s="452" t="s">
        <v>1921</v>
      </c>
      <c r="X30" s="452" t="s">
        <v>1921</v>
      </c>
      <c r="Y30" s="452" t="s">
        <v>1921</v>
      </c>
      <c r="Z30" s="452" t="s">
        <v>622</v>
      </c>
      <c r="AA30" s="50" t="s">
        <v>1929</v>
      </c>
      <c r="AB30" s="431" t="s">
        <v>1777</v>
      </c>
      <c r="AC30" s="433"/>
      <c r="AD30" s="433"/>
    </row>
    <row r="32" spans="1:30">
      <c r="B32"/>
      <c r="C32"/>
    </row>
    <row r="33" spans="2:21">
      <c r="B33" s="416"/>
      <c r="C33" s="416"/>
      <c r="U33" s="50" t="s">
        <v>1905</v>
      </c>
    </row>
    <row r="34" spans="2:21">
      <c r="U34" s="50" t="s">
        <v>1930</v>
      </c>
    </row>
    <row r="35" spans="2:21">
      <c r="M35" s="50" t="s">
        <v>1906</v>
      </c>
      <c r="U35" s="50" t="s">
        <v>1904</v>
      </c>
    </row>
    <row r="36" spans="2:21" ht="57.6">
      <c r="M36" s="435" t="s">
        <v>1907</v>
      </c>
    </row>
    <row r="37" spans="2:21" ht="72">
      <c r="B37" s="50" t="s">
        <v>1908</v>
      </c>
      <c r="M37" s="50" t="s">
        <v>1909</v>
      </c>
      <c r="O37" s="434"/>
      <c r="P37" s="434"/>
      <c r="Q37" s="434"/>
      <c r="R37" s="434"/>
      <c r="S37" s="434"/>
      <c r="T37" s="434"/>
    </row>
  </sheetData>
  <autoFilter ref="A1:AB30">
    <filterColumn colId="3">
      <filters>
        <filter val="tablica informacyjna z oznakowaniem"/>
      </filters>
    </filterColumn>
    <filterColumn colId="21">
      <filters>
        <filter val="tak"/>
      </filters>
    </filterColumn>
  </autoFilter>
  <hyperlinks>
    <hyperlink ref="M36" r:id="rId1"/>
    <hyperlink ref="H14" r:id="rId2"/>
    <hyperlink ref="H15" r:id="rId3"/>
    <hyperlink ref="H18" r:id="rId4"/>
    <hyperlink ref="H21" r:id="rId5"/>
    <hyperlink ref="H29" r:id="rId6"/>
    <hyperlink ref="H30" r:id="rId7"/>
    <hyperlink ref="H10" r:id="rId8"/>
  </hyperlinks>
  <pageMargins left="0.23622047244094491" right="0.23622047244094491" top="0.74803149606299213" bottom="0.74803149606299213" header="0.31496062992125984" footer="0.31496062992125984"/>
  <pageSetup paperSize="9" scale="66" fitToHeight="0" orientation="landscape" r:id="rId9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15"/>
  <sheetViews>
    <sheetView view="pageBreakPreview" zoomScaleNormal="100" workbookViewId="0">
      <selection activeCell="K9" sqref="K9"/>
    </sheetView>
  </sheetViews>
  <sheetFormatPr defaultRowHeight="14.4"/>
  <cols>
    <col min="1" max="1025" width="8.6640625"/>
  </cols>
  <sheetData>
    <row r="1" spans="1:1">
      <c r="A1" s="16" t="s">
        <v>591</v>
      </c>
    </row>
    <row r="2" spans="1:1">
      <c r="A2" t="s">
        <v>592</v>
      </c>
    </row>
    <row r="3" spans="1:1">
      <c r="A3" t="s">
        <v>593</v>
      </c>
    </row>
    <row r="4" spans="1:1">
      <c r="A4" t="s">
        <v>594</v>
      </c>
    </row>
    <row r="5" spans="1:1">
      <c r="A5" t="s">
        <v>595</v>
      </c>
    </row>
    <row r="6" spans="1:1">
      <c r="A6" t="s">
        <v>596</v>
      </c>
    </row>
    <row r="7" spans="1:1">
      <c r="A7" t="s">
        <v>597</v>
      </c>
    </row>
    <row r="8" spans="1:1">
      <c r="A8" t="s">
        <v>598</v>
      </c>
    </row>
    <row r="9" spans="1:1">
      <c r="A9" t="s">
        <v>599</v>
      </c>
    </row>
    <row r="10" spans="1:1">
      <c r="A10" t="s">
        <v>600</v>
      </c>
    </row>
    <row r="11" spans="1:1">
      <c r="A11" t="s">
        <v>601</v>
      </c>
    </row>
    <row r="12" spans="1:1">
      <c r="A12" t="s">
        <v>602</v>
      </c>
    </row>
    <row r="13" spans="1:1">
      <c r="A13" t="s">
        <v>603</v>
      </c>
    </row>
    <row r="14" spans="1:1">
      <c r="A14" t="s">
        <v>604</v>
      </c>
    </row>
    <row r="15" spans="1:1">
      <c r="A15" t="s">
        <v>605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25"/>
  <sheetViews>
    <sheetView view="pageBreakPreview" topLeftCell="A10" zoomScaleNormal="100" workbookViewId="0">
      <selection activeCell="A10" sqref="A10"/>
    </sheetView>
  </sheetViews>
  <sheetFormatPr defaultRowHeight="14.4"/>
  <cols>
    <col min="1" max="1025" width="8.6640625"/>
  </cols>
  <sheetData>
    <row r="1" spans="1:1">
      <c r="A1" t="s">
        <v>62</v>
      </c>
    </row>
    <row r="2" spans="1:1">
      <c r="A2" t="s">
        <v>103</v>
      </c>
    </row>
    <row r="3" spans="1:1">
      <c r="A3" t="s">
        <v>124</v>
      </c>
    </row>
    <row r="4" spans="1:1">
      <c r="A4" t="s">
        <v>143</v>
      </c>
    </row>
    <row r="5" spans="1:1">
      <c r="A5" t="s">
        <v>156</v>
      </c>
    </row>
    <row r="6" spans="1:1">
      <c r="A6" t="s">
        <v>186</v>
      </c>
    </row>
    <row r="7" spans="1:1">
      <c r="A7" t="s">
        <v>216</v>
      </c>
    </row>
    <row r="8" spans="1:1">
      <c r="A8" t="s">
        <v>242</v>
      </c>
    </row>
    <row r="9" spans="1:1">
      <c r="A9" t="s">
        <v>249</v>
      </c>
    </row>
    <row r="10" spans="1:1">
      <c r="A10" t="s">
        <v>297</v>
      </c>
    </row>
    <row r="11" spans="1:1">
      <c r="A11" t="s">
        <v>312</v>
      </c>
    </row>
    <row r="12" spans="1:1">
      <c r="A12" t="s">
        <v>333</v>
      </c>
    </row>
    <row r="13" spans="1:1">
      <c r="A13" t="s">
        <v>341</v>
      </c>
    </row>
    <row r="14" spans="1:1">
      <c r="A14" t="s">
        <v>389</v>
      </c>
    </row>
    <row r="15" spans="1:1">
      <c r="A15" t="s">
        <v>419</v>
      </c>
    </row>
    <row r="16" spans="1:1">
      <c r="A16" t="s">
        <v>444</v>
      </c>
    </row>
    <row r="17" spans="1:1">
      <c r="A17" t="s">
        <v>606</v>
      </c>
    </row>
    <row r="18" spans="1:1">
      <c r="A18" t="s">
        <v>472</v>
      </c>
    </row>
    <row r="19" spans="1:1">
      <c r="A19" t="s">
        <v>482</v>
      </c>
    </row>
    <row r="20" spans="1:1">
      <c r="A20" t="s">
        <v>489</v>
      </c>
    </row>
    <row r="21" spans="1:1">
      <c r="A21" t="s">
        <v>498</v>
      </c>
    </row>
    <row r="22" spans="1:1">
      <c r="A22" t="s">
        <v>504</v>
      </c>
    </row>
    <row r="23" spans="1:1">
      <c r="A23" t="s">
        <v>523</v>
      </c>
    </row>
    <row r="24" spans="1:1">
      <c r="A24" t="s">
        <v>528</v>
      </c>
    </row>
    <row r="25" spans="1:1">
      <c r="A25" t="s">
        <v>541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11"/>
  <sheetViews>
    <sheetView view="pageBreakPreview" zoomScaleNormal="100" workbookViewId="0"/>
  </sheetViews>
  <sheetFormatPr defaultRowHeight="14.4"/>
  <cols>
    <col min="1" max="1025" width="8.6640625"/>
  </cols>
  <sheetData>
    <row r="1" spans="1:1">
      <c r="A1" t="s">
        <v>607</v>
      </c>
    </row>
    <row r="2" spans="1:1">
      <c r="A2" t="s">
        <v>608</v>
      </c>
    </row>
    <row r="3" spans="1:1">
      <c r="A3" t="s">
        <v>489</v>
      </c>
    </row>
    <row r="4" spans="1:1">
      <c r="A4" t="s">
        <v>609</v>
      </c>
    </row>
    <row r="5" spans="1:1">
      <c r="A5" t="s">
        <v>610</v>
      </c>
    </row>
    <row r="6" spans="1:1">
      <c r="A6" t="s">
        <v>611</v>
      </c>
    </row>
    <row r="7" spans="1:1">
      <c r="A7" t="s">
        <v>612</v>
      </c>
    </row>
    <row r="8" spans="1:1">
      <c r="A8" t="s">
        <v>613</v>
      </c>
    </row>
    <row r="9" spans="1:1">
      <c r="A9" t="s">
        <v>482</v>
      </c>
    </row>
    <row r="10" spans="1:1">
      <c r="A10" t="s">
        <v>614</v>
      </c>
    </row>
    <row r="11" spans="1:1">
      <c r="A11" t="s">
        <v>615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MK20"/>
  <sheetViews>
    <sheetView view="pageBreakPreview" zoomScaleNormal="100" workbookViewId="0">
      <selection activeCell="E5" sqref="E5"/>
    </sheetView>
  </sheetViews>
  <sheetFormatPr defaultRowHeight="14.4"/>
  <cols>
    <col min="1" max="1" width="22" style="17"/>
    <col min="2" max="2" width="16.6640625" style="17"/>
    <col min="3" max="3" width="11.6640625" style="17"/>
    <col min="4" max="4" width="12.109375" style="17"/>
    <col min="5" max="6" width="11.5546875" style="17"/>
    <col min="7" max="7" width="7.109375" style="17"/>
    <col min="8" max="8" width="17.88671875" style="17"/>
    <col min="9" max="9" width="14.33203125" style="17"/>
    <col min="10" max="10" width="33.33203125" style="17"/>
    <col min="11" max="11" width="25.44140625" style="17"/>
    <col min="12" max="1025" width="9.109375" style="17"/>
  </cols>
  <sheetData>
    <row r="1" spans="1:11" ht="43.2">
      <c r="A1" s="18" t="s">
        <v>616</v>
      </c>
      <c r="B1" s="18" t="s">
        <v>617</v>
      </c>
      <c r="C1" s="19" t="s">
        <v>123</v>
      </c>
      <c r="D1" s="19" t="s">
        <v>77</v>
      </c>
      <c r="E1" s="19" t="s">
        <v>61</v>
      </c>
      <c r="F1" s="19" t="s">
        <v>98</v>
      </c>
      <c r="G1" s="19" t="s">
        <v>364</v>
      </c>
      <c r="H1" s="19" t="s">
        <v>618</v>
      </c>
      <c r="I1" s="20" t="s">
        <v>619</v>
      </c>
      <c r="J1" s="21" t="s">
        <v>620</v>
      </c>
      <c r="K1" s="21" t="s">
        <v>52</v>
      </c>
    </row>
    <row r="2" spans="1:11" ht="14.25" customHeight="1">
      <c r="A2" s="22" t="s">
        <v>71</v>
      </c>
      <c r="B2" s="23"/>
      <c r="C2" s="23">
        <f>COUNTIFS('Zestawienie infrastru 2023'!$BO:$BO,'PODSUMOWANIE UZGODNIEŃ'!$A$2,'Zestawienie infrastru 2023'!$G:$G,'PODSUMOWANIE UZGODNIEŃ'!C$1)</f>
        <v>7</v>
      </c>
      <c r="D2" s="23">
        <f>COUNTIFS('Zestawienie infrastru 2023'!$BO:$BO,'PODSUMOWANIE UZGODNIEŃ'!$A$2,'Zestawienie infrastru 2023'!$G:$G,'PODSUMOWANIE UZGODNIEŃ'!D$1)</f>
        <v>10</v>
      </c>
      <c r="E2" s="23">
        <f>COUNTIFS('Zestawienie infrastru 2023'!$BO:$BO,'PODSUMOWANIE UZGODNIEŃ'!$A$2,'Zestawienie infrastru 2023'!$G:$G,'PODSUMOWANIE UZGODNIEŃ'!E$1)</f>
        <v>36</v>
      </c>
      <c r="F2" s="23">
        <f>COUNTIFS('Zestawienie infrastru 2023'!$BO:$BO,'PODSUMOWANIE UZGODNIEŃ'!$A$2,'Zestawienie infrastru 2023'!$G:$G,'PODSUMOWANIE UZGODNIEŃ'!F$1)</f>
        <v>11</v>
      </c>
      <c r="G2" s="23">
        <f>COUNTIFS('Zestawienie infrastru 2023'!$BO:$BO,'PODSUMOWANIE UZGODNIEŃ'!$A$2,'Zestawienie infrastru 2023'!$G:$G,'PODSUMOWANIE UZGODNIEŃ'!G$1)</f>
        <v>1</v>
      </c>
      <c r="H2" s="23" t="s">
        <v>120</v>
      </c>
      <c r="I2" s="24">
        <f>COUNTIF('Zestawienie infrastru 2023'!$BO:$BO,"milicki")</f>
        <v>67</v>
      </c>
      <c r="J2" s="25"/>
      <c r="K2" s="25"/>
    </row>
    <row r="3" spans="1:11" ht="14.25" customHeight="1">
      <c r="A3" s="26" t="s">
        <v>403</v>
      </c>
      <c r="B3" s="27"/>
      <c r="C3" s="27">
        <f>COUNTIFS('Zestawienie infrastru 2023'!$BO:$BO,'PODSUMOWANIE UZGODNIEŃ'!$A$3,'Zestawienie infrastru 2023'!$G:$G,'PODSUMOWANIE UZGODNIEŃ'!C$1)</f>
        <v>4</v>
      </c>
      <c r="D3" s="27">
        <f>COUNTIFS('Zestawienie infrastru 2023'!$BO:$BO,'PODSUMOWANIE UZGODNIEŃ'!$A$3,'Zestawienie infrastru 2023'!$G:$G,'PODSUMOWANIE UZGODNIEŃ'!D$1)</f>
        <v>3</v>
      </c>
      <c r="E3" s="27">
        <f>COUNTIFS('Zestawienie infrastru 2023'!$BO:$BO,'PODSUMOWANIE UZGODNIEŃ'!$A$3,'Zestawienie infrastru 2023'!$G:$G,'PODSUMOWANIE UZGODNIEŃ'!E$1)</f>
        <v>19</v>
      </c>
      <c r="F3" s="27">
        <f>COUNTIFS('Zestawienie infrastru 2023'!$BO:$BO,'PODSUMOWANIE UZGODNIEŃ'!$A$3,'Zestawienie infrastru 2023'!$G:$G,'PODSUMOWANIE UZGODNIEŃ'!F$1)</f>
        <v>6</v>
      </c>
      <c r="G3" s="27">
        <f>COUNTIFS('Zestawienie infrastru 2023'!$BO:$BO,'PODSUMOWANIE UZGODNIEŃ'!$A$3,'Zestawienie infrastru 2023'!$G:$G,'PODSUMOWANIE UZGODNIEŃ'!G$1)</f>
        <v>0</v>
      </c>
      <c r="H3" s="27" t="s">
        <v>120</v>
      </c>
      <c r="I3" s="28">
        <f>COUNTIF('Zestawienie infrastru 2023'!$BO:$BO,"trzebnicki")</f>
        <v>33</v>
      </c>
      <c r="J3" s="29"/>
      <c r="K3" s="29"/>
    </row>
    <row r="4" spans="1:11" ht="14.25" customHeight="1">
      <c r="A4" s="30" t="s">
        <v>562</v>
      </c>
      <c r="B4" s="31"/>
      <c r="C4" s="31">
        <f>COUNTIFS('Zestawienie infrastru 2023'!$BO:$BO,'PODSUMOWANIE UZGODNIEŃ'!$A$4,'Zestawienie infrastru 2023'!$G:$G,'PODSUMOWANIE UZGODNIEŃ'!C$1)</f>
        <v>0</v>
      </c>
      <c r="D4" s="31">
        <f>COUNTIFS('Zestawienie infrastru 2023'!$BO:$BO,'PODSUMOWANIE UZGODNIEŃ'!$A$4,'Zestawienie infrastru 2023'!$G:$G,'PODSUMOWANIE UZGODNIEŃ'!D$1)</f>
        <v>0</v>
      </c>
      <c r="E4" s="31">
        <f>COUNTIFS('Zestawienie infrastru 2023'!$BO:$BO,'PODSUMOWANIE UZGODNIEŃ'!$A$4,'Zestawienie infrastru 2023'!$G:$G,'PODSUMOWANIE UZGODNIEŃ'!E$1)</f>
        <v>5</v>
      </c>
      <c r="F4" s="31">
        <f>COUNTIFS('Zestawienie infrastru 2023'!$BO:$BO,'PODSUMOWANIE UZGODNIEŃ'!$A$4,'Zestawienie infrastru 2023'!$G:$G,'PODSUMOWANIE UZGODNIEŃ'!F$1)</f>
        <v>0</v>
      </c>
      <c r="G4" s="31">
        <f>COUNTIFS('Zestawienie infrastru 2023'!$BO:$BO,'PODSUMOWANIE UZGODNIEŃ'!$A$4,'Zestawienie infrastru 2023'!$G:$G,'PODSUMOWANIE UZGODNIEŃ'!G$1)</f>
        <v>0</v>
      </c>
      <c r="H4" s="31" t="s">
        <v>120</v>
      </c>
      <c r="I4" s="32">
        <f>COUNTIF('Zestawienie infrastru 2023'!$BO:$BO,"ostrowski")</f>
        <v>5</v>
      </c>
      <c r="J4" s="33">
        <f>SUM(I2:I4)</f>
        <v>105</v>
      </c>
      <c r="K4" s="33"/>
    </row>
    <row r="5" spans="1:11" ht="14.25" customHeight="1">
      <c r="A5" s="22" t="s">
        <v>621</v>
      </c>
      <c r="B5" s="23" t="s">
        <v>622</v>
      </c>
      <c r="C5" s="23">
        <f>COUNTIFS('Zestawienie infrastru 2023'!$G:$G,'PODSUMOWANIE UZGODNIEŃ'!$C1,'Zestawienie infrastru 2023'!$BU:$BU,1)</f>
        <v>1</v>
      </c>
      <c r="D5" s="23">
        <f>COUNTIFS('Zestawienie infrastru 2023'!$G:$G,'PODSUMOWANIE UZGODNIEŃ'!D$1,'Zestawienie infrastru 2023'!$BU:$BU,1)</f>
        <v>6</v>
      </c>
      <c r="E5" s="23">
        <f>COUNTIFS('Zestawienie infrastru 2023'!$G:$G,'PODSUMOWANIE UZGODNIEŃ'!E$1,'Zestawienie infrastru 2023'!$BU:$BU,1)</f>
        <v>0</v>
      </c>
      <c r="F5" s="23">
        <f>COUNTIFS('Zestawienie infrastru 2023'!$G:$G,'PODSUMOWANIE UZGODNIEŃ'!F$1,'Zestawienie infrastru 2023'!$BU:$BU,1)</f>
        <v>0</v>
      </c>
      <c r="G5" s="23">
        <f>COUNTIFS('Zestawienie infrastru 2023'!$G:$G,'PODSUMOWANIE UZGODNIEŃ'!G$1,'Zestawienie infrastru 2023'!$BU:$BU,1)</f>
        <v>1</v>
      </c>
      <c r="H5" s="23">
        <f>SUM(C5:G5)</f>
        <v>8</v>
      </c>
      <c r="I5" s="24">
        <f>SUM('Zestawienie infrastru 2023'!BU:BU)</f>
        <v>8</v>
      </c>
      <c r="J5" s="25"/>
      <c r="K5" s="25"/>
    </row>
    <row r="6" spans="1:11" ht="14.25" customHeight="1">
      <c r="A6" s="26" t="s">
        <v>623</v>
      </c>
      <c r="B6" s="27"/>
      <c r="C6" s="27">
        <f>COUNTIFS('Zestawienie infrastru 2023'!$G:$G,'PODSUMOWANIE UZGODNIEŃ'!C$1,'Zestawienie infrastru 2023'!$BV:$BV,1)</f>
        <v>0</v>
      </c>
      <c r="D6" s="27">
        <f>COUNTIFS('Zestawienie infrastru 2023'!$G:$G,'PODSUMOWANIE UZGODNIEŃ'!D$1,'Zestawienie infrastru 2023'!$BV:$BV,1)</f>
        <v>2</v>
      </c>
      <c r="E6" s="27">
        <f>COUNTIFS('Zestawienie infrastru 2023'!$G:$G,'PODSUMOWANIE UZGODNIEŃ'!E$1,'Zestawienie infrastru 2023'!$BV:$BV,1)</f>
        <v>0</v>
      </c>
      <c r="F6" s="27">
        <f>COUNTIFS('Zestawienie infrastru 2023'!$G:$G,'PODSUMOWANIE UZGODNIEŃ'!F$1,'Zestawienie infrastru 2023'!$BV:$BV,1)</f>
        <v>0</v>
      </c>
      <c r="G6" s="27">
        <f>COUNTIFS('Zestawienie infrastru 2023'!$G:$G,'PODSUMOWANIE UZGODNIEŃ'!G$1,'Zestawienie infrastru 2023'!$BV:$BV,1)</f>
        <v>0</v>
      </c>
      <c r="H6" s="27">
        <f>SUM(C6:G6)</f>
        <v>2</v>
      </c>
      <c r="I6" s="28">
        <f>SUM('Zestawienie infrastru 2023'!BV:BV)</f>
        <v>2</v>
      </c>
      <c r="J6" s="29"/>
      <c r="K6" s="29"/>
    </row>
    <row r="7" spans="1:11" ht="14.25" customHeight="1">
      <c r="A7" s="26" t="s">
        <v>624</v>
      </c>
      <c r="B7" s="27" t="s">
        <v>622</v>
      </c>
      <c r="C7" s="27">
        <f>COUNTIFS('Zestawienie infrastru 2023'!$G:$G,'PODSUMOWANIE UZGODNIEŃ'!C$1,'Zestawienie infrastru 2023'!$BW:$BW,1)</f>
        <v>7</v>
      </c>
      <c r="D7" s="27">
        <f>COUNTIFS('Zestawienie infrastru 2023'!$G:$G,'PODSUMOWANIE UZGODNIEŃ'!D$1,'Zestawienie infrastru 2023'!$BW:$BW,1)</f>
        <v>5</v>
      </c>
      <c r="E7" s="27">
        <f>COUNTIFS('Zestawienie infrastru 2023'!$G:$G,'PODSUMOWANIE UZGODNIEŃ'!E$1,'Zestawienie infrastru 2023'!$BW:$BW,1)</f>
        <v>11</v>
      </c>
      <c r="F7" s="27">
        <f>COUNTIFS('Zestawienie infrastru 2023'!$G:$G,'PODSUMOWANIE UZGODNIEŃ'!F$1,'Zestawienie infrastru 2023'!$BW:$BW,1)</f>
        <v>2</v>
      </c>
      <c r="G7" s="27">
        <f>COUNTIFS('Zestawienie infrastru 2023'!$G:$G,'PODSUMOWANIE UZGODNIEŃ'!G$1,'Zestawienie infrastru 2023'!$BW:$BW,1)</f>
        <v>0</v>
      </c>
      <c r="H7" s="27">
        <f>SUM(C7:D7)</f>
        <v>12</v>
      </c>
      <c r="I7" s="28">
        <f>SUM('Zestawienie infrastru 2023'!BW:BW)</f>
        <v>25</v>
      </c>
      <c r="J7" s="29"/>
      <c r="K7" s="29"/>
    </row>
    <row r="8" spans="1:11" ht="14.25" customHeight="1">
      <c r="A8" s="26" t="s">
        <v>625</v>
      </c>
      <c r="B8" s="27"/>
      <c r="C8" s="27" t="e">
        <f>COUNTIFS('Zestawienie infrastru 2023'!$G:$G,'PODSUMOWANIE UZGODNIEŃ'!C$1,'Zestawienie infrastru 2023'!#REF!,1)</f>
        <v>#REF!</v>
      </c>
      <c r="D8" s="27" t="e">
        <f>COUNTIFS('Zestawienie infrastru 2023'!$G:$G,'PODSUMOWANIE UZGODNIEŃ'!D$1,'Zestawienie infrastru 2023'!#REF!,1)</f>
        <v>#REF!</v>
      </c>
      <c r="E8" s="27" t="e">
        <f>COUNTIFS('Zestawienie infrastru 2023'!$G:$G,'PODSUMOWANIE UZGODNIEŃ'!E$1,'Zestawienie infrastru 2023'!#REF!,1)</f>
        <v>#REF!</v>
      </c>
      <c r="F8" s="27" t="e">
        <f>COUNTIFS('Zestawienie infrastru 2023'!$G:$G,'PODSUMOWANIE UZGODNIEŃ'!F$1,'Zestawienie infrastru 2023'!#REF!,1)</f>
        <v>#REF!</v>
      </c>
      <c r="G8" s="27" t="e">
        <f>COUNTIFS('Zestawienie infrastru 2023'!$G:$G,'PODSUMOWANIE UZGODNIEŃ'!G$1,'Zestawienie infrastru 2023'!#REF!,1)</f>
        <v>#REF!</v>
      </c>
      <c r="H8" s="27" t="e">
        <f>SUM(C8:G8)</f>
        <v>#REF!</v>
      </c>
      <c r="I8" s="28" t="e">
        <f>SUM('Zestawienie infrastru 2023'!#REF!)</f>
        <v>#REF!</v>
      </c>
      <c r="J8" s="29"/>
      <c r="K8" s="29"/>
    </row>
    <row r="9" spans="1:11" ht="14.25" customHeight="1">
      <c r="A9" s="26" t="s">
        <v>626</v>
      </c>
      <c r="B9" s="27" t="s">
        <v>622</v>
      </c>
      <c r="C9" s="27" t="e">
        <f>COUNTIFS('Zestawienie infrastru 2023'!$G:$G,'PODSUMOWANIE UZGODNIEŃ'!C$1,'Zestawienie infrastru 2023'!#REF!,1)</f>
        <v>#REF!</v>
      </c>
      <c r="D9" s="27" t="e">
        <f>COUNTIFS('Zestawienie infrastru 2023'!$G:$G,'PODSUMOWANIE UZGODNIEŃ'!D$1,'Zestawienie infrastru 2023'!#REF!,1)</f>
        <v>#REF!</v>
      </c>
      <c r="E9" s="27" t="e">
        <f>COUNTIFS('Zestawienie infrastru 2023'!$G:$G,'PODSUMOWANIE UZGODNIEŃ'!E$1,'Zestawienie infrastru 2023'!#REF!,1)</f>
        <v>#REF!</v>
      </c>
      <c r="F9" s="27" t="e">
        <f>COUNTIFS('Zestawienie infrastru 2023'!$G:$G,'PODSUMOWANIE UZGODNIEŃ'!F$1,'Zestawienie infrastru 2023'!#REF!,1)</f>
        <v>#REF!</v>
      </c>
      <c r="G9" s="27" t="e">
        <f>COUNTIFS('Zestawienie infrastru 2023'!$G:$G,'PODSUMOWANIE UZGODNIEŃ'!G$1,'Zestawienie infrastru 2023'!#REF!,1)</f>
        <v>#REF!</v>
      </c>
      <c r="H9" s="27" t="e">
        <f>SUM(C9:D9)</f>
        <v>#REF!</v>
      </c>
      <c r="I9" s="28" t="e">
        <f>SUM('Zestawienie infrastru 2023'!#REF!)</f>
        <v>#REF!</v>
      </c>
      <c r="J9" s="29"/>
      <c r="K9" s="29"/>
    </row>
    <row r="10" spans="1:11" ht="31.5" customHeight="1">
      <c r="A10" s="34" t="s">
        <v>627</v>
      </c>
      <c r="B10" s="35"/>
      <c r="C10" s="35" t="e">
        <f>COUNTIFS('Zestawienie infrastru 2023'!$G:$G,'PODSUMOWANIE UZGODNIEŃ'!C$1,'Zestawienie infrastru 2023'!#REF!,1)</f>
        <v>#REF!</v>
      </c>
      <c r="D10" s="35" t="e">
        <f>COUNTIFS('Zestawienie infrastru 2023'!$G:$G,'PODSUMOWANIE UZGODNIEŃ'!D$1,'Zestawienie infrastru 2023'!#REF!,1)</f>
        <v>#REF!</v>
      </c>
      <c r="E10" s="35" t="e">
        <f>COUNTIFS('Zestawienie infrastru 2023'!$G:$G,'PODSUMOWANIE UZGODNIEŃ'!E$1,'Zestawienie infrastru 2023'!#REF!,1)</f>
        <v>#REF!</v>
      </c>
      <c r="F10" s="35" t="e">
        <f>COUNTIFS('Zestawienie infrastru 2023'!$G:$G,'PODSUMOWANIE UZGODNIEŃ'!F$1,'Zestawienie infrastru 2023'!#REF!,1)</f>
        <v>#REF!</v>
      </c>
      <c r="G10" s="35" t="e">
        <f>COUNTIFS('Zestawienie infrastru 2023'!$G:$G,'PODSUMOWANIE UZGODNIEŃ'!G$1,'Zestawienie infrastru 2023'!#REF!,1)</f>
        <v>#REF!</v>
      </c>
      <c r="H10" s="27" t="e">
        <f>SUM(C10:D10)</f>
        <v>#REF!</v>
      </c>
      <c r="I10" s="36" t="e">
        <f>SUM('Zestawienie infrastru 2023'!#REF!)</f>
        <v>#REF!</v>
      </c>
      <c r="J10" s="37" t="e">
        <f>SUM(I5:I10)</f>
        <v>#REF!</v>
      </c>
      <c r="K10" s="38" t="s">
        <v>628</v>
      </c>
    </row>
    <row r="11" spans="1:11" ht="14.25" customHeight="1">
      <c r="A11" s="22" t="s">
        <v>39</v>
      </c>
      <c r="B11" s="23" t="s">
        <v>622</v>
      </c>
      <c r="C11" s="23">
        <f>COUNTIFS('Zestawienie infrastru 2023'!$G:$G,'PODSUMOWANIE UZGODNIEŃ'!C$1,'Zestawienie infrastru 2023'!$BY:$BY,1)</f>
        <v>0</v>
      </c>
      <c r="D11" s="23">
        <f>COUNTIFS('Zestawienie infrastru 2023'!$G:$G,'PODSUMOWANIE UZGODNIEŃ'!D$1,'Zestawienie infrastru 2023'!$BY:$BY,1)</f>
        <v>0</v>
      </c>
      <c r="E11" s="23">
        <f>COUNTIFS('Zestawienie infrastru 2023'!$G:$G,'PODSUMOWANIE UZGODNIEŃ'!E$1,'Zestawienie infrastru 2023'!$BY:$BY,1)</f>
        <v>5</v>
      </c>
      <c r="F11" s="23">
        <f>COUNTIFS('Zestawienie infrastru 2023'!$G:$G,'PODSUMOWANIE UZGODNIEŃ'!F$1,'Zestawienie infrastru 2023'!$BY:$BY,1)</f>
        <v>0</v>
      </c>
      <c r="G11" s="23">
        <f>COUNTIFS('Zestawienie infrastru 2023'!$G:$G,'PODSUMOWANIE UZGODNIEŃ'!G$1,'Zestawienie infrastru 2023'!$BY:$BY,1)</f>
        <v>0</v>
      </c>
      <c r="H11" s="23">
        <f>SUM(C11:G11)</f>
        <v>5</v>
      </c>
      <c r="I11" s="24">
        <f>SUM('Zestawienie infrastru 2023'!BY:BY)</f>
        <v>5</v>
      </c>
      <c r="J11" s="25"/>
      <c r="K11" s="25"/>
    </row>
    <row r="12" spans="1:11" ht="14.25" customHeight="1">
      <c r="A12" s="26" t="s">
        <v>40</v>
      </c>
      <c r="B12" s="27" t="s">
        <v>622</v>
      </c>
      <c r="C12" s="27">
        <f>COUNTIFS('Zestawienie infrastru 2023'!$G:$G,'PODSUMOWANIE UZGODNIEŃ'!C$1,'Zestawienie infrastru 2023'!$BZ:$BZ,1)</f>
        <v>0</v>
      </c>
      <c r="D12" s="27">
        <f>COUNTIFS('Zestawienie infrastru 2023'!$G:$G,'PODSUMOWANIE UZGODNIEŃ'!D$1,'Zestawienie infrastru 2023'!$BZ:$BZ,1)</f>
        <v>0</v>
      </c>
      <c r="E12" s="27">
        <f>COUNTIFS('Zestawienie infrastru 2023'!$G:$G,'PODSUMOWANIE UZGODNIEŃ'!E$1,'Zestawienie infrastru 2023'!$BZ:$BZ,1)</f>
        <v>13</v>
      </c>
      <c r="F12" s="27">
        <f>COUNTIFS('Zestawienie infrastru 2023'!$G:$G,'PODSUMOWANIE UZGODNIEŃ'!F$1,'Zestawienie infrastru 2023'!$BZ:$BZ,1)</f>
        <v>5</v>
      </c>
      <c r="G12" s="27">
        <f>COUNTIFS('Zestawienie infrastru 2023'!$G:$G,'PODSUMOWANIE UZGODNIEŃ'!G$1,'Zestawienie infrastru 2023'!$BZ:$BZ,1)</f>
        <v>0</v>
      </c>
      <c r="H12" s="27">
        <f>SUM(E12:F12)</f>
        <v>18</v>
      </c>
      <c r="I12" s="28">
        <f>SUM('Zestawienie infrastru 2023'!BZ:BZ)</f>
        <v>18</v>
      </c>
      <c r="J12" s="29"/>
      <c r="K12" s="29"/>
    </row>
    <row r="13" spans="1:11" ht="14.25" customHeight="1">
      <c r="A13" s="26" t="s">
        <v>41</v>
      </c>
      <c r="B13" s="27"/>
      <c r="C13" s="27">
        <f>COUNTIFS('Zestawienie infrastru 2023'!$G:$G,'PODSUMOWANIE UZGODNIEŃ'!C$1,'Zestawienie infrastru 2023'!$CA:$CA,1)</f>
        <v>1</v>
      </c>
      <c r="D13" s="27">
        <f>COUNTIFS('Zestawienie infrastru 2023'!$G:$G,'PODSUMOWANIE UZGODNIEŃ'!D$1,'Zestawienie infrastru 2023'!$CA:$CA,1)</f>
        <v>0</v>
      </c>
      <c r="E13" s="27">
        <f>COUNTIFS('Zestawienie infrastru 2023'!$G:$G,'PODSUMOWANIE UZGODNIEŃ'!E$1,'Zestawienie infrastru 2023'!$CA:$CA,1)</f>
        <v>11</v>
      </c>
      <c r="F13" s="27">
        <f>COUNTIFS('Zestawienie infrastru 2023'!$G:$G,'PODSUMOWANIE UZGODNIEŃ'!F$1,'Zestawienie infrastru 2023'!$CA:$CA,1)</f>
        <v>6</v>
      </c>
      <c r="G13" s="27">
        <f>COUNTIFS('Zestawienie infrastru 2023'!$G:$G,'PODSUMOWANIE UZGODNIEŃ'!G$1,'Zestawienie infrastru 2023'!$CA:$CA,1)</f>
        <v>0</v>
      </c>
      <c r="H13" s="27">
        <f>SUM(C13:G13)</f>
        <v>18</v>
      </c>
      <c r="I13" s="28">
        <f>SUM('Zestawienie infrastru 2023'!CA:CA)</f>
        <v>18</v>
      </c>
      <c r="J13" s="29"/>
      <c r="K13" s="29"/>
    </row>
    <row r="14" spans="1:11" ht="14.25" customHeight="1">
      <c r="A14" s="26" t="s">
        <v>44</v>
      </c>
      <c r="B14" s="27" t="s">
        <v>622</v>
      </c>
      <c r="C14" s="27">
        <f>COUNTIFS('Zestawienie infrastru 2023'!$G:$G,'PODSUMOWANIE UZGODNIEŃ'!C$1,'Zestawienie infrastru 2023'!$CF:$CF,1)</f>
        <v>0</v>
      </c>
      <c r="D14" s="27">
        <f>COUNTIFS('Zestawienie infrastru 2023'!$G:$G,'PODSUMOWANIE UZGODNIEŃ'!D$1,'Zestawienie infrastru 2023'!$CF:$CF,1)</f>
        <v>0</v>
      </c>
      <c r="E14" s="27">
        <f>COUNTIFS('Zestawienie infrastru 2023'!$G:$G,'PODSUMOWANIE UZGODNIEŃ'!E$1,'Zestawienie infrastru 2023'!$CF:$CF,1)</f>
        <v>7</v>
      </c>
      <c r="F14" s="27">
        <f>COUNTIFS('Zestawienie infrastru 2023'!$G:$G,'PODSUMOWANIE UZGODNIEŃ'!F$1,'Zestawienie infrastru 2023'!$CF:$CF,1)</f>
        <v>2</v>
      </c>
      <c r="G14" s="27">
        <f>COUNTIFS('Zestawienie infrastru 2023'!$G:$G,'PODSUMOWANIE UZGODNIEŃ'!G$1,'Zestawienie infrastru 2023'!$CF:$CF,1)</f>
        <v>0</v>
      </c>
      <c r="H14" s="27">
        <f>SUM(E14:F14)</f>
        <v>9</v>
      </c>
      <c r="I14" s="28">
        <f>SUM('Zestawienie infrastru 2023'!CF:CF)</f>
        <v>9</v>
      </c>
      <c r="J14" s="29"/>
      <c r="K14" s="29"/>
    </row>
    <row r="15" spans="1:11" ht="14.25" customHeight="1">
      <c r="A15" s="26" t="s">
        <v>45</v>
      </c>
      <c r="B15" s="27"/>
      <c r="C15" s="27">
        <f>COUNTIFS('Zestawienie infrastru 2023'!$G:$G,'PODSUMOWANIE UZGODNIEŃ'!C$1,'Zestawienie infrastru 2023'!$CG:$CG,1)</f>
        <v>0</v>
      </c>
      <c r="D15" s="27">
        <f>COUNTIFS('Zestawienie infrastru 2023'!$G:$G,'PODSUMOWANIE UZGODNIEŃ'!D$1,'Zestawienie infrastru 2023'!$CG:$CG,1)</f>
        <v>0</v>
      </c>
      <c r="E15" s="27">
        <f>COUNTIFS('Zestawienie infrastru 2023'!$G:$G,'PODSUMOWANIE UZGODNIEŃ'!E$1,'Zestawienie infrastru 2023'!$CG:$CG,1)</f>
        <v>2</v>
      </c>
      <c r="F15" s="27">
        <f>COUNTIFS('Zestawienie infrastru 2023'!$G:$G,'PODSUMOWANIE UZGODNIEŃ'!F$1,'Zestawienie infrastru 2023'!$CG:$CG,1)</f>
        <v>1</v>
      </c>
      <c r="G15" s="27">
        <f>COUNTIFS('Zestawienie infrastru 2023'!$G:$G,'PODSUMOWANIE UZGODNIEŃ'!G$1,'Zestawienie infrastru 2023'!$CG:$CG,1)</f>
        <v>0</v>
      </c>
      <c r="H15" s="27">
        <f t="shared" ref="H15:H20" si="0">SUM(C15:G15)</f>
        <v>3</v>
      </c>
      <c r="I15" s="28">
        <f>SUM('Zestawienie infrastru 2023'!CG:CG)</f>
        <v>3</v>
      </c>
      <c r="J15" s="29"/>
      <c r="K15" s="29"/>
    </row>
    <row r="16" spans="1:11" ht="30.75" customHeight="1">
      <c r="A16" s="30" t="s">
        <v>629</v>
      </c>
      <c r="B16" s="31"/>
      <c r="C16" s="31">
        <f>COUNTIFS('Zestawienie infrastru 2023'!$G:$G,'PODSUMOWANIE UZGODNIEŃ'!C$1,'Zestawienie infrastru 2023'!$CM:$CM,1)</f>
        <v>0</v>
      </c>
      <c r="D16" s="31">
        <f>COUNTIFS('Zestawienie infrastru 2023'!$G:$G,'PODSUMOWANIE UZGODNIEŃ'!D$1,'Zestawienie infrastru 2023'!$CM:$CM,1)</f>
        <v>0</v>
      </c>
      <c r="E16" s="31">
        <f>COUNTIFS('Zestawienie infrastru 2023'!$G:$G,'PODSUMOWANIE UZGODNIEŃ'!E$1,'Zestawienie infrastru 2023'!$CM:$CM,1)</f>
        <v>0</v>
      </c>
      <c r="F16" s="31">
        <f>COUNTIFS('Zestawienie infrastru 2023'!$G:$G,'PODSUMOWANIE UZGODNIEŃ'!F$1,'Zestawienie infrastru 2023'!$CM:$CM,1)</f>
        <v>0</v>
      </c>
      <c r="G16" s="31">
        <f>COUNTIFS('Zestawienie infrastru 2023'!$G:$G,'PODSUMOWANIE UZGODNIEŃ'!G$1,'Zestawienie infrastru 2023'!$CM:$CM,1)</f>
        <v>1</v>
      </c>
      <c r="H16" s="31">
        <f t="shared" si="0"/>
        <v>1</v>
      </c>
      <c r="I16" s="32">
        <f>SUM('Zestawienie infrastru 2023'!CM:CM)</f>
        <v>1</v>
      </c>
      <c r="J16" s="33">
        <f>SUM(I11:I16)</f>
        <v>54</v>
      </c>
      <c r="K16" s="33"/>
    </row>
    <row r="17" spans="1:11" ht="14.25" customHeight="1">
      <c r="A17" s="22" t="s">
        <v>48</v>
      </c>
      <c r="B17" s="23"/>
      <c r="C17" s="23">
        <f>COUNTIFS('Zestawienie infrastru 2023'!$G:$G,'PODSUMOWANIE UZGODNIEŃ'!C$1,'Zestawienie infrastru 2023'!$CJ:$CJ,1)</f>
        <v>7</v>
      </c>
      <c r="D17" s="23">
        <f>COUNTIFS('Zestawienie infrastru 2023'!$G:$G,'PODSUMOWANIE UZGODNIEŃ'!D$1,'Zestawienie infrastru 2023'!$CJ:$CJ,1)</f>
        <v>5</v>
      </c>
      <c r="E17" s="23">
        <f>COUNTIFS('Zestawienie infrastru 2023'!$G:$G,'PODSUMOWANIE UZGODNIEŃ'!E$1,'Zestawienie infrastru 2023'!$CJ:$CJ,1)</f>
        <v>11</v>
      </c>
      <c r="F17" s="23">
        <f>COUNTIFS('Zestawienie infrastru 2023'!$G:$G,'PODSUMOWANIE UZGODNIEŃ'!F$1,'Zestawienie infrastru 2023'!$CJ:$CJ,1)</f>
        <v>2</v>
      </c>
      <c r="G17" s="23">
        <f>COUNTIFS('Zestawienie infrastru 2023'!$G:$G,'PODSUMOWANIE UZGODNIEŃ'!G$1,'Zestawienie infrastru 2023'!$CJ:$CJ,1)</f>
        <v>0</v>
      </c>
      <c r="H17" s="23">
        <f t="shared" si="0"/>
        <v>25</v>
      </c>
      <c r="I17" s="24">
        <f>SUM('Zestawienie infrastru 2023'!CJ:CJ)</f>
        <v>25</v>
      </c>
      <c r="J17" s="24"/>
      <c r="K17" s="25"/>
    </row>
    <row r="18" spans="1:11" ht="33.75" customHeight="1">
      <c r="A18" s="30" t="s">
        <v>630</v>
      </c>
      <c r="B18" s="31"/>
      <c r="C18" s="31" t="e">
        <f>COUNTIFS('Zestawienie infrastru 2023'!$G:$G,'PODSUMOWANIE UZGODNIEŃ'!C$1,'Zestawienie infrastru 2023'!#REF!,1)</f>
        <v>#REF!</v>
      </c>
      <c r="D18" s="31" t="e">
        <f>COUNTIFS('Zestawienie infrastru 2023'!$G:$G,'PODSUMOWANIE UZGODNIEŃ'!D$1,'Zestawienie infrastru 2023'!#REF!,1)</f>
        <v>#REF!</v>
      </c>
      <c r="E18" s="31" t="e">
        <f>COUNTIFS('Zestawienie infrastru 2023'!$G:$G,'PODSUMOWANIE UZGODNIEŃ'!E$1,'Zestawienie infrastru 2023'!#REF!,1)</f>
        <v>#REF!</v>
      </c>
      <c r="F18" s="31" t="e">
        <f>COUNTIFS('Zestawienie infrastru 2023'!$G:$G,'PODSUMOWANIE UZGODNIEŃ'!F$1,'Zestawienie infrastru 2023'!#REF!,1)</f>
        <v>#REF!</v>
      </c>
      <c r="G18" s="31" t="e">
        <f>COUNTIFS('Zestawienie infrastru 2023'!$G:$G,'PODSUMOWANIE UZGODNIEŃ'!G$1,'Zestawienie infrastru 2023'!#REF!,1)</f>
        <v>#REF!</v>
      </c>
      <c r="H18" s="31" t="e">
        <f t="shared" si="0"/>
        <v>#REF!</v>
      </c>
      <c r="I18" s="32" t="e">
        <f>SUM('Zestawienie infrastru 2023'!#REF!)</f>
        <v>#REF!</v>
      </c>
      <c r="J18" s="32" t="e">
        <f>SUM(I17:I18)</f>
        <v>#REF!</v>
      </c>
      <c r="K18" s="39" t="s">
        <v>631</v>
      </c>
    </row>
    <row r="19" spans="1:11" ht="14.25" customHeight="1">
      <c r="A19" s="40" t="s">
        <v>49</v>
      </c>
      <c r="B19" s="40"/>
      <c r="C19" s="40">
        <f>COUNTIFS('Zestawienie infrastru 2023'!$G:$G,'PODSUMOWANIE UZGODNIEŃ'!C$1,'Zestawienie infrastru 2023'!$CK:$CK,1)</f>
        <v>5</v>
      </c>
      <c r="D19" s="40">
        <f>COUNTIFS('Zestawienie infrastru 2023'!$G:$G,'PODSUMOWANIE UZGODNIEŃ'!D$1,'Zestawienie infrastru 2023'!$CK:$CK,1)</f>
        <v>0</v>
      </c>
      <c r="E19" s="40">
        <f>COUNTIFS('Zestawienie infrastru 2023'!$G:$G,'PODSUMOWANIE UZGODNIEŃ'!E$1,'Zestawienie infrastru 2023'!$CK:$CK,1)</f>
        <v>23</v>
      </c>
      <c r="F19" s="40">
        <f>COUNTIFS('Zestawienie infrastru 2023'!$G:$G,'PODSUMOWANIE UZGODNIEŃ'!F$1,'Zestawienie infrastru 2023'!$CK:$CK,1)</f>
        <v>7</v>
      </c>
      <c r="G19" s="40">
        <f>COUNTIFS('Zestawienie infrastru 2023'!$G:$G,'PODSUMOWANIE UZGODNIEŃ'!G$1,'Zestawienie infrastru 2023'!$CK:$CK,1)</f>
        <v>0</v>
      </c>
      <c r="H19" s="40">
        <f t="shared" si="0"/>
        <v>35</v>
      </c>
      <c r="I19" s="41">
        <f>SUM('Zestawienie infrastru 2023'!CK:CK)</f>
        <v>35</v>
      </c>
      <c r="J19" s="41"/>
      <c r="K19" s="41"/>
    </row>
    <row r="20" spans="1:11" ht="30.75" customHeight="1">
      <c r="A20" s="42" t="s">
        <v>50</v>
      </c>
      <c r="B20" s="42"/>
      <c r="C20" s="42">
        <f>COUNTIFS('Zestawienie infrastru 2023'!$G:$G,'PODSUMOWANIE UZGODNIEŃ'!C$1,'Zestawienie infrastru 2023'!$CL:$CL,1)</f>
        <v>5</v>
      </c>
      <c r="D20" s="42">
        <f>COUNTIFS('Zestawienie infrastru 2023'!$G:$G,'PODSUMOWANIE UZGODNIEŃ'!D$1,'Zestawienie infrastru 2023'!$CL:$CL,1)</f>
        <v>0</v>
      </c>
      <c r="E20" s="42">
        <f>COUNTIFS('Zestawienie infrastru 2023'!$G:$G,'PODSUMOWANIE UZGODNIEŃ'!E$1,'Zestawienie infrastru 2023'!$CL:$CL,1)</f>
        <v>23</v>
      </c>
      <c r="F20" s="42">
        <f>COUNTIFS('Zestawienie infrastru 2023'!$G:$G,'PODSUMOWANIE UZGODNIEŃ'!F$1,'Zestawienie infrastru 2023'!$CL:$CL,1)</f>
        <v>7</v>
      </c>
      <c r="G20" s="42">
        <f>COUNTIFS('Zestawienie infrastru 2023'!$G:$G,'PODSUMOWANIE UZGODNIEŃ'!G$1,'Zestawienie infrastru 2023'!$CL:$CL,1)</f>
        <v>0</v>
      </c>
      <c r="H20" s="42">
        <f t="shared" si="0"/>
        <v>35</v>
      </c>
      <c r="I20" s="28">
        <f>SUM('Zestawienie infrastru 2023'!CL:CL)</f>
        <v>35</v>
      </c>
      <c r="J20" s="28"/>
      <c r="K20" s="43" t="s">
        <v>632</v>
      </c>
    </row>
  </sheetData>
  <autoFilter ref="A1:K20"/>
  <pageMargins left="0.7" right="0.7" top="0.75" bottom="0.75" header="0.51180555555555496" footer="0.51180555555555496"/>
  <pageSetup paperSize="9" firstPageNumber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105"/>
  <sheetViews>
    <sheetView view="pageBreakPreview" zoomScaleNormal="100" workbookViewId="0">
      <selection activeCell="B105" sqref="B105"/>
    </sheetView>
  </sheetViews>
  <sheetFormatPr defaultRowHeight="14.4"/>
  <cols>
    <col min="1" max="1" width="4.44140625" style="44"/>
    <col min="2" max="2" width="9.109375" style="44"/>
    <col min="3" max="3" width="40.33203125" style="45"/>
    <col min="4" max="4" width="12.88671875" style="44"/>
    <col min="5" max="5" width="17.109375" style="44"/>
    <col min="6" max="6" width="17.44140625" style="44"/>
    <col min="7" max="1025" width="9.109375" style="44"/>
  </cols>
  <sheetData>
    <row r="1" spans="1:6">
      <c r="A1" s="46" t="s">
        <v>633</v>
      </c>
      <c r="B1"/>
      <c r="C1"/>
      <c r="D1"/>
      <c r="E1"/>
      <c r="F1"/>
    </row>
    <row r="2" spans="1:6">
      <c r="A2" s="47" t="s">
        <v>0</v>
      </c>
      <c r="B2" s="47" t="s">
        <v>634</v>
      </c>
      <c r="C2" s="48" t="s">
        <v>635</v>
      </c>
      <c r="D2" s="47" t="s">
        <v>636</v>
      </c>
      <c r="E2" s="47" t="s">
        <v>637</v>
      </c>
      <c r="F2" s="47" t="s">
        <v>638</v>
      </c>
    </row>
    <row r="3" spans="1:6">
      <c r="A3" s="47">
        <v>1</v>
      </c>
      <c r="B3" s="47">
        <v>67</v>
      </c>
      <c r="C3" s="48" t="s">
        <v>639</v>
      </c>
      <c r="D3" s="47" t="s">
        <v>364</v>
      </c>
      <c r="E3" s="47" t="s">
        <v>640</v>
      </c>
      <c r="F3" s="47" t="s">
        <v>641</v>
      </c>
    </row>
    <row r="4" spans="1:6">
      <c r="A4" s="47">
        <v>2</v>
      </c>
      <c r="B4" s="47">
        <v>18</v>
      </c>
      <c r="C4" s="48" t="s">
        <v>185</v>
      </c>
      <c r="D4" s="47" t="s">
        <v>123</v>
      </c>
      <c r="E4" s="47" t="s">
        <v>642</v>
      </c>
      <c r="F4" s="47" t="s">
        <v>643</v>
      </c>
    </row>
    <row r="5" spans="1:6" ht="24.6">
      <c r="A5" s="47">
        <v>3</v>
      </c>
      <c r="B5" s="47" t="s">
        <v>247</v>
      </c>
      <c r="C5" s="48" t="s">
        <v>248</v>
      </c>
      <c r="D5" s="47" t="s">
        <v>123</v>
      </c>
      <c r="E5" s="47" t="s">
        <v>644</v>
      </c>
      <c r="F5" s="47" t="s">
        <v>645</v>
      </c>
    </row>
    <row r="6" spans="1:6">
      <c r="A6" s="47">
        <v>4</v>
      </c>
      <c r="B6" s="47">
        <v>22</v>
      </c>
      <c r="C6" s="48" t="s">
        <v>646</v>
      </c>
      <c r="D6" s="47" t="s">
        <v>123</v>
      </c>
      <c r="E6" s="47" t="s">
        <v>647</v>
      </c>
      <c r="F6" s="47" t="s">
        <v>648</v>
      </c>
    </row>
    <row r="7" spans="1:6" ht="24.6">
      <c r="A7" s="47">
        <v>5</v>
      </c>
      <c r="B7" s="47">
        <v>37</v>
      </c>
      <c r="C7" s="48" t="s">
        <v>649</v>
      </c>
      <c r="D7" s="47" t="s">
        <v>123</v>
      </c>
      <c r="E7" s="47" t="s">
        <v>650</v>
      </c>
      <c r="F7" s="47" t="s">
        <v>651</v>
      </c>
    </row>
    <row r="8" spans="1:6">
      <c r="A8" s="47">
        <v>6</v>
      </c>
      <c r="B8" s="47">
        <v>39</v>
      </c>
      <c r="C8" s="48" t="s">
        <v>652</v>
      </c>
      <c r="D8" s="47" t="s">
        <v>123</v>
      </c>
      <c r="E8" s="47" t="s">
        <v>653</v>
      </c>
      <c r="F8" s="47" t="s">
        <v>654</v>
      </c>
    </row>
    <row r="9" spans="1:6">
      <c r="A9" s="47">
        <v>7</v>
      </c>
      <c r="B9" s="47">
        <v>41</v>
      </c>
      <c r="C9" s="48" t="s">
        <v>655</v>
      </c>
      <c r="D9" s="47" t="s">
        <v>123</v>
      </c>
      <c r="E9" s="47" t="s">
        <v>656</v>
      </c>
      <c r="F9" s="47" t="s">
        <v>657</v>
      </c>
    </row>
    <row r="10" spans="1:6">
      <c r="A10" s="47">
        <v>8</v>
      </c>
      <c r="B10" s="47">
        <v>45</v>
      </c>
      <c r="C10" s="48" t="s">
        <v>658</v>
      </c>
      <c r="D10" s="47" t="s">
        <v>123</v>
      </c>
      <c r="E10" s="47" t="s">
        <v>659</v>
      </c>
      <c r="F10" s="47" t="s">
        <v>660</v>
      </c>
    </row>
    <row r="11" spans="1:6" ht="24.6">
      <c r="A11" s="47">
        <v>9</v>
      </c>
      <c r="B11" s="47">
        <v>49</v>
      </c>
      <c r="C11" s="48" t="s">
        <v>661</v>
      </c>
      <c r="D11" s="47" t="s">
        <v>123</v>
      </c>
      <c r="E11" s="47" t="s">
        <v>662</v>
      </c>
      <c r="F11" s="47" t="s">
        <v>663</v>
      </c>
    </row>
    <row r="12" spans="1:6" ht="24.6">
      <c r="A12" s="47">
        <v>10</v>
      </c>
      <c r="B12" s="47">
        <v>66</v>
      </c>
      <c r="C12" s="48" t="s">
        <v>664</v>
      </c>
      <c r="D12" s="47" t="s">
        <v>123</v>
      </c>
      <c r="E12" s="47" t="s">
        <v>665</v>
      </c>
      <c r="F12" s="47" t="s">
        <v>666</v>
      </c>
    </row>
    <row r="13" spans="1:6" ht="24.6">
      <c r="A13" s="47">
        <v>11</v>
      </c>
      <c r="B13" s="47">
        <v>71</v>
      </c>
      <c r="C13" s="48" t="s">
        <v>667</v>
      </c>
      <c r="D13" s="47" t="s">
        <v>123</v>
      </c>
      <c r="E13" s="47" t="s">
        <v>668</v>
      </c>
      <c r="F13" s="47" t="s">
        <v>669</v>
      </c>
    </row>
    <row r="14" spans="1:6" ht="24.6">
      <c r="A14" s="47">
        <v>12</v>
      </c>
      <c r="B14" s="47">
        <v>73</v>
      </c>
      <c r="C14" s="48" t="s">
        <v>670</v>
      </c>
      <c r="D14" s="47" t="s">
        <v>123</v>
      </c>
      <c r="E14" s="47" t="s">
        <v>671</v>
      </c>
      <c r="F14" s="47" t="s">
        <v>672</v>
      </c>
    </row>
    <row r="15" spans="1:6">
      <c r="A15" s="47">
        <v>13</v>
      </c>
      <c r="B15" s="47" t="s">
        <v>75</v>
      </c>
      <c r="C15" s="48" t="s">
        <v>76</v>
      </c>
      <c r="D15" s="47" t="s">
        <v>77</v>
      </c>
      <c r="E15" s="47" t="s">
        <v>673</v>
      </c>
      <c r="F15" s="47" t="s">
        <v>674</v>
      </c>
    </row>
    <row r="16" spans="1:6">
      <c r="A16" s="47">
        <v>14</v>
      </c>
      <c r="B16" s="47">
        <v>12</v>
      </c>
      <c r="C16" s="48" t="s">
        <v>102</v>
      </c>
      <c r="D16" s="47" t="s">
        <v>77</v>
      </c>
      <c r="E16" s="47" t="s">
        <v>675</v>
      </c>
      <c r="F16" s="47" t="s">
        <v>676</v>
      </c>
    </row>
    <row r="17" spans="1:6">
      <c r="A17" s="47">
        <v>15</v>
      </c>
      <c r="B17" s="47">
        <v>14</v>
      </c>
      <c r="C17" s="48" t="s">
        <v>142</v>
      </c>
      <c r="D17" s="47" t="s">
        <v>77</v>
      </c>
      <c r="E17" s="47" t="s">
        <v>677</v>
      </c>
      <c r="F17" s="47" t="s">
        <v>678</v>
      </c>
    </row>
    <row r="18" spans="1:6">
      <c r="A18" s="47">
        <v>16</v>
      </c>
      <c r="B18" s="47">
        <v>21</v>
      </c>
      <c r="C18" s="48" t="s">
        <v>679</v>
      </c>
      <c r="D18" s="47" t="s">
        <v>77</v>
      </c>
      <c r="E18" s="47" t="s">
        <v>680</v>
      </c>
      <c r="F18" s="47" t="s">
        <v>681</v>
      </c>
    </row>
    <row r="19" spans="1:6">
      <c r="A19" s="47">
        <v>17</v>
      </c>
      <c r="B19" s="47">
        <v>27</v>
      </c>
      <c r="C19" s="48" t="s">
        <v>682</v>
      </c>
      <c r="D19" s="47" t="s">
        <v>77</v>
      </c>
      <c r="E19" s="47" t="s">
        <v>683</v>
      </c>
      <c r="F19" s="47" t="s">
        <v>684</v>
      </c>
    </row>
    <row r="20" spans="1:6">
      <c r="A20" s="47">
        <v>18</v>
      </c>
      <c r="B20" s="47">
        <v>33</v>
      </c>
      <c r="C20" s="48" t="s">
        <v>685</v>
      </c>
      <c r="D20" s="47" t="s">
        <v>77</v>
      </c>
      <c r="E20" s="47" t="s">
        <v>686</v>
      </c>
      <c r="F20" s="47" t="s">
        <v>687</v>
      </c>
    </row>
    <row r="21" spans="1:6">
      <c r="A21" s="47">
        <v>19</v>
      </c>
      <c r="B21" s="47">
        <v>38</v>
      </c>
      <c r="C21" s="48" t="s">
        <v>688</v>
      </c>
      <c r="D21" s="47" t="s">
        <v>77</v>
      </c>
      <c r="E21" s="47" t="s">
        <v>689</v>
      </c>
      <c r="F21" s="47" t="s">
        <v>690</v>
      </c>
    </row>
    <row r="22" spans="1:6">
      <c r="A22" s="47">
        <v>20</v>
      </c>
      <c r="B22" s="47">
        <v>47</v>
      </c>
      <c r="C22" s="48" t="s">
        <v>691</v>
      </c>
      <c r="D22" s="47" t="s">
        <v>77</v>
      </c>
      <c r="E22" s="47" t="s">
        <v>692</v>
      </c>
      <c r="F22" s="47" t="s">
        <v>693</v>
      </c>
    </row>
    <row r="23" spans="1:6">
      <c r="A23" s="47">
        <v>21</v>
      </c>
      <c r="B23" s="47">
        <v>63</v>
      </c>
      <c r="C23" s="48" t="s">
        <v>694</v>
      </c>
      <c r="D23" s="47" t="s">
        <v>77</v>
      </c>
      <c r="E23" s="47" t="s">
        <v>695</v>
      </c>
      <c r="F23" s="47" t="s">
        <v>696</v>
      </c>
    </row>
    <row r="24" spans="1:6">
      <c r="A24" s="47">
        <v>22</v>
      </c>
      <c r="B24" s="47">
        <v>79</v>
      </c>
      <c r="C24" s="48" t="s">
        <v>697</v>
      </c>
      <c r="D24" s="47" t="s">
        <v>77</v>
      </c>
      <c r="E24" s="47" t="s">
        <v>698</v>
      </c>
      <c r="F24" s="47" t="s">
        <v>699</v>
      </c>
    </row>
    <row r="25" spans="1:6">
      <c r="A25" s="47">
        <v>23</v>
      </c>
      <c r="B25" s="47" t="s">
        <v>96</v>
      </c>
      <c r="C25" s="48" t="s">
        <v>700</v>
      </c>
      <c r="D25" s="47" t="s">
        <v>98</v>
      </c>
      <c r="E25" s="47" t="s">
        <v>701</v>
      </c>
      <c r="F25" s="47" t="s">
        <v>702</v>
      </c>
    </row>
    <row r="26" spans="1:6">
      <c r="A26" s="47">
        <v>24</v>
      </c>
      <c r="B26" s="47">
        <v>18</v>
      </c>
      <c r="C26" s="48" t="s">
        <v>703</v>
      </c>
      <c r="D26" s="47" t="s">
        <v>98</v>
      </c>
      <c r="E26" s="47" t="s">
        <v>704</v>
      </c>
      <c r="F26" s="47" t="s">
        <v>705</v>
      </c>
    </row>
    <row r="27" spans="1:6">
      <c r="A27" s="47">
        <v>25</v>
      </c>
      <c r="B27" s="47" t="s">
        <v>247</v>
      </c>
      <c r="C27" s="48" t="s">
        <v>706</v>
      </c>
      <c r="D27" s="47" t="s">
        <v>98</v>
      </c>
      <c r="E27" s="47" t="s">
        <v>707</v>
      </c>
      <c r="F27" s="47" t="s">
        <v>708</v>
      </c>
    </row>
    <row r="28" spans="1:6">
      <c r="A28" s="47">
        <v>26</v>
      </c>
      <c r="B28" s="47" t="s">
        <v>289</v>
      </c>
      <c r="C28" s="48" t="s">
        <v>290</v>
      </c>
      <c r="D28" s="47" t="s">
        <v>98</v>
      </c>
      <c r="E28" s="47" t="s">
        <v>709</v>
      </c>
      <c r="F28" s="47" t="s">
        <v>710</v>
      </c>
    </row>
    <row r="29" spans="1:6">
      <c r="A29" s="47">
        <v>27</v>
      </c>
      <c r="B29" s="47" t="s">
        <v>308</v>
      </c>
      <c r="C29" s="48" t="s">
        <v>309</v>
      </c>
      <c r="D29" s="47" t="s">
        <v>98</v>
      </c>
      <c r="E29" s="47" t="s">
        <v>711</v>
      </c>
      <c r="F29" s="47" t="s">
        <v>712</v>
      </c>
    </row>
    <row r="30" spans="1:6">
      <c r="A30" s="47">
        <v>28</v>
      </c>
      <c r="B30" s="47" t="s">
        <v>426</v>
      </c>
      <c r="C30" s="48" t="s">
        <v>713</v>
      </c>
      <c r="D30" s="47" t="s">
        <v>98</v>
      </c>
      <c r="E30" s="47" t="s">
        <v>714</v>
      </c>
      <c r="F30" s="47" t="s">
        <v>715</v>
      </c>
    </row>
    <row r="31" spans="1:6" ht="24.6">
      <c r="A31" s="47">
        <v>29</v>
      </c>
      <c r="B31" s="47" t="s">
        <v>493</v>
      </c>
      <c r="C31" s="48" t="s">
        <v>716</v>
      </c>
      <c r="D31" s="47" t="s">
        <v>98</v>
      </c>
      <c r="E31" s="47" t="s">
        <v>717</v>
      </c>
      <c r="F31" s="47" t="s">
        <v>718</v>
      </c>
    </row>
    <row r="32" spans="1:6" ht="24.6">
      <c r="A32" s="47">
        <v>30</v>
      </c>
      <c r="B32" s="47" t="s">
        <v>132</v>
      </c>
      <c r="C32" s="48" t="s">
        <v>133</v>
      </c>
      <c r="D32" s="47" t="s">
        <v>98</v>
      </c>
      <c r="E32" s="47" t="s">
        <v>719</v>
      </c>
      <c r="F32" s="47" t="s">
        <v>720</v>
      </c>
    </row>
    <row r="33" spans="1:6">
      <c r="A33" s="47">
        <v>31</v>
      </c>
      <c r="B33" s="47" t="s">
        <v>177</v>
      </c>
      <c r="C33" s="48" t="s">
        <v>178</v>
      </c>
      <c r="D33" s="47" t="s">
        <v>98</v>
      </c>
      <c r="E33" s="47" t="s">
        <v>721</v>
      </c>
      <c r="F33" s="47" t="s">
        <v>722</v>
      </c>
    </row>
    <row r="34" spans="1:6">
      <c r="A34" s="47">
        <v>32</v>
      </c>
      <c r="B34" s="47" t="s">
        <v>237</v>
      </c>
      <c r="C34" s="48" t="s">
        <v>723</v>
      </c>
      <c r="D34" s="47" t="s">
        <v>98</v>
      </c>
      <c r="E34" s="47" t="s">
        <v>724</v>
      </c>
      <c r="F34" s="47" t="s">
        <v>725</v>
      </c>
    </row>
    <row r="35" spans="1:6">
      <c r="A35" s="47">
        <v>33</v>
      </c>
      <c r="B35" s="47" t="s">
        <v>330</v>
      </c>
      <c r="C35" s="48" t="s">
        <v>331</v>
      </c>
      <c r="D35" s="47" t="s">
        <v>98</v>
      </c>
      <c r="E35" s="47" t="s">
        <v>726</v>
      </c>
      <c r="F35" s="47" t="s">
        <v>727</v>
      </c>
    </row>
    <row r="36" spans="1:6">
      <c r="A36" s="47">
        <v>34</v>
      </c>
      <c r="B36" s="47" t="s">
        <v>440</v>
      </c>
      <c r="C36" s="48" t="s">
        <v>728</v>
      </c>
      <c r="D36" s="47" t="s">
        <v>98</v>
      </c>
      <c r="E36" s="47" t="s">
        <v>729</v>
      </c>
      <c r="F36" s="47" t="s">
        <v>730</v>
      </c>
    </row>
    <row r="37" spans="1:6">
      <c r="A37" s="47">
        <v>35</v>
      </c>
      <c r="B37" s="47" t="s">
        <v>414</v>
      </c>
      <c r="C37" s="48" t="s">
        <v>415</v>
      </c>
      <c r="D37" s="47" t="s">
        <v>98</v>
      </c>
      <c r="E37" s="47" t="s">
        <v>731</v>
      </c>
      <c r="F37" s="47" t="s">
        <v>732</v>
      </c>
    </row>
    <row r="38" spans="1:6" ht="24.6">
      <c r="A38" s="47">
        <v>36</v>
      </c>
      <c r="B38" s="47" t="s">
        <v>733</v>
      </c>
      <c r="C38" s="48" t="s">
        <v>734</v>
      </c>
      <c r="D38" s="47" t="s">
        <v>98</v>
      </c>
      <c r="E38" s="47" t="s">
        <v>735</v>
      </c>
      <c r="F38" s="47" t="s">
        <v>736</v>
      </c>
    </row>
    <row r="39" spans="1:6">
      <c r="A39" s="47">
        <v>37</v>
      </c>
      <c r="B39" s="47" t="s">
        <v>360</v>
      </c>
      <c r="C39" s="48" t="s">
        <v>361</v>
      </c>
      <c r="D39" s="47" t="s">
        <v>98</v>
      </c>
      <c r="E39" s="47" t="s">
        <v>737</v>
      </c>
      <c r="F39" s="47" t="s">
        <v>738</v>
      </c>
    </row>
    <row r="40" spans="1:6">
      <c r="A40" s="47">
        <v>38</v>
      </c>
      <c r="B40" s="47" t="s">
        <v>384</v>
      </c>
      <c r="C40" s="48" t="s">
        <v>385</v>
      </c>
      <c r="D40" s="47" t="s">
        <v>98</v>
      </c>
      <c r="E40" s="47" t="s">
        <v>739</v>
      </c>
      <c r="F40" s="47" t="s">
        <v>740</v>
      </c>
    </row>
    <row r="41" spans="1:6" ht="24.6">
      <c r="A41" s="47">
        <v>39</v>
      </c>
      <c r="B41" s="47">
        <v>79</v>
      </c>
      <c r="C41" s="48" t="s">
        <v>448</v>
      </c>
      <c r="D41" s="47" t="s">
        <v>98</v>
      </c>
      <c r="E41" s="47" t="s">
        <v>741</v>
      </c>
      <c r="F41" s="47" t="s">
        <v>742</v>
      </c>
    </row>
    <row r="42" spans="1:6">
      <c r="A42" s="47">
        <v>40</v>
      </c>
      <c r="B42" s="47" t="s">
        <v>551</v>
      </c>
      <c r="C42" s="48" t="s">
        <v>552</v>
      </c>
      <c r="D42" s="47" t="s">
        <v>98</v>
      </c>
      <c r="E42" s="47" t="s">
        <v>743</v>
      </c>
      <c r="F42" s="47" t="s">
        <v>744</v>
      </c>
    </row>
    <row r="43" spans="1:6">
      <c r="A43" s="47">
        <v>41</v>
      </c>
      <c r="B43" s="47" t="s">
        <v>75</v>
      </c>
      <c r="C43" s="48" t="s">
        <v>745</v>
      </c>
      <c r="D43" s="47" t="s">
        <v>746</v>
      </c>
      <c r="E43" s="47" t="s">
        <v>747</v>
      </c>
      <c r="F43" s="47" t="s">
        <v>748</v>
      </c>
    </row>
    <row r="44" spans="1:6" ht="24.6">
      <c r="A44" s="47">
        <v>42</v>
      </c>
      <c r="B44" s="47">
        <v>11</v>
      </c>
      <c r="C44" s="48" t="s">
        <v>89</v>
      </c>
      <c r="D44" s="47" t="s">
        <v>746</v>
      </c>
      <c r="E44" s="47" t="s">
        <v>749</v>
      </c>
      <c r="F44" s="47" t="s">
        <v>750</v>
      </c>
    </row>
    <row r="45" spans="1:6" ht="24.6">
      <c r="A45" s="47">
        <v>43</v>
      </c>
      <c r="B45" s="47">
        <v>12</v>
      </c>
      <c r="C45" s="48" t="s">
        <v>108</v>
      </c>
      <c r="D45" s="47" t="s">
        <v>746</v>
      </c>
      <c r="E45" s="47" t="s">
        <v>751</v>
      </c>
      <c r="F45" s="47" t="s">
        <v>752</v>
      </c>
    </row>
    <row r="46" spans="1:6" ht="24.6">
      <c r="A46" s="47">
        <v>44</v>
      </c>
      <c r="B46" s="47">
        <v>13</v>
      </c>
      <c r="C46" s="48" t="s">
        <v>753</v>
      </c>
      <c r="D46" s="47" t="s">
        <v>746</v>
      </c>
      <c r="E46" s="47" t="s">
        <v>754</v>
      </c>
      <c r="F46" s="47" t="s">
        <v>755</v>
      </c>
    </row>
    <row r="47" spans="1:6" ht="24.6">
      <c r="A47" s="47">
        <v>45</v>
      </c>
      <c r="B47" s="47">
        <v>14</v>
      </c>
      <c r="C47" s="48" t="s">
        <v>756</v>
      </c>
      <c r="D47" s="47" t="s">
        <v>746</v>
      </c>
      <c r="E47" s="47" t="s">
        <v>757</v>
      </c>
      <c r="F47" s="47" t="s">
        <v>758</v>
      </c>
    </row>
    <row r="48" spans="1:6">
      <c r="A48" s="47">
        <v>46</v>
      </c>
      <c r="B48" s="47">
        <v>14</v>
      </c>
      <c r="C48" s="48" t="s">
        <v>759</v>
      </c>
      <c r="D48" s="47" t="s">
        <v>746</v>
      </c>
      <c r="E48" s="47" t="s">
        <v>760</v>
      </c>
      <c r="F48" s="47" t="s">
        <v>761</v>
      </c>
    </row>
    <row r="49" spans="1:6">
      <c r="A49" s="47">
        <v>47</v>
      </c>
      <c r="B49" s="47">
        <v>15</v>
      </c>
      <c r="C49" s="48" t="s">
        <v>136</v>
      </c>
      <c r="D49" s="47" t="s">
        <v>746</v>
      </c>
      <c r="E49" s="47" t="s">
        <v>762</v>
      </c>
      <c r="F49" s="47" t="s">
        <v>763</v>
      </c>
    </row>
    <row r="50" spans="1:6">
      <c r="A50" s="47">
        <v>48</v>
      </c>
      <c r="B50" s="47">
        <v>16</v>
      </c>
      <c r="C50" s="48" t="s">
        <v>115</v>
      </c>
      <c r="D50" s="47" t="s">
        <v>746</v>
      </c>
      <c r="E50" s="47" t="s">
        <v>764</v>
      </c>
      <c r="F50" s="47" t="s">
        <v>765</v>
      </c>
    </row>
    <row r="51" spans="1:6" ht="24.6">
      <c r="A51" s="47">
        <v>49</v>
      </c>
      <c r="B51" s="47">
        <v>18</v>
      </c>
      <c r="C51" s="48" t="s">
        <v>766</v>
      </c>
      <c r="D51" s="47" t="s">
        <v>746</v>
      </c>
      <c r="E51" s="47" t="s">
        <v>767</v>
      </c>
      <c r="F51" s="47" t="s">
        <v>768</v>
      </c>
    </row>
    <row r="52" spans="1:6" ht="24.6">
      <c r="A52" s="47">
        <v>50</v>
      </c>
      <c r="B52" s="47">
        <v>18</v>
      </c>
      <c r="C52" s="48" t="s">
        <v>190</v>
      </c>
      <c r="D52" s="47" t="s">
        <v>746</v>
      </c>
      <c r="E52" s="47" t="s">
        <v>769</v>
      </c>
      <c r="F52" s="47" t="s">
        <v>770</v>
      </c>
    </row>
    <row r="53" spans="1:6" ht="24.6">
      <c r="A53" s="47">
        <v>51</v>
      </c>
      <c r="B53" s="47">
        <v>19</v>
      </c>
      <c r="C53" s="48" t="s">
        <v>771</v>
      </c>
      <c r="D53" s="47" t="s">
        <v>746</v>
      </c>
      <c r="E53" s="47" t="s">
        <v>772</v>
      </c>
      <c r="F53" s="47" t="s">
        <v>773</v>
      </c>
    </row>
    <row r="54" spans="1:6" ht="24.6">
      <c r="A54" s="47">
        <v>52</v>
      </c>
      <c r="B54" s="47" t="s">
        <v>247</v>
      </c>
      <c r="C54" s="48" t="s">
        <v>251</v>
      </c>
      <c r="D54" s="47" t="s">
        <v>746</v>
      </c>
      <c r="E54" s="47" t="s">
        <v>774</v>
      </c>
      <c r="F54" s="47" t="s">
        <v>775</v>
      </c>
    </row>
    <row r="55" spans="1:6" ht="24.6">
      <c r="A55" s="47">
        <v>53</v>
      </c>
      <c r="B55" s="47">
        <v>2</v>
      </c>
      <c r="C55" s="48" t="s">
        <v>776</v>
      </c>
      <c r="D55" s="47" t="s">
        <v>746</v>
      </c>
      <c r="E55" s="47" t="s">
        <v>777</v>
      </c>
      <c r="F55" s="47" t="s">
        <v>778</v>
      </c>
    </row>
    <row r="56" spans="1:6" ht="24.6">
      <c r="A56" s="47">
        <v>54</v>
      </c>
      <c r="B56" s="47">
        <v>20</v>
      </c>
      <c r="C56" s="48" t="s">
        <v>779</v>
      </c>
      <c r="D56" s="47" t="s">
        <v>746</v>
      </c>
      <c r="E56" s="47" t="s">
        <v>780</v>
      </c>
      <c r="F56" s="47" t="s">
        <v>781</v>
      </c>
    </row>
    <row r="57" spans="1:6">
      <c r="A57" s="47">
        <v>55</v>
      </c>
      <c r="B57" s="47">
        <v>21</v>
      </c>
      <c r="C57" s="48" t="s">
        <v>281</v>
      </c>
      <c r="D57" s="47" t="s">
        <v>746</v>
      </c>
      <c r="E57" s="47" t="s">
        <v>782</v>
      </c>
      <c r="F57" s="47" t="s">
        <v>783</v>
      </c>
    </row>
    <row r="58" spans="1:6">
      <c r="A58" s="47">
        <v>56</v>
      </c>
      <c r="B58" s="47">
        <v>21</v>
      </c>
      <c r="C58" s="48" t="s">
        <v>784</v>
      </c>
      <c r="D58" s="47" t="s">
        <v>746</v>
      </c>
      <c r="E58" s="47" t="s">
        <v>785</v>
      </c>
      <c r="F58" s="47" t="s">
        <v>786</v>
      </c>
    </row>
    <row r="59" spans="1:6" ht="24.6">
      <c r="A59" s="47">
        <v>57</v>
      </c>
      <c r="B59" s="47">
        <v>22</v>
      </c>
      <c r="C59" s="48" t="s">
        <v>787</v>
      </c>
      <c r="D59" s="47" t="s">
        <v>746</v>
      </c>
      <c r="E59" s="47" t="s">
        <v>788</v>
      </c>
      <c r="F59" s="47" t="s">
        <v>789</v>
      </c>
    </row>
    <row r="60" spans="1:6" ht="24.6">
      <c r="A60" s="47">
        <v>58</v>
      </c>
      <c r="B60" s="47">
        <v>23</v>
      </c>
      <c r="C60" s="48" t="s">
        <v>790</v>
      </c>
      <c r="D60" s="47" t="s">
        <v>746</v>
      </c>
      <c r="E60" s="47" t="s">
        <v>714</v>
      </c>
      <c r="F60" s="47" t="s">
        <v>715</v>
      </c>
    </row>
    <row r="61" spans="1:6">
      <c r="A61" s="47">
        <v>59</v>
      </c>
      <c r="B61" s="47">
        <v>26</v>
      </c>
      <c r="C61" s="48" t="s">
        <v>509</v>
      </c>
      <c r="D61" s="47" t="s">
        <v>746</v>
      </c>
      <c r="E61" s="47" t="s">
        <v>791</v>
      </c>
      <c r="F61" s="47" t="s">
        <v>792</v>
      </c>
    </row>
    <row r="62" spans="1:6" ht="24.6">
      <c r="A62" s="47">
        <v>60</v>
      </c>
      <c r="B62" s="47">
        <v>27</v>
      </c>
      <c r="C62" s="48" t="s">
        <v>793</v>
      </c>
      <c r="D62" s="47" t="s">
        <v>746</v>
      </c>
      <c r="E62" s="47" t="s">
        <v>794</v>
      </c>
      <c r="F62" s="47" t="s">
        <v>795</v>
      </c>
    </row>
    <row r="63" spans="1:6" ht="24.6">
      <c r="A63" s="47">
        <v>61</v>
      </c>
      <c r="B63" s="47">
        <v>28</v>
      </c>
      <c r="C63" s="48" t="s">
        <v>796</v>
      </c>
      <c r="D63" s="47" t="s">
        <v>746</v>
      </c>
      <c r="E63" s="47" t="s">
        <v>797</v>
      </c>
      <c r="F63" s="47" t="s">
        <v>798</v>
      </c>
    </row>
    <row r="64" spans="1:6" ht="24.6">
      <c r="A64" s="47">
        <v>62</v>
      </c>
      <c r="B64" s="47" t="s">
        <v>488</v>
      </c>
      <c r="C64" s="48" t="s">
        <v>796</v>
      </c>
      <c r="D64" s="47" t="s">
        <v>746</v>
      </c>
      <c r="E64" s="47" t="s">
        <v>799</v>
      </c>
      <c r="F64" s="47" t="s">
        <v>800</v>
      </c>
    </row>
    <row r="65" spans="1:6" ht="24.6">
      <c r="A65" s="47">
        <v>63</v>
      </c>
      <c r="B65" s="47">
        <v>29</v>
      </c>
      <c r="C65" s="48" t="s">
        <v>801</v>
      </c>
      <c r="D65" s="47" t="s">
        <v>746</v>
      </c>
      <c r="E65" s="47" t="s">
        <v>802</v>
      </c>
      <c r="F65" s="47" t="s">
        <v>803</v>
      </c>
    </row>
    <row r="66" spans="1:6">
      <c r="A66" s="47">
        <v>64</v>
      </c>
      <c r="B66" s="47" t="s">
        <v>555</v>
      </c>
      <c r="C66" s="48" t="s">
        <v>804</v>
      </c>
      <c r="D66" s="47" t="s">
        <v>746</v>
      </c>
      <c r="E66" s="47" t="s">
        <v>805</v>
      </c>
      <c r="F66" s="47" t="s">
        <v>806</v>
      </c>
    </row>
    <row r="67" spans="1:6">
      <c r="A67" s="47">
        <v>65</v>
      </c>
      <c r="B67" s="47">
        <v>31</v>
      </c>
      <c r="C67" s="48" t="s">
        <v>273</v>
      </c>
      <c r="D67" s="47" t="s">
        <v>746</v>
      </c>
      <c r="E67" s="47" t="s">
        <v>807</v>
      </c>
      <c r="F67" s="47" t="s">
        <v>808</v>
      </c>
    </row>
    <row r="68" spans="1:6">
      <c r="A68" s="47">
        <v>66</v>
      </c>
      <c r="B68" s="47">
        <v>32</v>
      </c>
      <c r="C68" s="48" t="s">
        <v>208</v>
      </c>
      <c r="D68" s="47" t="s">
        <v>746</v>
      </c>
      <c r="E68" s="47" t="s">
        <v>809</v>
      </c>
      <c r="F68" s="47" t="s">
        <v>810</v>
      </c>
    </row>
    <row r="69" spans="1:6" ht="24.6">
      <c r="A69" s="47">
        <v>67</v>
      </c>
      <c r="B69" s="47">
        <v>33</v>
      </c>
      <c r="C69" s="48" t="s">
        <v>219</v>
      </c>
      <c r="D69" s="47" t="s">
        <v>746</v>
      </c>
      <c r="E69" s="47" t="s">
        <v>811</v>
      </c>
      <c r="F69" s="47" t="s">
        <v>812</v>
      </c>
    </row>
    <row r="70" spans="1:6">
      <c r="A70" s="47">
        <v>68</v>
      </c>
      <c r="B70" s="47">
        <v>34</v>
      </c>
      <c r="C70" s="48" t="s">
        <v>172</v>
      </c>
      <c r="D70" s="47" t="s">
        <v>746</v>
      </c>
      <c r="E70" s="47" t="s">
        <v>813</v>
      </c>
      <c r="F70" s="47" t="s">
        <v>814</v>
      </c>
    </row>
    <row r="71" spans="1:6">
      <c r="A71" s="47">
        <v>69</v>
      </c>
      <c r="B71" s="47">
        <v>36</v>
      </c>
      <c r="C71" s="48" t="s">
        <v>815</v>
      </c>
      <c r="D71" s="47" t="s">
        <v>746</v>
      </c>
      <c r="E71" s="47" t="s">
        <v>816</v>
      </c>
      <c r="F71" s="47" t="s">
        <v>817</v>
      </c>
    </row>
    <row r="72" spans="1:6" ht="24.6">
      <c r="A72" s="47">
        <v>70</v>
      </c>
      <c r="B72" s="47">
        <v>37</v>
      </c>
      <c r="C72" s="48" t="s">
        <v>818</v>
      </c>
      <c r="D72" s="47" t="s">
        <v>746</v>
      </c>
      <c r="E72" s="47" t="s">
        <v>819</v>
      </c>
      <c r="F72" s="47" t="s">
        <v>820</v>
      </c>
    </row>
    <row r="73" spans="1:6">
      <c r="A73" s="47">
        <v>71</v>
      </c>
      <c r="B73" s="47">
        <v>38</v>
      </c>
      <c r="C73" s="48" t="s">
        <v>159</v>
      </c>
      <c r="D73" s="47" t="s">
        <v>746</v>
      </c>
      <c r="E73" s="47" t="s">
        <v>821</v>
      </c>
      <c r="F73" s="47" t="s">
        <v>822</v>
      </c>
    </row>
    <row r="74" spans="1:6" ht="24.6">
      <c r="A74" s="47">
        <v>72</v>
      </c>
      <c r="B74" s="47">
        <v>39</v>
      </c>
      <c r="C74" s="48" t="s">
        <v>169</v>
      </c>
      <c r="D74" s="47" t="s">
        <v>746</v>
      </c>
      <c r="E74" s="47" t="s">
        <v>823</v>
      </c>
      <c r="F74" s="47" t="s">
        <v>824</v>
      </c>
    </row>
    <row r="75" spans="1:6">
      <c r="A75" s="47">
        <v>73</v>
      </c>
      <c r="B75" s="47">
        <v>4</v>
      </c>
      <c r="C75" s="48" t="s">
        <v>825</v>
      </c>
      <c r="D75" s="47" t="s">
        <v>746</v>
      </c>
      <c r="E75" s="47" t="s">
        <v>826</v>
      </c>
      <c r="F75" s="47" t="s">
        <v>827</v>
      </c>
    </row>
    <row r="76" spans="1:6" ht="24.6">
      <c r="A76" s="47">
        <v>74</v>
      </c>
      <c r="B76" s="47">
        <v>41</v>
      </c>
      <c r="C76" s="48" t="s">
        <v>232</v>
      </c>
      <c r="D76" s="47" t="s">
        <v>746</v>
      </c>
      <c r="E76" s="47" t="s">
        <v>828</v>
      </c>
      <c r="F76" s="47" t="s">
        <v>829</v>
      </c>
    </row>
    <row r="77" spans="1:6">
      <c r="A77" s="47">
        <v>75</v>
      </c>
      <c r="B77" s="47">
        <v>42</v>
      </c>
      <c r="C77" s="48" t="s">
        <v>226</v>
      </c>
      <c r="D77" s="47" t="s">
        <v>746</v>
      </c>
      <c r="E77" s="47" t="s">
        <v>830</v>
      </c>
      <c r="F77" s="47" t="s">
        <v>831</v>
      </c>
    </row>
    <row r="78" spans="1:6" ht="24.6">
      <c r="A78" s="47">
        <v>76</v>
      </c>
      <c r="B78" s="47">
        <v>43</v>
      </c>
      <c r="C78" s="48" t="s">
        <v>832</v>
      </c>
      <c r="D78" s="47" t="s">
        <v>746</v>
      </c>
      <c r="E78" s="47" t="s">
        <v>833</v>
      </c>
      <c r="F78" s="47" t="s">
        <v>834</v>
      </c>
    </row>
    <row r="79" spans="1:6" ht="24.6">
      <c r="A79" s="47">
        <v>77</v>
      </c>
      <c r="B79" s="47">
        <v>45</v>
      </c>
      <c r="C79" s="48" t="s">
        <v>323</v>
      </c>
      <c r="D79" s="47" t="s">
        <v>746</v>
      </c>
      <c r="E79" s="47" t="s">
        <v>835</v>
      </c>
      <c r="F79" s="47" t="s">
        <v>836</v>
      </c>
    </row>
    <row r="80" spans="1:6">
      <c r="A80" s="47">
        <v>78</v>
      </c>
      <c r="B80" s="47">
        <v>45</v>
      </c>
      <c r="C80" s="48" t="s">
        <v>837</v>
      </c>
      <c r="D80" s="47" t="s">
        <v>746</v>
      </c>
      <c r="E80" s="47" t="s">
        <v>838</v>
      </c>
      <c r="F80" s="47" t="s">
        <v>839</v>
      </c>
    </row>
    <row r="81" spans="1:6">
      <c r="A81" s="47">
        <v>79</v>
      </c>
      <c r="B81" s="47">
        <v>45</v>
      </c>
      <c r="C81" s="48" t="s">
        <v>840</v>
      </c>
      <c r="D81" s="47" t="s">
        <v>746</v>
      </c>
      <c r="E81" s="47" t="s">
        <v>835</v>
      </c>
      <c r="F81" s="47" t="s">
        <v>841</v>
      </c>
    </row>
    <row r="82" spans="1:6" ht="24.6">
      <c r="A82" s="47">
        <v>80</v>
      </c>
      <c r="B82" s="47">
        <v>47</v>
      </c>
      <c r="C82" s="48" t="s">
        <v>842</v>
      </c>
      <c r="D82" s="47" t="s">
        <v>746</v>
      </c>
      <c r="E82" s="47" t="s">
        <v>843</v>
      </c>
      <c r="F82" s="47" t="s">
        <v>844</v>
      </c>
    </row>
    <row r="83" spans="1:6">
      <c r="A83" s="47">
        <v>81</v>
      </c>
      <c r="B83" s="47">
        <v>47</v>
      </c>
      <c r="C83" s="48" t="s">
        <v>845</v>
      </c>
      <c r="D83" s="47" t="s">
        <v>746</v>
      </c>
      <c r="E83" s="47" t="s">
        <v>846</v>
      </c>
      <c r="F83" s="47" t="s">
        <v>847</v>
      </c>
    </row>
    <row r="84" spans="1:6">
      <c r="A84" s="47">
        <v>82</v>
      </c>
      <c r="B84" s="47">
        <v>48</v>
      </c>
      <c r="C84" s="48" t="s">
        <v>436</v>
      </c>
      <c r="D84" s="47" t="s">
        <v>746</v>
      </c>
      <c r="E84" s="47" t="s">
        <v>729</v>
      </c>
      <c r="F84" s="47" t="s">
        <v>730</v>
      </c>
    </row>
    <row r="85" spans="1:6" ht="24.6">
      <c r="A85" s="47">
        <v>83</v>
      </c>
      <c r="B85" s="47">
        <v>49</v>
      </c>
      <c r="C85" s="48" t="s">
        <v>848</v>
      </c>
      <c r="D85" s="47" t="s">
        <v>746</v>
      </c>
      <c r="E85" s="47" t="s">
        <v>849</v>
      </c>
      <c r="F85" s="47" t="s">
        <v>850</v>
      </c>
    </row>
    <row r="86" spans="1:6">
      <c r="A86" s="47">
        <v>84</v>
      </c>
      <c r="B86" s="47">
        <v>5</v>
      </c>
      <c r="C86" s="48" t="s">
        <v>573</v>
      </c>
      <c r="D86" s="47" t="s">
        <v>746</v>
      </c>
      <c r="E86" s="47" t="s">
        <v>851</v>
      </c>
      <c r="F86" s="47" t="s">
        <v>852</v>
      </c>
    </row>
    <row r="87" spans="1:6">
      <c r="A87" s="47">
        <v>85</v>
      </c>
      <c r="B87" s="47">
        <v>6</v>
      </c>
      <c r="C87" s="48" t="s">
        <v>853</v>
      </c>
      <c r="D87" s="47" t="s">
        <v>746</v>
      </c>
      <c r="E87" s="47" t="s">
        <v>854</v>
      </c>
      <c r="F87" s="47" t="s">
        <v>855</v>
      </c>
    </row>
    <row r="88" spans="1:6" ht="24.6">
      <c r="A88" s="47">
        <v>86</v>
      </c>
      <c r="B88" s="47">
        <v>63</v>
      </c>
      <c r="C88" s="48" t="s">
        <v>337</v>
      </c>
      <c r="D88" s="47" t="s">
        <v>746</v>
      </c>
      <c r="E88" s="47" t="s">
        <v>856</v>
      </c>
      <c r="F88" s="47" t="s">
        <v>857</v>
      </c>
    </row>
    <row r="89" spans="1:6" ht="24.6">
      <c r="A89" s="47">
        <v>87</v>
      </c>
      <c r="B89" s="47" t="s">
        <v>346</v>
      </c>
      <c r="C89" s="48" t="s">
        <v>858</v>
      </c>
      <c r="D89" s="47" t="s">
        <v>746</v>
      </c>
      <c r="E89" s="47" t="s">
        <v>859</v>
      </c>
      <c r="F89" s="47" t="s">
        <v>860</v>
      </c>
    </row>
    <row r="90" spans="1:6">
      <c r="A90" s="47">
        <v>88</v>
      </c>
      <c r="B90" s="47">
        <v>65</v>
      </c>
      <c r="C90" s="48" t="s">
        <v>861</v>
      </c>
      <c r="D90" s="47" t="s">
        <v>746</v>
      </c>
      <c r="E90" s="47" t="s">
        <v>862</v>
      </c>
      <c r="F90" s="47" t="s">
        <v>863</v>
      </c>
    </row>
    <row r="91" spans="1:6">
      <c r="A91" s="47">
        <v>89</v>
      </c>
      <c r="B91" s="47">
        <v>66</v>
      </c>
      <c r="C91" s="48" t="s">
        <v>356</v>
      </c>
      <c r="D91" s="47" t="s">
        <v>746</v>
      </c>
      <c r="E91" s="47" t="s">
        <v>864</v>
      </c>
      <c r="F91" s="47" t="s">
        <v>865</v>
      </c>
    </row>
    <row r="92" spans="1:6" ht="24.6">
      <c r="A92" s="47">
        <v>90</v>
      </c>
      <c r="B92" s="47">
        <v>71</v>
      </c>
      <c r="C92" s="48" t="s">
        <v>866</v>
      </c>
      <c r="D92" s="47" t="s">
        <v>746</v>
      </c>
      <c r="E92" s="47" t="s">
        <v>867</v>
      </c>
      <c r="F92" s="47" t="s">
        <v>868</v>
      </c>
    </row>
    <row r="93" spans="1:6" ht="24.6">
      <c r="A93" s="47">
        <v>91</v>
      </c>
      <c r="B93" s="47">
        <v>73</v>
      </c>
      <c r="C93" s="48" t="s">
        <v>381</v>
      </c>
      <c r="D93" s="47" t="s">
        <v>746</v>
      </c>
      <c r="E93" s="47" t="s">
        <v>869</v>
      </c>
      <c r="F93" s="47" t="s">
        <v>870</v>
      </c>
    </row>
    <row r="94" spans="1:6">
      <c r="A94" s="47">
        <v>92</v>
      </c>
      <c r="B94" s="47">
        <v>74</v>
      </c>
      <c r="C94" s="48" t="s">
        <v>503</v>
      </c>
      <c r="D94" s="47" t="s">
        <v>746</v>
      </c>
      <c r="E94" s="47" t="s">
        <v>871</v>
      </c>
      <c r="F94" s="47" t="s">
        <v>872</v>
      </c>
    </row>
    <row r="95" spans="1:6">
      <c r="A95" s="47">
        <v>93</v>
      </c>
      <c r="B95" s="47">
        <v>77</v>
      </c>
      <c r="C95" s="48" t="s">
        <v>497</v>
      </c>
      <c r="D95" s="47" t="s">
        <v>746</v>
      </c>
      <c r="E95" s="47" t="s">
        <v>873</v>
      </c>
      <c r="F95" s="47" t="s">
        <v>874</v>
      </c>
    </row>
    <row r="96" spans="1:6" ht="36.6">
      <c r="A96" s="47">
        <v>94</v>
      </c>
      <c r="B96" s="47">
        <v>79</v>
      </c>
      <c r="C96" s="48" t="s">
        <v>875</v>
      </c>
      <c r="D96" s="47" t="s">
        <v>746</v>
      </c>
      <c r="E96" s="47" t="s">
        <v>876</v>
      </c>
      <c r="F96" s="47" t="s">
        <v>877</v>
      </c>
    </row>
    <row r="97" spans="1:6">
      <c r="A97" s="47">
        <v>95</v>
      </c>
      <c r="B97" s="47">
        <v>79</v>
      </c>
      <c r="C97" s="48" t="s">
        <v>878</v>
      </c>
      <c r="D97" s="47" t="s">
        <v>746</v>
      </c>
      <c r="E97" s="47" t="s">
        <v>879</v>
      </c>
      <c r="F97" s="47" t="s">
        <v>880</v>
      </c>
    </row>
    <row r="98" spans="1:6" ht="24.6">
      <c r="A98" s="47">
        <v>96</v>
      </c>
      <c r="B98" s="47" t="s">
        <v>513</v>
      </c>
      <c r="C98" s="48" t="s">
        <v>881</v>
      </c>
      <c r="D98" s="47" t="s">
        <v>746</v>
      </c>
      <c r="E98" s="47" t="s">
        <v>882</v>
      </c>
      <c r="F98" s="47" t="s">
        <v>883</v>
      </c>
    </row>
    <row r="99" spans="1:6" ht="24.6">
      <c r="A99" s="47">
        <v>97</v>
      </c>
      <c r="B99" s="47" t="s">
        <v>521</v>
      </c>
      <c r="C99" s="48" t="s">
        <v>884</v>
      </c>
      <c r="D99" s="47" t="s">
        <v>746</v>
      </c>
      <c r="E99" s="47" t="s">
        <v>885</v>
      </c>
      <c r="F99" s="47" t="s">
        <v>886</v>
      </c>
    </row>
    <row r="100" spans="1:6" ht="24.6">
      <c r="A100" s="47">
        <v>98</v>
      </c>
      <c r="B100" s="47" t="s">
        <v>526</v>
      </c>
      <c r="C100" s="48" t="s">
        <v>527</v>
      </c>
      <c r="D100" s="47" t="s">
        <v>746</v>
      </c>
      <c r="E100" s="47" t="s">
        <v>887</v>
      </c>
      <c r="F100" s="47" t="s">
        <v>888</v>
      </c>
    </row>
    <row r="101" spans="1:6" ht="24.6">
      <c r="A101" s="47">
        <v>99</v>
      </c>
      <c r="B101" s="47" t="s">
        <v>536</v>
      </c>
      <c r="C101" s="48" t="s">
        <v>889</v>
      </c>
      <c r="D101" s="47" t="s">
        <v>746</v>
      </c>
      <c r="E101" s="47" t="s">
        <v>890</v>
      </c>
      <c r="F101" s="47" t="s">
        <v>891</v>
      </c>
    </row>
    <row r="102" spans="1:6" ht="24.6">
      <c r="A102" s="47">
        <v>100</v>
      </c>
      <c r="B102" s="47" t="s">
        <v>539</v>
      </c>
      <c r="C102" s="48" t="s">
        <v>540</v>
      </c>
      <c r="D102" s="47" t="s">
        <v>746</v>
      </c>
      <c r="E102" s="47" t="s">
        <v>892</v>
      </c>
      <c r="F102" s="47" t="s">
        <v>893</v>
      </c>
    </row>
    <row r="103" spans="1:6">
      <c r="A103" s="47">
        <v>101</v>
      </c>
      <c r="B103" s="47" t="s">
        <v>548</v>
      </c>
      <c r="C103" s="48" t="s">
        <v>894</v>
      </c>
      <c r="D103" s="47" t="s">
        <v>746</v>
      </c>
      <c r="E103" s="47" t="s">
        <v>895</v>
      </c>
      <c r="F103" s="47" t="s">
        <v>896</v>
      </c>
    </row>
    <row r="104" spans="1:6" ht="24.6">
      <c r="A104" s="47">
        <v>102</v>
      </c>
      <c r="B104" s="47">
        <v>9</v>
      </c>
      <c r="C104" s="48" t="s">
        <v>897</v>
      </c>
      <c r="D104" s="47" t="s">
        <v>746</v>
      </c>
      <c r="E104" s="47" t="s">
        <v>898</v>
      </c>
      <c r="F104" s="47" t="s">
        <v>899</v>
      </c>
    </row>
    <row r="105" spans="1:6" ht="24.6">
      <c r="A105" s="47">
        <v>103</v>
      </c>
      <c r="B105" s="47" t="s">
        <v>900</v>
      </c>
      <c r="C105" s="48" t="s">
        <v>901</v>
      </c>
      <c r="D105" s="47" t="s">
        <v>900</v>
      </c>
      <c r="E105" s="47" t="s">
        <v>902</v>
      </c>
      <c r="F105" s="47" t="s">
        <v>903</v>
      </c>
    </row>
  </sheetData>
  <autoFilter ref="B2:F105"/>
  <pageMargins left="0.70833333333333304" right="0.70833333333333304" top="0.74791666666666701" bottom="0.74791666666666701" header="0.51180555555555496" footer="0.51180555555555496"/>
  <pageSetup paperSize="9" scale="86" firstPageNumber="0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Q38"/>
  <sheetViews>
    <sheetView view="pageBreakPreview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4" sqref="I4"/>
    </sheetView>
  </sheetViews>
  <sheetFormatPr defaultRowHeight="14.4"/>
  <cols>
    <col min="1" max="1" width="13.33203125"/>
    <col min="2" max="2" width="14.88671875"/>
    <col min="3" max="3" width="7.6640625"/>
    <col min="4" max="4" width="9.44140625"/>
    <col min="5" max="5" width="17.6640625" style="49"/>
    <col min="6" max="6" width="9.44140625"/>
    <col min="7" max="7" width="16.5546875" style="49"/>
    <col min="8" max="9" width="9.44140625"/>
    <col min="10" max="10" width="16.44140625" style="49"/>
    <col min="11" max="11" width="9.44140625"/>
    <col min="12" max="12" width="16.33203125" style="49"/>
    <col min="13" max="13" width="9.44140625"/>
    <col min="14" max="14" width="18.88671875" style="49"/>
    <col min="15" max="15" width="8.44140625" style="49"/>
    <col min="16" max="16" width="16.88671875" style="49"/>
    <col min="17" max="17" width="6"/>
    <col min="18" max="18" width="23.6640625"/>
    <col min="19" max="19" width="18.109375" style="49"/>
    <col min="20" max="20" width="28.33203125" style="50"/>
    <col min="21" max="21" width="33.6640625"/>
    <col min="22" max="22" width="8.6640625"/>
    <col min="23" max="24" width="13.44140625"/>
    <col min="25" max="1025" width="8.6640625"/>
  </cols>
  <sheetData>
    <row r="1" spans="1:43" ht="18">
      <c r="A1" s="51" t="s">
        <v>904</v>
      </c>
      <c r="E1" s="52"/>
      <c r="G1"/>
      <c r="J1"/>
      <c r="L1"/>
      <c r="N1"/>
      <c r="O1"/>
      <c r="P1"/>
      <c r="R1" s="53" t="s">
        <v>905</v>
      </c>
      <c r="S1" s="54">
        <v>622772.85</v>
      </c>
      <c r="T1"/>
      <c r="AQ1" s="50"/>
    </row>
    <row r="2" spans="1:43" s="61" customFormat="1" ht="72">
      <c r="A2" s="55"/>
      <c r="B2" s="55"/>
      <c r="C2" s="55"/>
      <c r="D2" s="55" t="s">
        <v>906</v>
      </c>
      <c r="E2" s="56"/>
      <c r="F2" s="55" t="s">
        <v>907</v>
      </c>
      <c r="G2" s="56"/>
      <c r="H2" s="55" t="s">
        <v>908</v>
      </c>
      <c r="I2" s="55" t="s">
        <v>909</v>
      </c>
      <c r="J2" s="56"/>
      <c r="K2" s="55" t="s">
        <v>910</v>
      </c>
      <c r="L2" s="56"/>
      <c r="M2" s="55" t="s">
        <v>911</v>
      </c>
      <c r="N2" s="56"/>
      <c r="O2" s="57" t="s">
        <v>397</v>
      </c>
      <c r="P2" s="57"/>
      <c r="Q2" s="58"/>
      <c r="R2" s="59" t="s">
        <v>912</v>
      </c>
      <c r="S2" s="60">
        <f>S1-S4</f>
        <v>184246.84000000003</v>
      </c>
    </row>
    <row r="3" spans="1:43" s="66" customFormat="1" ht="43.2">
      <c r="A3" s="62" t="s">
        <v>913</v>
      </c>
      <c r="B3" s="62" t="s">
        <v>914</v>
      </c>
      <c r="C3" s="62" t="s">
        <v>915</v>
      </c>
      <c r="D3" s="62" t="s">
        <v>916</v>
      </c>
      <c r="E3" s="63" t="s">
        <v>917</v>
      </c>
      <c r="F3" s="62" t="s">
        <v>916</v>
      </c>
      <c r="G3" s="63" t="s">
        <v>917</v>
      </c>
      <c r="H3" s="62" t="s">
        <v>916</v>
      </c>
      <c r="I3" s="62" t="s">
        <v>916</v>
      </c>
      <c r="J3" s="63" t="s">
        <v>917</v>
      </c>
      <c r="K3" s="62" t="s">
        <v>916</v>
      </c>
      <c r="L3" s="63" t="s">
        <v>917</v>
      </c>
      <c r="M3" s="62" t="s">
        <v>916</v>
      </c>
      <c r="N3" s="63" t="s">
        <v>917</v>
      </c>
      <c r="O3" s="63" t="s">
        <v>916</v>
      </c>
      <c r="P3" s="63" t="s">
        <v>917</v>
      </c>
      <c r="Q3" s="62" t="s">
        <v>918</v>
      </c>
      <c r="R3" s="64" t="s">
        <v>919</v>
      </c>
      <c r="S3" s="65" t="s">
        <v>920</v>
      </c>
    </row>
    <row r="4" spans="1:43" s="51" customFormat="1" ht="18">
      <c r="A4" s="67" t="s">
        <v>921</v>
      </c>
      <c r="B4" s="68" t="s">
        <v>921</v>
      </c>
      <c r="C4" s="67">
        <f>C5+C6+C7+C9+C10</f>
        <v>79.3</v>
      </c>
      <c r="D4" s="67">
        <f>COUNTIF('Zestawienie infrastru 2023'!G:G,"pomost duży")</f>
        <v>13</v>
      </c>
      <c r="E4" s="69">
        <f>SUM('BARYCZ+MŁYNÓWKA,ŁUGA (I)'!Y:Y)</f>
        <v>282620.00999999995</v>
      </c>
      <c r="F4" s="67">
        <f>COUNTIF('Zestawienie infrastru 2023'!G:G,"pomost mały")</f>
        <v>18</v>
      </c>
      <c r="G4" s="69">
        <f>SUM('BARYCZ+MŁYNÓWKA,ŁUGA (I)'!AE:AE)</f>
        <v>40000</v>
      </c>
      <c r="H4" s="67">
        <f>COUNTIF('Zestawienie infrastru 2023'!G:G,"tablica informacyjna z oznakowaniem")</f>
        <v>65</v>
      </c>
      <c r="I4" s="67"/>
      <c r="J4" s="69">
        <f>SUM('BARYCZ+MŁYNÓWKA,ŁUGA (I)'!AH:AH)</f>
        <v>72447</v>
      </c>
      <c r="K4" s="67">
        <f>SUM('BARYCZ+MŁYNÓWKA,ŁUGA (I)'!AI:AI)</f>
        <v>18</v>
      </c>
      <c r="L4" s="69">
        <f>SUM('BARYCZ+MŁYNÓWKA,ŁUGA (I)'!AK:AK)</f>
        <v>40959</v>
      </c>
      <c r="M4" s="67">
        <f>SUM('BARYCZ+MŁYNÓWKA,ŁUGA (I)'!Z:Z)</f>
        <v>0</v>
      </c>
      <c r="N4" s="69">
        <f>SUM('BARYCZ+MŁYNÓWKA,ŁUGA (I)'!AB:AB)</f>
        <v>0</v>
      </c>
      <c r="O4" s="70">
        <v>1</v>
      </c>
      <c r="P4" s="69">
        <v>2500</v>
      </c>
      <c r="Q4" s="67">
        <f>SUM('BARYCZ+MŁYNÓWKA,ŁUGA (I)'!J:J)</f>
        <v>16</v>
      </c>
      <c r="R4" s="67">
        <f>SUM('BARYCZ+MŁYNÓWKA,ŁUGA (I)'!L:L)</f>
        <v>21</v>
      </c>
      <c r="S4" s="69">
        <f t="shared" ref="S4:S24" si="0">E4+G4+J4+L4+N4+P4</f>
        <v>438526.00999999995</v>
      </c>
      <c r="T4" s="71"/>
      <c r="U4" s="72"/>
    </row>
    <row r="5" spans="1:43">
      <c r="A5" s="73" t="s">
        <v>922</v>
      </c>
      <c r="B5" s="74" t="s">
        <v>923</v>
      </c>
      <c r="C5" s="75">
        <f>SUMIF('BARYCZ+MŁYNÓWKA,ŁUGA (I)'!$S:$S,'Podsumowanie kosztów (I)'!$B5,'BARYCZ+MŁYNÓWKA,ŁUGA (I)'!R:R)</f>
        <v>10.5</v>
      </c>
      <c r="D5" s="76">
        <f>SUMIF('BARYCZ+MŁYNÓWKA,ŁUGA (I)'!$S:$S,'Podsumowanie kosztów (I)'!$B5,'BARYCZ+MŁYNÓWKA,ŁUGA (I)'!$W:$W)</f>
        <v>0</v>
      </c>
      <c r="E5" s="77">
        <f>SUMIF('BARYCZ+MŁYNÓWKA,ŁUGA (I)'!$S:$S,'Podsumowanie kosztów (I)'!B5,'BARYCZ+MŁYNÓWKA,ŁUGA (I)'!$Y:$Y)</f>
        <v>0</v>
      </c>
      <c r="F5" s="76">
        <f>SUMIF('BARYCZ+MŁYNÓWKA,ŁUGA (I)'!$S:$S,'Podsumowanie kosztów (I)'!$B5,'BARYCZ+MŁYNÓWKA,ŁUGA (I)'!$AC:$AC)</f>
        <v>1</v>
      </c>
      <c r="G5" s="77">
        <f>SUMIF('BARYCZ+MŁYNÓWKA,ŁUGA (I)'!$S:$S,'Podsumowanie kosztów (I)'!B5,'BARYCZ+MŁYNÓWKA,ŁUGA (I)'!$AE:$AE)</f>
        <v>4000</v>
      </c>
      <c r="H5" s="76">
        <f>SUMIF('BARYCZ+MŁYNÓWKA,ŁUGA (I)'!$S:$S,'Podsumowanie kosztów (I)'!$B5,'BARYCZ+MŁYNÓWKA,ŁUGA (I)'!$AF:$AF)</f>
        <v>7</v>
      </c>
      <c r="I5" s="76">
        <f>SUMIF('BARYCZ+MŁYNÓWKA,ŁUGA (I)'!$S:$S,'Podsumowanie kosztów (I)'!$B5,'BARYCZ+MŁYNÓWKA,ŁUGA (I)'!$AL:$AL)</f>
        <v>9</v>
      </c>
      <c r="J5" s="77">
        <f>SUMIF('BARYCZ+MŁYNÓWKA,ŁUGA (I)'!$S:$S,'Podsumowanie kosztów (I)'!B5,'BARYCZ+MŁYNÓWKA,ŁUGA (I)'!$AH:$AH)</f>
        <v>8179.5</v>
      </c>
      <c r="K5" s="76">
        <f>SUMIF('BARYCZ+MŁYNÓWKA,ŁUGA (I)'!$S:$S,'Podsumowanie kosztów (I)'!$B5,'BARYCZ+MŁYNÓWKA,ŁUGA (I)'!$AI:$AI)</f>
        <v>0</v>
      </c>
      <c r="L5" s="77">
        <f>SUMIF('BARYCZ+MŁYNÓWKA,ŁUGA (I)'!$S:$S,'Podsumowanie kosztów (I)'!B5,'BARYCZ+MŁYNÓWKA,ŁUGA (I)'!$AK:$AK)</f>
        <v>0</v>
      </c>
      <c r="M5" s="76">
        <f>SUMIF('BARYCZ+MŁYNÓWKA,ŁUGA (I)'!$S:$S,'Podsumowanie kosztów (I)'!$B5,'BARYCZ+MŁYNÓWKA,ŁUGA (I)'!$Z:$Z)</f>
        <v>0</v>
      </c>
      <c r="N5" s="77">
        <f>SUMIF('BARYCZ+MŁYNÓWKA,ŁUGA (I)'!$S:$S,'Podsumowanie kosztów (I)'!B5,'BARYCZ+MŁYNÓWKA,ŁUGA (I)'!$AB:$AB)</f>
        <v>0</v>
      </c>
      <c r="O5" s="78">
        <v>0</v>
      </c>
      <c r="P5" s="77">
        <v>0</v>
      </c>
      <c r="Q5" s="76">
        <f>SUMIF('BARYCZ+MŁYNÓWKA,ŁUGA (I)'!$S:$S,'Podsumowanie kosztów (I)'!$B5,'BARYCZ+MŁYNÓWKA,ŁUGA (I)'!$J:$J)</f>
        <v>5</v>
      </c>
      <c r="R5" s="76">
        <f>SUMIF('BARYCZ+MŁYNÓWKA,ŁUGA (I)'!$S:$S,'Podsumowanie kosztów (I)'!$B5,'BARYCZ+MŁYNÓWKA,ŁUGA (I)'!$L:$L)</f>
        <v>5</v>
      </c>
      <c r="S5" s="79">
        <f t="shared" si="0"/>
        <v>12179.5</v>
      </c>
      <c r="T5"/>
    </row>
    <row r="6" spans="1:43">
      <c r="A6" s="80" t="s">
        <v>922</v>
      </c>
      <c r="B6" s="81" t="s">
        <v>924</v>
      </c>
      <c r="C6" s="82">
        <f>SUMIF('BARYCZ+MŁYNÓWKA,ŁUGA (I)'!$S:$S,'Podsumowanie kosztów (I)'!$B6,'BARYCZ+MŁYNÓWKA,ŁUGA (I)'!R:R)</f>
        <v>31.1</v>
      </c>
      <c r="D6" s="83">
        <f>SUMIF('BARYCZ+MŁYNÓWKA,ŁUGA (I)'!$S:$S,'Podsumowanie kosztów (I)'!$B6,'BARYCZ+MŁYNÓWKA,ŁUGA (I)'!$W:$W)</f>
        <v>7</v>
      </c>
      <c r="E6" s="84">
        <f>SUMIF('BARYCZ+MŁYNÓWKA,ŁUGA (I)'!$S:$S,'Podsumowanie kosztów (I)'!B6,'BARYCZ+MŁYNÓWKA,ŁUGA (I)'!$Y:$Y)</f>
        <v>154980</v>
      </c>
      <c r="F6" s="83">
        <f>SUMIF('BARYCZ+MŁYNÓWKA,ŁUGA (I)'!$S:$S,'Podsumowanie kosztów (I)'!$B6,'BARYCZ+MŁYNÓWKA,ŁUGA (I)'!$AC:$AC)</f>
        <v>5</v>
      </c>
      <c r="G6" s="84">
        <f>SUMIF('BARYCZ+MŁYNÓWKA,ŁUGA (I)'!$S:$S,'Podsumowanie kosztów (I)'!B6,'BARYCZ+MŁYNÓWKA,ŁUGA (I)'!$AE:$AE)</f>
        <v>20000</v>
      </c>
      <c r="H6" s="83">
        <f>SUMIF('BARYCZ+MŁYNÓWKA,ŁUGA (I)'!$S:$S,'Podsumowanie kosztów (I)'!$B6,'BARYCZ+MŁYNÓWKA,ŁUGA (I)'!$AF:$AF)</f>
        <v>29</v>
      </c>
      <c r="I6" s="83">
        <f>SUMIF('BARYCZ+MŁYNÓWKA,ŁUGA (I)'!$S:$S,'Podsumowanie kosztów (I)'!$B6,'BARYCZ+MŁYNÓWKA,ŁUGA (I)'!$AL:$AL)</f>
        <v>40</v>
      </c>
      <c r="J6" s="84">
        <f>SUMIF('BARYCZ+MŁYNÓWKA,ŁUGA (I)'!$S:$S,'Podsumowanie kosztów (I)'!B6,'BARYCZ+MŁYNÓWKA,ŁUGA (I)'!$AH:$AH)</f>
        <v>33886.5</v>
      </c>
      <c r="K6" s="83">
        <f>SUMIF('BARYCZ+MŁYNÓWKA,ŁUGA (I)'!$S:$S,'Podsumowanie kosztów (I)'!$B6,'BARYCZ+MŁYNÓWKA,ŁUGA (I)'!$AI:$AI)</f>
        <v>9</v>
      </c>
      <c r="L6" s="84">
        <f>SUMIF('BARYCZ+MŁYNÓWKA,ŁUGA (I)'!$S:$S,'Podsumowanie kosztów (I)'!B6,'BARYCZ+MŁYNÓWKA,ŁUGA (I)'!$AK:$AK)</f>
        <v>20479.5</v>
      </c>
      <c r="M6" s="83">
        <f>SUMIF('BARYCZ+MŁYNÓWKA,ŁUGA (I)'!$S:$S,'Podsumowanie kosztów (I)'!$B6,'BARYCZ+MŁYNÓWKA,ŁUGA (I)'!$Z:$Z)</f>
        <v>0</v>
      </c>
      <c r="N6" s="84">
        <f>SUMIF('BARYCZ+MŁYNÓWKA,ŁUGA (I)'!$S:$S,'Podsumowanie kosztów (I)'!B6,'BARYCZ+MŁYNÓWKA,ŁUGA (I)'!$AB:$AB)</f>
        <v>0</v>
      </c>
      <c r="O6" s="85">
        <v>1</v>
      </c>
      <c r="P6" s="84">
        <v>2500</v>
      </c>
      <c r="Q6" s="83">
        <f>SUMIF('BARYCZ+MŁYNÓWKA,ŁUGA (I)'!$S:$S,'Podsumowanie kosztów (I)'!$B6,'BARYCZ+MŁYNÓWKA,ŁUGA (I)'!$J:$J)</f>
        <v>5</v>
      </c>
      <c r="R6" s="83">
        <f>SUMIF('BARYCZ+MŁYNÓWKA,ŁUGA (I)'!$S:$S,'Podsumowanie kosztów (I)'!$B6,'BARYCZ+MŁYNÓWKA,ŁUGA (I)'!$L:$L)</f>
        <v>7</v>
      </c>
      <c r="S6" s="86">
        <f t="shared" si="0"/>
        <v>231846</v>
      </c>
      <c r="T6"/>
    </row>
    <row r="7" spans="1:43">
      <c r="A7" s="80" t="s">
        <v>922</v>
      </c>
      <c r="B7" s="81" t="s">
        <v>925</v>
      </c>
      <c r="C7" s="82">
        <f>SUMIF('BARYCZ+MŁYNÓWKA,ŁUGA (I)'!$S:$S,'Podsumowanie kosztów (I)'!$B7,'BARYCZ+MŁYNÓWKA,ŁUGA (I)'!R:R)</f>
        <v>19.7</v>
      </c>
      <c r="D7" s="83">
        <f>SUMIF('BARYCZ+MŁYNÓWKA,ŁUGA (I)'!$S:$S,'Podsumowanie kosztów (I)'!$B7,'BARYCZ+MŁYNÓWKA,ŁUGA (I)'!$W:$W)</f>
        <v>1</v>
      </c>
      <c r="E7" s="84">
        <f>SUMIF('BARYCZ+MŁYNÓWKA,ŁUGA (I)'!$S:$S,'Podsumowanie kosztów (I)'!B7,'BARYCZ+MŁYNÓWKA,ŁUGA (I)'!$Y:$Y)</f>
        <v>22140</v>
      </c>
      <c r="F7" s="83">
        <f>SUMIF('BARYCZ+MŁYNÓWKA,ŁUGA (I)'!$S:$S,'Podsumowanie kosztów (I)'!$B7,'BARYCZ+MŁYNÓWKA,ŁUGA (I)'!$AC:$AC)</f>
        <v>2</v>
      </c>
      <c r="G7" s="84">
        <f>SUMIF('BARYCZ+MŁYNÓWKA,ŁUGA (I)'!$S:$S,'Podsumowanie kosztów (I)'!B7,'BARYCZ+MŁYNÓWKA,ŁUGA (I)'!$AE:$AE)</f>
        <v>8000</v>
      </c>
      <c r="H7" s="83">
        <f>SUMIF('BARYCZ+MŁYNÓWKA,ŁUGA (I)'!$S:$S,'Podsumowanie kosztów (I)'!$B7,'BARYCZ+MŁYNÓWKA,ŁUGA (I)'!$AF:$AF)</f>
        <v>10</v>
      </c>
      <c r="I7" s="83">
        <f>SUMIF('BARYCZ+MŁYNÓWKA,ŁUGA (I)'!$S:$S,'Podsumowanie kosztów (I)'!$B7,'BARYCZ+MŁYNÓWKA,ŁUGA (I)'!$AL:$AL)</f>
        <v>15</v>
      </c>
      <c r="J7" s="84">
        <f>SUMIF('BARYCZ+MŁYNÓWKA,ŁUGA (I)'!$S:$S,'Podsumowanie kosztów (I)'!B7,'BARYCZ+MŁYNÓWKA,ŁUGA (I)'!$AH:$AH)</f>
        <v>11685</v>
      </c>
      <c r="K7" s="83">
        <f>SUMIF('BARYCZ+MŁYNÓWKA,ŁUGA (I)'!$S:$S,'Podsumowanie kosztów (I)'!$B7,'BARYCZ+MŁYNÓWKA,ŁUGA (I)'!$AI:$AI)</f>
        <v>4</v>
      </c>
      <c r="L7" s="84">
        <f>SUMIF('BARYCZ+MŁYNÓWKA,ŁUGA (I)'!$S:$S,'Podsumowanie kosztów (I)'!B7,'BARYCZ+MŁYNÓWKA,ŁUGA (I)'!$AK:$AK)</f>
        <v>9102</v>
      </c>
      <c r="M7" s="83">
        <f>SUMIF('BARYCZ+MŁYNÓWKA,ŁUGA (I)'!$S:$S,'Podsumowanie kosztów (I)'!$B7,'BARYCZ+MŁYNÓWKA,ŁUGA (I)'!$Z:$Z)</f>
        <v>0</v>
      </c>
      <c r="N7" s="84">
        <f>SUMIF('BARYCZ+MŁYNÓWKA,ŁUGA (I)'!$S:$S,'Podsumowanie kosztów (I)'!B7,'BARYCZ+MŁYNÓWKA,ŁUGA (I)'!$AB:$AB)</f>
        <v>0</v>
      </c>
      <c r="O7" s="85">
        <v>0</v>
      </c>
      <c r="P7" s="84">
        <v>0</v>
      </c>
      <c r="Q7" s="83">
        <f>SUMIF('BARYCZ+MŁYNÓWKA,ŁUGA (I)'!$S:$S,'Podsumowanie kosztów (I)'!$B7,'BARYCZ+MŁYNÓWKA,ŁUGA (I)'!$J:$J)</f>
        <v>2</v>
      </c>
      <c r="R7" s="83">
        <f>SUMIF('BARYCZ+MŁYNÓWKA,ŁUGA (I)'!$S:$S,'Podsumowanie kosztów (I)'!$B7,'BARYCZ+MŁYNÓWKA,ŁUGA (I)'!$L:$L)</f>
        <v>3</v>
      </c>
      <c r="S7" s="86">
        <f t="shared" si="0"/>
        <v>50927</v>
      </c>
      <c r="T7"/>
    </row>
    <row r="8" spans="1:43" s="92" customFormat="1">
      <c r="A8" s="87" t="s">
        <v>922</v>
      </c>
      <c r="B8" s="88" t="s">
        <v>926</v>
      </c>
      <c r="C8" s="89">
        <f>3.1+8.3</f>
        <v>11.4</v>
      </c>
      <c r="D8" s="90">
        <f>SUMIF('BARYCZ+MŁYNÓWKA,ŁUGA (I)'!$S:$S,'Podsumowanie kosztów (I)'!$B8,'BARYCZ+MŁYNÓWKA,ŁUGA (I)'!$W:$W)</f>
        <v>0</v>
      </c>
      <c r="E8" s="84">
        <f>SUMIF('BARYCZ+MŁYNÓWKA,ŁUGA (I)'!$S:$S,'Podsumowanie kosztów (I)'!B8,'BARYCZ+MŁYNÓWKA,ŁUGA (I)'!$Y:$Y)</f>
        <v>0</v>
      </c>
      <c r="F8" s="90">
        <f>SUMIF('BARYCZ+MŁYNÓWKA,ŁUGA (I)'!$S:$S,'Podsumowanie kosztów (I)'!$B8,'BARYCZ+MŁYNÓWKA,ŁUGA (I)'!$AC:$AC)</f>
        <v>0</v>
      </c>
      <c r="G8" s="84">
        <f>SUMIF('BARYCZ+MŁYNÓWKA,ŁUGA (I)'!$S:$S,'Podsumowanie kosztów (I)'!B8,'BARYCZ+MŁYNÓWKA,ŁUGA (I)'!$AE:$AE)</f>
        <v>0</v>
      </c>
      <c r="H8" s="90">
        <f>SUMIF('BARYCZ+MŁYNÓWKA,ŁUGA (I)'!$S:$S,'Podsumowanie kosztów (I)'!$B8,'BARYCZ+MŁYNÓWKA,ŁUGA (I)'!$AF:$AF)</f>
        <v>0</v>
      </c>
      <c r="I8" s="90">
        <f>SUMIF('BARYCZ+MŁYNÓWKA,ŁUGA (I)'!$S:$S,'Podsumowanie kosztów (I)'!$B8,'BARYCZ+MŁYNÓWKA,ŁUGA (I)'!$AL:$AL)</f>
        <v>0</v>
      </c>
      <c r="J8" s="84">
        <f>SUMIF('BARYCZ+MŁYNÓWKA,ŁUGA (I)'!$S:$S,'Podsumowanie kosztów (I)'!B8,'BARYCZ+MŁYNÓWKA,ŁUGA (I)'!$AH:$AH)</f>
        <v>0</v>
      </c>
      <c r="K8" s="90">
        <f>SUMIF('BARYCZ+MŁYNÓWKA,ŁUGA (I)'!$S:$S,'Podsumowanie kosztów (I)'!$B8,'BARYCZ+MŁYNÓWKA,ŁUGA (I)'!$AI:$AI)</f>
        <v>0</v>
      </c>
      <c r="L8" s="84">
        <f>SUMIF('BARYCZ+MŁYNÓWKA,ŁUGA (I)'!$S:$S,'Podsumowanie kosztów (I)'!B8,'BARYCZ+MŁYNÓWKA,ŁUGA (I)'!$AK:$AK)</f>
        <v>0</v>
      </c>
      <c r="M8" s="90">
        <f>SUMIF('BARYCZ+MŁYNÓWKA,ŁUGA (I)'!$S:$S,'Podsumowanie kosztów (I)'!$B8,'BARYCZ+MŁYNÓWKA,ŁUGA (I)'!$Z:$Z)</f>
        <v>0</v>
      </c>
      <c r="N8" s="84">
        <f>SUMIF('BARYCZ+MŁYNÓWKA,ŁUGA (I)'!$S:$S,'Podsumowanie kosztów (I)'!B8,'BARYCZ+MŁYNÓWKA,ŁUGA (I)'!$AB:$AB)</f>
        <v>0</v>
      </c>
      <c r="O8" s="85">
        <v>0</v>
      </c>
      <c r="P8" s="84">
        <v>0</v>
      </c>
      <c r="Q8" s="90">
        <f>SUMIF('BARYCZ+MŁYNÓWKA,ŁUGA (I)'!$S:$S,'Podsumowanie kosztów (I)'!$B8,'BARYCZ+MŁYNÓWKA,ŁUGA (I)'!$J:$J)</f>
        <v>0</v>
      </c>
      <c r="R8" s="90">
        <f>SUMIF('BARYCZ+MŁYNÓWKA,ŁUGA (I)'!$S:$S,'Podsumowanie kosztów (I)'!$B8,'BARYCZ+MŁYNÓWKA,ŁUGA (I)'!$L:$L)</f>
        <v>0</v>
      </c>
      <c r="S8" s="86">
        <f t="shared" si="0"/>
        <v>0</v>
      </c>
      <c r="T8" s="91"/>
    </row>
    <row r="9" spans="1:43">
      <c r="A9" s="93" t="s">
        <v>922</v>
      </c>
      <c r="B9" s="94" t="s">
        <v>927</v>
      </c>
      <c r="C9" s="95">
        <v>7.9</v>
      </c>
      <c r="D9" s="90">
        <f>SUMIF('BARYCZ+MŁYNÓWKA,ŁUGA (I)'!$S:$S,'Podsumowanie kosztów (I)'!$B9,'BARYCZ+MŁYNÓWKA,ŁUGA (I)'!$W:$W)</f>
        <v>0</v>
      </c>
      <c r="E9" s="84">
        <f>SUMIF('BARYCZ+MŁYNÓWKA,ŁUGA (I)'!$S:$S,'Podsumowanie kosztów (I)'!B9,'BARYCZ+MŁYNÓWKA,ŁUGA (I)'!$Y:$Y)</f>
        <v>0</v>
      </c>
      <c r="F9" s="90">
        <f>SUMIF('BARYCZ+MŁYNÓWKA,ŁUGA (I)'!$S:$S,'Podsumowanie kosztów (I)'!$B9,'BARYCZ+MŁYNÓWKA,ŁUGA (I)'!$AC:$AC)</f>
        <v>0</v>
      </c>
      <c r="G9" s="84">
        <f>SUMIF('BARYCZ+MŁYNÓWKA,ŁUGA (I)'!$S:$S,'Podsumowanie kosztów (I)'!B9,'BARYCZ+MŁYNÓWKA,ŁUGA (I)'!$AE:$AE)</f>
        <v>0</v>
      </c>
      <c r="H9" s="90">
        <f>SUMIF('BARYCZ+MŁYNÓWKA,ŁUGA (I)'!$S:$S,'Podsumowanie kosztów (I)'!$B9,'BARYCZ+MŁYNÓWKA,ŁUGA (I)'!$AF:$AF)</f>
        <v>6</v>
      </c>
      <c r="I9" s="90">
        <f>SUMIF('BARYCZ+MŁYNÓWKA,ŁUGA (I)'!$S:$S,'Podsumowanie kosztów (I)'!$B9,'BARYCZ+MŁYNÓWKA,ŁUGA (I)'!$AL:$AL)</f>
        <v>9</v>
      </c>
      <c r="J9" s="84">
        <f>SUMIF('BARYCZ+MŁYNÓWKA,ŁUGA (I)'!$S:$S,'Podsumowanie kosztów (I)'!B9,'BARYCZ+MŁYNÓWKA,ŁUGA (I)'!$AH:$AH)</f>
        <v>7011</v>
      </c>
      <c r="K9" s="90">
        <f>SUMIF('BARYCZ+MŁYNÓWKA,ŁUGA (I)'!$S:$S,'Podsumowanie kosztów (I)'!$B9,'BARYCZ+MŁYNÓWKA,ŁUGA (I)'!$AI:$AI)</f>
        <v>1</v>
      </c>
      <c r="L9" s="84">
        <f>SUMIF('BARYCZ+MŁYNÓWKA,ŁUGA (I)'!$S:$S,'Podsumowanie kosztów (I)'!B9,'BARYCZ+MŁYNÓWKA,ŁUGA (I)'!$AK:$AK)</f>
        <v>2275.5</v>
      </c>
      <c r="M9" s="90">
        <f>SUMIF('BARYCZ+MŁYNÓWKA,ŁUGA (I)'!$S:$S,'Podsumowanie kosztów (I)'!$B9,'BARYCZ+MŁYNÓWKA,ŁUGA (I)'!$Z:$Z)</f>
        <v>0</v>
      </c>
      <c r="N9" s="84">
        <f>SUMIF('BARYCZ+MŁYNÓWKA,ŁUGA (I)'!$S:$S,'Podsumowanie kosztów (I)'!B9,'BARYCZ+MŁYNÓWKA,ŁUGA (I)'!$AB:$AB)</f>
        <v>0</v>
      </c>
      <c r="O9" s="85">
        <v>0</v>
      </c>
      <c r="P9" s="84">
        <v>0</v>
      </c>
      <c r="Q9" s="90">
        <f>SUMIF('BARYCZ+MŁYNÓWKA,ŁUGA (I)'!$S:$S,'Podsumowanie kosztów (I)'!$B9,'BARYCZ+MŁYNÓWKA,ŁUGA (I)'!$J:$J)</f>
        <v>3</v>
      </c>
      <c r="R9" s="90">
        <f>SUMIF('BARYCZ+MŁYNÓWKA,ŁUGA (I)'!$S:$S,'Podsumowanie kosztów (I)'!$B9,'BARYCZ+MŁYNÓWKA,ŁUGA (I)'!$L:$L)</f>
        <v>0</v>
      </c>
      <c r="S9" s="86">
        <f t="shared" si="0"/>
        <v>9286.5</v>
      </c>
      <c r="T9" s="91"/>
    </row>
    <row r="10" spans="1:43" ht="21.6">
      <c r="A10" s="96" t="s">
        <v>922</v>
      </c>
      <c r="B10" s="97" t="s">
        <v>928</v>
      </c>
      <c r="C10" s="98">
        <f>SUMIF('BARYCZ+MŁYNÓWKA,ŁUGA (I)'!$S:$S,'Podsumowanie kosztów (I)'!$B10,'BARYCZ+MŁYNÓWKA,ŁUGA (I)'!R:R)</f>
        <v>10.1</v>
      </c>
      <c r="D10" s="99">
        <f>SUMIF('BARYCZ+MŁYNÓWKA,ŁUGA (I)'!$S:$S,'Podsumowanie kosztów (I)'!$B10,'BARYCZ+MŁYNÓWKA,ŁUGA (I)'!$W:$W)</f>
        <v>3</v>
      </c>
      <c r="E10" s="100">
        <f>SUMIF('BARYCZ+MŁYNÓWKA,ŁUGA (I)'!$S:$S,'Podsumowanie kosztów (I)'!B10,'BARYCZ+MŁYNÓWKA,ŁUGA (I)'!$Y:$Y)</f>
        <v>105500.01</v>
      </c>
      <c r="F10" s="99">
        <f>SUMIF('BARYCZ+MŁYNÓWKA,ŁUGA (I)'!$S:$S,'Podsumowanie kosztów (I)'!$B10,'BARYCZ+MŁYNÓWKA,ŁUGA (I)'!$AC:$AC)</f>
        <v>2</v>
      </c>
      <c r="G10" s="100">
        <f>SUMIF('BARYCZ+MŁYNÓWKA,ŁUGA (I)'!$S:$S,'Podsumowanie kosztów (I)'!B10,'BARYCZ+MŁYNÓWKA,ŁUGA (I)'!$AE:$AE)</f>
        <v>8000</v>
      </c>
      <c r="H10" s="99">
        <f>SUMIF('BARYCZ+MŁYNÓWKA,ŁUGA (I)'!$S:$S,'Podsumowanie kosztów (I)'!$B10,'BARYCZ+MŁYNÓWKA,ŁUGA (I)'!$AF:$AF)</f>
        <v>10</v>
      </c>
      <c r="I10" s="99">
        <f>SUMIF('BARYCZ+MŁYNÓWKA,ŁUGA (I)'!$S:$S,'Podsumowanie kosztów (I)'!$B10,'BARYCZ+MŁYNÓWKA,ŁUGA (I)'!$AL:$AL)</f>
        <v>13</v>
      </c>
      <c r="J10" s="100">
        <f>SUMIF('BARYCZ+MŁYNÓWKA,ŁUGA (I)'!$S:$S,'Podsumowanie kosztów (I)'!B10,'BARYCZ+MŁYNÓWKA,ŁUGA (I)'!$AH:$AH)</f>
        <v>11685</v>
      </c>
      <c r="K10" s="99">
        <f>SUMIF('BARYCZ+MŁYNÓWKA,ŁUGA (I)'!$S:$S,'Podsumowanie kosztów (I)'!$B10,'BARYCZ+MŁYNÓWKA,ŁUGA (I)'!$AI:$AI)</f>
        <v>4</v>
      </c>
      <c r="L10" s="100">
        <f>SUMIF('BARYCZ+MŁYNÓWKA,ŁUGA (I)'!$S:$S,'Podsumowanie kosztów (I)'!B10,'BARYCZ+MŁYNÓWKA,ŁUGA (I)'!$AK:$AK)</f>
        <v>9102</v>
      </c>
      <c r="M10" s="99">
        <f>SUMIF('BARYCZ+MŁYNÓWKA,ŁUGA (I)'!$S:$S,'Podsumowanie kosztów (I)'!$B10,'BARYCZ+MŁYNÓWKA,ŁUGA (I)'!$Z:$Z)</f>
        <v>0</v>
      </c>
      <c r="N10" s="100">
        <f>SUMIF('BARYCZ+MŁYNÓWKA,ŁUGA (I)'!$S:$S,'Podsumowanie kosztów (I)'!B10,'BARYCZ+MŁYNÓWKA,ŁUGA (I)'!$AB:$AB)</f>
        <v>0</v>
      </c>
      <c r="O10" s="101">
        <v>0</v>
      </c>
      <c r="P10" s="100">
        <v>0</v>
      </c>
      <c r="Q10" s="99">
        <f>SUMIF('BARYCZ+MŁYNÓWKA,ŁUGA (I)'!$S:$S,'Podsumowanie kosztów (I)'!$B10,'BARYCZ+MŁYNÓWKA,ŁUGA (I)'!$J:$J)</f>
        <v>1</v>
      </c>
      <c r="R10" s="99">
        <f>SUMIF('BARYCZ+MŁYNÓWKA,ŁUGA (I)'!$S:$S,'Podsumowanie kosztów (I)'!$B10,'BARYCZ+MŁYNÓWKA,ŁUGA (I)'!$L:$L)</f>
        <v>6</v>
      </c>
      <c r="S10" s="102">
        <f t="shared" si="0"/>
        <v>134287.01</v>
      </c>
      <c r="T10"/>
    </row>
    <row r="11" spans="1:43">
      <c r="A11" s="73" t="s">
        <v>7</v>
      </c>
      <c r="B11" s="74" t="s">
        <v>64</v>
      </c>
      <c r="C11" s="75">
        <f>10.5+31.1+19.7+7.9</f>
        <v>69.2</v>
      </c>
      <c r="D11" s="76">
        <f>SUMIF('BARYCZ+MŁYNÓWKA,ŁUGA (I)'!$P:$P,'Podsumowanie kosztów (I)'!$B11,'BARYCZ+MŁYNÓWKA,ŁUGA (I)'!$W:$W)</f>
        <v>8</v>
      </c>
      <c r="E11" s="77">
        <f>SUMIF('BARYCZ+MŁYNÓWKA,ŁUGA (I)'!$P:$P,'Podsumowanie kosztów (I)'!B11,'BARYCZ+MŁYNÓWKA,ŁUGA (I)'!$Y:$Y)</f>
        <v>177120</v>
      </c>
      <c r="F11" s="76">
        <f>SUMIF('BARYCZ+MŁYNÓWKA,ŁUGA (I)'!$P:$P,'Podsumowanie kosztów (I)'!$B11,'BARYCZ+MŁYNÓWKA,ŁUGA (I)'!$AC:$AC)</f>
        <v>8</v>
      </c>
      <c r="G11" s="77">
        <f>SUMIF('BARYCZ+MŁYNÓWKA,ŁUGA (I)'!$P:$P,'Podsumowanie kosztów (I)'!B11,'BARYCZ+MŁYNÓWKA,ŁUGA (I)'!$AE:$AE)</f>
        <v>32000</v>
      </c>
      <c r="H11" s="76">
        <f>SUMIF('BARYCZ+MŁYNÓWKA,ŁUGA (I)'!$P:$P,'Podsumowanie kosztów (I)'!$B11,'BARYCZ+MŁYNÓWKA,ŁUGA (I)'!$AF:$AF)</f>
        <v>52</v>
      </c>
      <c r="I11" s="76">
        <f>SUMIF('BARYCZ+MŁYNÓWKA,ŁUGA (I)'!$P:$P,'Podsumowanie kosztów (I)'!$B11,'BARYCZ+MŁYNÓWKA,ŁUGA (I)'!$AL:$AL)</f>
        <v>73</v>
      </c>
      <c r="J11" s="77">
        <f>SUMIF('BARYCZ+MŁYNÓWKA,ŁUGA (I)'!$P:$P,'Podsumowanie kosztów (I)'!B11,'BARYCZ+MŁYNÓWKA,ŁUGA (I)'!$AH:$AH)</f>
        <v>60762</v>
      </c>
      <c r="K11" s="76">
        <f>SUMIF('BARYCZ+MŁYNÓWKA,ŁUGA (I)'!$P:$P,'Podsumowanie kosztów (I)'!$B11,'BARYCZ+MŁYNÓWKA,ŁUGA (I)'!$AI:$AI)</f>
        <v>14</v>
      </c>
      <c r="L11" s="77">
        <f>SUMIF('BARYCZ+MŁYNÓWKA,ŁUGA (I)'!$P:$P,'Podsumowanie kosztów (I)'!B11,'BARYCZ+MŁYNÓWKA,ŁUGA (I)'!$AK:$AK)</f>
        <v>31857</v>
      </c>
      <c r="M11" s="76">
        <f>SUMIF('BARYCZ+MŁYNÓWKA,ŁUGA (I)'!$P:$P,'Podsumowanie kosztów (I)'!$B11,'BARYCZ+MŁYNÓWKA,ŁUGA (I)'!$Z:$Z)</f>
        <v>0</v>
      </c>
      <c r="N11" s="77">
        <f>SUMIF('BARYCZ+MŁYNÓWKA,ŁUGA (I)'!$P:$P,'Podsumowanie kosztów (I)'!B11,'BARYCZ+MŁYNÓWKA,ŁUGA (I)'!$AB:$AB)</f>
        <v>0</v>
      </c>
      <c r="O11" s="78">
        <v>1</v>
      </c>
      <c r="P11" s="77">
        <v>2500</v>
      </c>
      <c r="Q11" s="76">
        <f>SUMIF('BARYCZ+MŁYNÓWKA,ŁUGA (I)'!$P:$P,'Podsumowanie kosztów (I)'!$B11,'BARYCZ+MŁYNÓWKA,ŁUGA (I)'!$J:$J)</f>
        <v>15</v>
      </c>
      <c r="R11" s="76">
        <f>SUMIF('BARYCZ+MŁYNÓWKA,ŁUGA (I)'!$P:$P,'Podsumowanie kosztów (I)'!$B11,'BARYCZ+MŁYNÓWKA,ŁUGA (I)'!$L:$L)</f>
        <v>15</v>
      </c>
      <c r="S11" s="79">
        <f t="shared" si="0"/>
        <v>304239</v>
      </c>
      <c r="T11"/>
    </row>
    <row r="12" spans="1:43" s="92" customFormat="1">
      <c r="A12" s="87" t="s">
        <v>7</v>
      </c>
      <c r="B12" s="88" t="s">
        <v>929</v>
      </c>
      <c r="C12" s="89">
        <v>3.1</v>
      </c>
      <c r="D12" s="90">
        <f>SUMIF('BARYCZ+MŁYNÓWKA,ŁUGA (I)'!$P:$P,'Podsumowanie kosztów (I)'!$B12,'BARYCZ+MŁYNÓWKA,ŁUGA (I)'!$W:$W)</f>
        <v>0</v>
      </c>
      <c r="E12" s="84">
        <f>SUMIF('BARYCZ+MŁYNÓWKA,ŁUGA (I)'!$P:$P,'Podsumowanie kosztów (I)'!B12,'BARYCZ+MŁYNÓWKA,ŁUGA (I)'!$Y:$Y)</f>
        <v>0</v>
      </c>
      <c r="F12" s="90">
        <f>SUMIF('BARYCZ+MŁYNÓWKA,ŁUGA (I)'!$P:$P,'Podsumowanie kosztów (I)'!$B12,'BARYCZ+MŁYNÓWKA,ŁUGA (I)'!$AC:$AC)</f>
        <v>0</v>
      </c>
      <c r="G12" s="84">
        <f>SUMIF('BARYCZ+MŁYNÓWKA,ŁUGA (I)'!$P:$P,'Podsumowanie kosztów (I)'!B12,'BARYCZ+MŁYNÓWKA,ŁUGA (I)'!$AE:$AE)</f>
        <v>0</v>
      </c>
      <c r="H12" s="90">
        <f>SUMIF('BARYCZ+MŁYNÓWKA,ŁUGA (I)'!$P:$P,'Podsumowanie kosztów (I)'!$B12,'BARYCZ+MŁYNÓWKA,ŁUGA (I)'!$AF:$AF)</f>
        <v>0</v>
      </c>
      <c r="I12" s="90">
        <f>SUMIF('BARYCZ+MŁYNÓWKA,ŁUGA (I)'!$P:$P,'Podsumowanie kosztów (I)'!$B12,'BARYCZ+MŁYNÓWKA,ŁUGA (I)'!$AL:$AL)</f>
        <v>0</v>
      </c>
      <c r="J12" s="84">
        <f>SUMIF('BARYCZ+MŁYNÓWKA,ŁUGA (I)'!$P:$P,'Podsumowanie kosztów (I)'!B12,'BARYCZ+MŁYNÓWKA,ŁUGA (I)'!$AH:$AH)</f>
        <v>0</v>
      </c>
      <c r="K12" s="90">
        <f>SUMIF('BARYCZ+MŁYNÓWKA,ŁUGA (I)'!$P:$P,'Podsumowanie kosztów (I)'!$B12,'BARYCZ+MŁYNÓWKA,ŁUGA (I)'!$AI:$AI)</f>
        <v>0</v>
      </c>
      <c r="L12" s="84">
        <f>SUMIF('BARYCZ+MŁYNÓWKA,ŁUGA (I)'!$P:$P,'Podsumowanie kosztów (I)'!B12,'BARYCZ+MŁYNÓWKA,ŁUGA (I)'!$AK:$AK)</f>
        <v>0</v>
      </c>
      <c r="M12" s="90">
        <f>SUMIF('BARYCZ+MŁYNÓWKA,ŁUGA (I)'!$P:$P,'Podsumowanie kosztów (I)'!$B12,'BARYCZ+MŁYNÓWKA,ŁUGA (I)'!$Z:$Z)</f>
        <v>0</v>
      </c>
      <c r="N12" s="84">
        <f>SUMIF('BARYCZ+MŁYNÓWKA,ŁUGA (I)'!$P:$P,'Podsumowanie kosztów (I)'!B12,'BARYCZ+MŁYNÓWKA,ŁUGA (I)'!$AB:$AB)</f>
        <v>0</v>
      </c>
      <c r="O12" s="85">
        <v>0</v>
      </c>
      <c r="P12" s="84">
        <v>0</v>
      </c>
      <c r="Q12" s="90">
        <f>SUMIF('BARYCZ+MŁYNÓWKA,ŁUGA (I)'!$P:$P,'Podsumowanie kosztów (I)'!$B12,'BARYCZ+MŁYNÓWKA,ŁUGA (I)'!$J:$J)</f>
        <v>0</v>
      </c>
      <c r="R12" s="90">
        <f>SUMIF('BARYCZ+MŁYNÓWKA,ŁUGA (I)'!$P:$P,'Podsumowanie kosztów (I)'!$B12,'BARYCZ+MŁYNÓWKA,ŁUGA (I)'!$L:$L)</f>
        <v>0</v>
      </c>
      <c r="S12" s="86">
        <f t="shared" si="0"/>
        <v>0</v>
      </c>
      <c r="T12" s="91"/>
    </row>
    <row r="13" spans="1:43" s="92" customFormat="1">
      <c r="A13" s="87" t="s">
        <v>7</v>
      </c>
      <c r="B13" s="88" t="s">
        <v>212</v>
      </c>
      <c r="C13" s="89">
        <v>8.3000000000000007</v>
      </c>
      <c r="D13" s="90">
        <f>SUMIF('BARYCZ+MŁYNÓWKA,ŁUGA (I)'!$P:$P,'Podsumowanie kosztów (I)'!$B13,'BARYCZ+MŁYNÓWKA,ŁUGA (I)'!$W:$W)</f>
        <v>0</v>
      </c>
      <c r="E13" s="84">
        <f>SUMIF('BARYCZ+MŁYNÓWKA,ŁUGA (I)'!$P:$P,'Podsumowanie kosztów (I)'!B13,'BARYCZ+MŁYNÓWKA,ŁUGA (I)'!$Y:$Y)</f>
        <v>0</v>
      </c>
      <c r="F13" s="90">
        <f>SUMIF('BARYCZ+MŁYNÓWKA,ŁUGA (I)'!$P:$P,'Podsumowanie kosztów (I)'!$B13,'BARYCZ+MŁYNÓWKA,ŁUGA (I)'!$AC:$AC)</f>
        <v>0</v>
      </c>
      <c r="G13" s="84">
        <f>SUMIF('BARYCZ+MŁYNÓWKA,ŁUGA (I)'!$P:$P,'Podsumowanie kosztów (I)'!B13,'BARYCZ+MŁYNÓWKA,ŁUGA (I)'!$AE:$AE)</f>
        <v>0</v>
      </c>
      <c r="H13" s="90">
        <f>SUMIF('BARYCZ+MŁYNÓWKA,ŁUGA (I)'!$P:$P,'Podsumowanie kosztów (I)'!$B13,'BARYCZ+MŁYNÓWKA,ŁUGA (I)'!$AF:$AF)</f>
        <v>0</v>
      </c>
      <c r="I13" s="90">
        <f>SUMIF('BARYCZ+MŁYNÓWKA,ŁUGA (I)'!$P:$P,'Podsumowanie kosztów (I)'!$B13,'BARYCZ+MŁYNÓWKA,ŁUGA (I)'!$AL:$AL)</f>
        <v>0</v>
      </c>
      <c r="J13" s="84">
        <f>SUMIF('BARYCZ+MŁYNÓWKA,ŁUGA (I)'!$P:$P,'Podsumowanie kosztów (I)'!B13,'BARYCZ+MŁYNÓWKA,ŁUGA (I)'!$AH:$AH)</f>
        <v>0</v>
      </c>
      <c r="K13" s="90">
        <f>SUMIF('BARYCZ+MŁYNÓWKA,ŁUGA (I)'!$P:$P,'Podsumowanie kosztów (I)'!$B13,'BARYCZ+MŁYNÓWKA,ŁUGA (I)'!$AI:$AI)</f>
        <v>0</v>
      </c>
      <c r="L13" s="84">
        <f>SUMIF('BARYCZ+MŁYNÓWKA,ŁUGA (I)'!$P:$P,'Podsumowanie kosztów (I)'!B13,'BARYCZ+MŁYNÓWKA,ŁUGA (I)'!$AK:$AK)</f>
        <v>0</v>
      </c>
      <c r="M13" s="90">
        <f>SUMIF('BARYCZ+MŁYNÓWKA,ŁUGA (I)'!$P:$P,'Podsumowanie kosztów (I)'!$B13,'BARYCZ+MŁYNÓWKA,ŁUGA (I)'!$Z:$Z)</f>
        <v>0</v>
      </c>
      <c r="N13" s="84">
        <f>SUMIF('BARYCZ+MŁYNÓWKA,ŁUGA (I)'!$P:$P,'Podsumowanie kosztów (I)'!B13,'BARYCZ+MŁYNÓWKA,ŁUGA (I)'!$AB:$AB)</f>
        <v>0</v>
      </c>
      <c r="O13" s="85">
        <v>0</v>
      </c>
      <c r="P13" s="84">
        <v>0</v>
      </c>
      <c r="Q13" s="90">
        <f>SUMIF('BARYCZ+MŁYNÓWKA,ŁUGA (I)'!$P:$P,'Podsumowanie kosztów (I)'!$B13,'BARYCZ+MŁYNÓWKA,ŁUGA (I)'!$J:$J)</f>
        <v>0</v>
      </c>
      <c r="R13" s="90">
        <f>SUMIF('BARYCZ+MŁYNÓWKA,ŁUGA (I)'!$P:$P,'Podsumowanie kosztów (I)'!$B13,'BARYCZ+MŁYNÓWKA,ŁUGA (I)'!$L:$L)</f>
        <v>0</v>
      </c>
      <c r="S13" s="86">
        <f t="shared" si="0"/>
        <v>0</v>
      </c>
      <c r="T13" s="91"/>
    </row>
    <row r="14" spans="1:43" ht="21.6">
      <c r="A14" s="80" t="s">
        <v>7</v>
      </c>
      <c r="B14" s="81" t="s">
        <v>930</v>
      </c>
      <c r="C14" s="82">
        <f>6.2+5.5</f>
        <v>11.7</v>
      </c>
      <c r="D14" s="83">
        <f>SUMIF('BARYCZ+MŁYNÓWKA,ŁUGA (I)'!$P:$P,'Podsumowanie kosztów (I)'!$B14,'BARYCZ+MŁYNÓWKA,ŁUGA (I)'!$W:$W)</f>
        <v>3</v>
      </c>
      <c r="E14" s="84">
        <f>SUMIF('BARYCZ+MŁYNÓWKA,ŁUGA (I)'!$P:$P,'Podsumowanie kosztów (I)'!B14,'BARYCZ+MŁYNÓWKA,ŁUGA (I)'!$Y:$Y)</f>
        <v>105500.01</v>
      </c>
      <c r="F14" s="83">
        <f>SUMIF('BARYCZ+MŁYNÓWKA,ŁUGA (I)'!$P:$P,'Podsumowanie kosztów (I)'!$B14,'BARYCZ+MŁYNÓWKA,ŁUGA (I)'!$AC:$AC)</f>
        <v>1</v>
      </c>
      <c r="G14" s="84">
        <f>SUMIF('BARYCZ+MŁYNÓWKA,ŁUGA (I)'!$P:$P,'Podsumowanie kosztów (I)'!B14,'BARYCZ+MŁYNÓWKA,ŁUGA (I)'!$AE:$AE)</f>
        <v>4000</v>
      </c>
      <c r="H14" s="83">
        <f>SUMIF('BARYCZ+MŁYNÓWKA,ŁUGA (I)'!$P:$P,'Podsumowanie kosztów (I)'!$B14,'BARYCZ+MŁYNÓWKA,ŁUGA (I)'!$AF:$AF)</f>
        <v>7</v>
      </c>
      <c r="I14" s="83">
        <f>SUMIF('BARYCZ+MŁYNÓWKA,ŁUGA (I)'!$P:$P,'Podsumowanie kosztów (I)'!$B14,'BARYCZ+MŁYNÓWKA,ŁUGA (I)'!$AL:$AL)</f>
        <v>9</v>
      </c>
      <c r="J14" s="84">
        <f>SUMIF('BARYCZ+MŁYNÓWKA,ŁUGA (I)'!$P:$P,'Podsumowanie kosztów (I)'!B14,'BARYCZ+MŁYNÓWKA,ŁUGA (I)'!$AH:$AH)</f>
        <v>8179.5</v>
      </c>
      <c r="K14" s="83">
        <f>SUMIF('BARYCZ+MŁYNÓWKA,ŁUGA (I)'!$P:$P,'Podsumowanie kosztów (I)'!$B14,'BARYCZ+MŁYNÓWKA,ŁUGA (I)'!$AI:$AI)</f>
        <v>3</v>
      </c>
      <c r="L14" s="84">
        <f>SUMIF('BARYCZ+MŁYNÓWKA,ŁUGA (I)'!$P:$P,'Podsumowanie kosztów (I)'!B14,'BARYCZ+MŁYNÓWKA,ŁUGA (I)'!$AK:$AK)</f>
        <v>6826.5</v>
      </c>
      <c r="M14" s="83">
        <f>SUMIF('BARYCZ+MŁYNÓWKA,ŁUGA (I)'!$P:$P,'Podsumowanie kosztów (I)'!$B14,'BARYCZ+MŁYNÓWKA,ŁUGA (I)'!$Z:$Z)</f>
        <v>0</v>
      </c>
      <c r="N14" s="84">
        <f>SUMIF('BARYCZ+MŁYNÓWKA,ŁUGA (I)'!$P:$P,'Podsumowanie kosztów (I)'!B14,'BARYCZ+MŁYNÓWKA,ŁUGA (I)'!$AB:$AB)</f>
        <v>0</v>
      </c>
      <c r="O14" s="85">
        <v>0</v>
      </c>
      <c r="P14" s="84">
        <v>0</v>
      </c>
      <c r="Q14" s="83">
        <f>SUMIF('BARYCZ+MŁYNÓWKA,ŁUGA (I)'!$P:$P,'Podsumowanie kosztów (I)'!$B14,'BARYCZ+MŁYNÓWKA,ŁUGA (I)'!$J:$J)</f>
        <v>1</v>
      </c>
      <c r="R14" s="83">
        <f>SUMIF('BARYCZ+MŁYNÓWKA,ŁUGA (I)'!$P:$P,'Podsumowanie kosztów (I)'!$B14,'BARYCZ+MŁYNÓWKA,ŁUGA (I)'!$L:$L)</f>
        <v>3</v>
      </c>
      <c r="S14" s="86">
        <f t="shared" si="0"/>
        <v>124506.01</v>
      </c>
      <c r="T14"/>
    </row>
    <row r="15" spans="1:43">
      <c r="A15" s="96" t="s">
        <v>7</v>
      </c>
      <c r="B15" s="97" t="s">
        <v>931</v>
      </c>
      <c r="C15" s="98">
        <v>3.9</v>
      </c>
      <c r="D15" s="99">
        <f>SUMIF('BARYCZ+MŁYNÓWKA,ŁUGA (I)'!$P:$P,'Podsumowanie kosztów (I)'!$B15,'BARYCZ+MŁYNÓWKA,ŁUGA (I)'!$W:$W)</f>
        <v>0</v>
      </c>
      <c r="E15" s="100">
        <f>SUMIF('BARYCZ+MŁYNÓWKA,ŁUGA (I)'!$P:$P,'Podsumowanie kosztów (I)'!B15,'BARYCZ+MŁYNÓWKA,ŁUGA (I)'!$Y:$Y)</f>
        <v>0</v>
      </c>
      <c r="F15" s="99">
        <f>SUMIF('BARYCZ+MŁYNÓWKA,ŁUGA (I)'!$P:$P,'Podsumowanie kosztów (I)'!$B15,'BARYCZ+MŁYNÓWKA,ŁUGA (I)'!$AC:$AC)</f>
        <v>1</v>
      </c>
      <c r="G15" s="100">
        <f>SUMIF('BARYCZ+MŁYNÓWKA,ŁUGA (I)'!$P:$P,'Podsumowanie kosztów (I)'!B15,'BARYCZ+MŁYNÓWKA,ŁUGA (I)'!$AE:$AE)</f>
        <v>4000</v>
      </c>
      <c r="H15" s="99">
        <f>SUMIF('BARYCZ+MŁYNÓWKA,ŁUGA (I)'!$P:$P,'Podsumowanie kosztów (I)'!$B15,'BARYCZ+MŁYNÓWKA,ŁUGA (I)'!$AF:$AF)</f>
        <v>3</v>
      </c>
      <c r="I15" s="99">
        <f>SUMIF('BARYCZ+MŁYNÓWKA,ŁUGA (I)'!$P:$P,'Podsumowanie kosztów (I)'!$B15,'BARYCZ+MŁYNÓWKA,ŁUGA (I)'!$AL:$AL)</f>
        <v>4</v>
      </c>
      <c r="J15" s="100">
        <f>SUMIF('BARYCZ+MŁYNÓWKA,ŁUGA (I)'!$P:$P,'Podsumowanie kosztów (I)'!B15,'BARYCZ+MŁYNÓWKA,ŁUGA (I)'!$AH:$AH)</f>
        <v>3505.5</v>
      </c>
      <c r="K15" s="99">
        <f>SUMIF('BARYCZ+MŁYNÓWKA,ŁUGA (I)'!$P:$P,'Podsumowanie kosztów (I)'!$B15,'BARYCZ+MŁYNÓWKA,ŁUGA (I)'!$AI:$AI)</f>
        <v>1</v>
      </c>
      <c r="L15" s="100">
        <f>SUMIF('BARYCZ+MŁYNÓWKA,ŁUGA (I)'!$P:$P,'Podsumowanie kosztów (I)'!B15,'BARYCZ+MŁYNÓWKA,ŁUGA (I)'!$AK:$AK)</f>
        <v>2275.5</v>
      </c>
      <c r="M15" s="99">
        <f>SUMIF('BARYCZ+MŁYNÓWKA,ŁUGA (I)'!$P:$P,'Podsumowanie kosztów (I)'!$B15,'BARYCZ+MŁYNÓWKA,ŁUGA (I)'!$Z:$Z)</f>
        <v>0</v>
      </c>
      <c r="N15" s="100">
        <f>SUMIF('BARYCZ+MŁYNÓWKA,ŁUGA (I)'!$P:$P,'Podsumowanie kosztów (I)'!B15,'BARYCZ+MŁYNÓWKA,ŁUGA (I)'!$AB:$AB)</f>
        <v>0</v>
      </c>
      <c r="O15" s="101">
        <v>0</v>
      </c>
      <c r="P15" s="100">
        <v>0</v>
      </c>
      <c r="Q15" s="99">
        <f>SUMIF('BARYCZ+MŁYNÓWKA,ŁUGA (I)'!$P:$P,'Podsumowanie kosztów (I)'!$B15,'BARYCZ+MŁYNÓWKA,ŁUGA (I)'!$J:$J)</f>
        <v>0</v>
      </c>
      <c r="R15" s="99">
        <f>SUMIF('BARYCZ+MŁYNÓWKA,ŁUGA (I)'!$P:$P,'Podsumowanie kosztów (I)'!$B15,'BARYCZ+MŁYNÓWKA,ŁUGA (I)'!$L:$L)</f>
        <v>3</v>
      </c>
      <c r="S15" s="102">
        <f t="shared" si="0"/>
        <v>9781</v>
      </c>
      <c r="T15"/>
    </row>
    <row r="16" spans="1:43">
      <c r="A16" s="73" t="s">
        <v>932</v>
      </c>
      <c r="B16" s="74" t="s">
        <v>567</v>
      </c>
      <c r="C16" s="103"/>
      <c r="D16" s="76">
        <f>SUMIF('BARYCZ+MŁYNÓWKA,ŁUGA (I)'!$U:$U,'Podsumowanie kosztów (I)'!$B16,'BARYCZ+MŁYNÓWKA,ŁUGA (I)'!$W:$W)</f>
        <v>0</v>
      </c>
      <c r="E16" s="77">
        <f>SUMIF('BARYCZ+MŁYNÓWKA,ŁUGA (I)'!$U:$U,'Podsumowanie kosztów (I)'!B16,'BARYCZ+MŁYNÓWKA,ŁUGA (I)'!$Y:$Y)</f>
        <v>0</v>
      </c>
      <c r="F16" s="76">
        <f>SUMIF('BARYCZ+MŁYNÓWKA,ŁUGA (I)'!$U:$U,'Podsumowanie kosztów (I)'!$B16,'BARYCZ+MŁYNÓWKA,ŁUGA (I)'!$AC:$AC)</f>
        <v>0</v>
      </c>
      <c r="G16" s="77">
        <f>SUMIF('BARYCZ+MŁYNÓWKA,ŁUGA (I)'!$U:$U,'Podsumowanie kosztów (I)'!B16,'BARYCZ+MŁYNÓWKA,ŁUGA (I)'!$AE:$AE)</f>
        <v>0</v>
      </c>
      <c r="H16" s="76">
        <f>SUMIF('BARYCZ+MŁYNÓWKA,ŁUGA (I)'!$U:$U,'Podsumowanie kosztów (I)'!$B16,'BARYCZ+MŁYNÓWKA,ŁUGA (I)'!$AF:$AF)</f>
        <v>5</v>
      </c>
      <c r="I16" s="76">
        <f>SUMIF('BARYCZ+MŁYNÓWKA,ŁUGA (I)'!$U:$U,'Podsumowanie kosztów (I)'!$B16,'BARYCZ+MŁYNÓWKA,ŁUGA (I)'!$AL:$AL)</f>
        <v>6</v>
      </c>
      <c r="J16" s="77">
        <f>SUMIF('BARYCZ+MŁYNÓWKA,ŁUGA (I)'!$U:$U,'Podsumowanie kosztów (I)'!B16,'BARYCZ+MŁYNÓWKA,ŁUGA (I)'!$AH:$AH)</f>
        <v>5842.5</v>
      </c>
      <c r="K16" s="76">
        <f>SUMIF('BARYCZ+MŁYNÓWKA,ŁUGA (I)'!$U:$U,'Podsumowanie kosztów (I)'!$B16,'BARYCZ+MŁYNÓWKA,ŁUGA (I)'!$AI:$AI)</f>
        <v>0</v>
      </c>
      <c r="L16" s="77">
        <f>SUMIF('BARYCZ+MŁYNÓWKA,ŁUGA (I)'!$U:$U,'Podsumowanie kosztów (I)'!B16,'BARYCZ+MŁYNÓWKA,ŁUGA (I)'!$AK:$AK)</f>
        <v>0</v>
      </c>
      <c r="M16" s="76">
        <f>SUMIF('BARYCZ+MŁYNÓWKA,ŁUGA (I)'!$U:$U,'Podsumowanie kosztów (I)'!$B16,'BARYCZ+MŁYNÓWKA,ŁUGA (I)'!$Z:$Z)</f>
        <v>0</v>
      </c>
      <c r="N16" s="77">
        <f>SUMIF('BARYCZ+MŁYNÓWKA,ŁUGA (I)'!$U:$U,'Podsumowanie kosztów (I)'!B16,'BARYCZ+MŁYNÓWKA,ŁUGA (I)'!$AB:$AB)</f>
        <v>0</v>
      </c>
      <c r="O16" s="78">
        <v>0</v>
      </c>
      <c r="P16" s="77">
        <v>0</v>
      </c>
      <c r="Q16" s="76">
        <f>SUMIF('BARYCZ+MŁYNÓWKA,ŁUGA (I)'!$U:$U,'Podsumowanie kosztów (I)'!$B16,'BARYCZ+MŁYNÓWKA,ŁUGA (I)'!$J:$J)</f>
        <v>3</v>
      </c>
      <c r="R16" s="76">
        <f>SUMIF('BARYCZ+MŁYNÓWKA,ŁUGA (I)'!$U:$U,'Podsumowanie kosztów (I)'!$B16,'BARYCZ+MŁYNÓWKA,ŁUGA (I)'!$L:$L)</f>
        <v>4</v>
      </c>
      <c r="S16" s="79">
        <f t="shared" si="0"/>
        <v>5842.5</v>
      </c>
      <c r="T16"/>
    </row>
    <row r="17" spans="1:24">
      <c r="A17" s="80" t="s">
        <v>932</v>
      </c>
      <c r="B17" s="81" t="s">
        <v>252</v>
      </c>
      <c r="C17" s="104"/>
      <c r="D17" s="83">
        <f>SUMIF('BARYCZ+MŁYNÓWKA,ŁUGA (I)'!$U:$U,'Podsumowanie kosztów (I)'!$B17,'BARYCZ+MŁYNÓWKA,ŁUGA (I)'!$W:$W)</f>
        <v>10</v>
      </c>
      <c r="E17" s="84">
        <f>SUMIF('BARYCZ+MŁYNÓWKA,ŁUGA (I)'!$U:$U,'Podsumowanie kosztów (I)'!B17,'BARYCZ+MŁYNÓWKA,ŁUGA (I)'!$Y:$Y)</f>
        <v>260480.00999999995</v>
      </c>
      <c r="F17" s="83">
        <f>SUMIF('BARYCZ+MŁYNÓWKA,ŁUGA (I)'!$U:$U,'Podsumowanie kosztów (I)'!$B17,'BARYCZ+MŁYNÓWKA,ŁUGA (I)'!$AC:$AC)</f>
        <v>7</v>
      </c>
      <c r="G17" s="84">
        <f>SUMIF('BARYCZ+MŁYNÓWKA,ŁUGA (I)'!$U:$U,'Podsumowanie kosztów (I)'!B17,'BARYCZ+MŁYNÓWKA,ŁUGA (I)'!$AE:$AE)</f>
        <v>28000</v>
      </c>
      <c r="H17" s="83">
        <f>SUMIF('BARYCZ+MŁYNÓWKA,ŁUGA (I)'!$U:$U,'Podsumowanie kosztów (I)'!$B17,'BARYCZ+MŁYNÓWKA,ŁUGA (I)'!$AF:$AF)</f>
        <v>38</v>
      </c>
      <c r="I17" s="83">
        <f>SUMIF('BARYCZ+MŁYNÓWKA,ŁUGA (I)'!$U:$U,'Podsumowanie kosztów (I)'!$B17,'BARYCZ+MŁYNÓWKA,ŁUGA (I)'!$AL:$AL)</f>
        <v>52</v>
      </c>
      <c r="J17" s="84">
        <f>SUMIF('BARYCZ+MŁYNÓWKA,ŁUGA (I)'!$U:$U,'Podsumowanie kosztów (I)'!B17,'BARYCZ+MŁYNÓWKA,ŁUGA (I)'!$AH:$AH)</f>
        <v>44403</v>
      </c>
      <c r="K17" s="83">
        <f>SUMIF('BARYCZ+MŁYNÓWKA,ŁUGA (I)'!$U:$U,'Podsumowanie kosztów (I)'!$B17,'BARYCZ+MŁYNÓWKA,ŁUGA (I)'!$AI:$AI)</f>
        <v>12</v>
      </c>
      <c r="L17" s="84">
        <f>SUMIF('BARYCZ+MŁYNÓWKA,ŁUGA (I)'!$U:$U,'Podsumowanie kosztów (I)'!B17,'BARYCZ+MŁYNÓWKA,ŁUGA (I)'!$AK:$AK)</f>
        <v>27306</v>
      </c>
      <c r="M17" s="83">
        <f>SUMIF('BARYCZ+MŁYNÓWKA,ŁUGA (I)'!$U:$U,'Podsumowanie kosztów (I)'!$B17,'BARYCZ+MŁYNÓWKA,ŁUGA (I)'!$Z:$Z)</f>
        <v>0</v>
      </c>
      <c r="N17" s="84">
        <f>SUMIF('BARYCZ+MŁYNÓWKA,ŁUGA (I)'!$U:$U,'Podsumowanie kosztów (I)'!B17,'BARYCZ+MŁYNÓWKA,ŁUGA (I)'!$AB:$AB)</f>
        <v>0</v>
      </c>
      <c r="O17" s="85">
        <v>1</v>
      </c>
      <c r="P17" s="84">
        <v>2500</v>
      </c>
      <c r="Q17" s="83">
        <f>SUMIF('BARYCZ+MŁYNÓWKA,ŁUGA (I)'!$U:$U,'Podsumowanie kosztów (I)'!$B17,'BARYCZ+MŁYNÓWKA,ŁUGA (I)'!$J:$J)</f>
        <v>8</v>
      </c>
      <c r="R17" s="83">
        <f>SUMIF('BARYCZ+MŁYNÓWKA,ŁUGA (I)'!$U:$U,'Podsumowanie kosztów (I)'!$B17,'BARYCZ+MŁYNÓWKA,ŁUGA (I)'!$L:$L)</f>
        <v>12</v>
      </c>
      <c r="S17" s="86">
        <f t="shared" si="0"/>
        <v>362689.00999999995</v>
      </c>
      <c r="T17"/>
    </row>
    <row r="18" spans="1:24">
      <c r="A18" s="96" t="s">
        <v>932</v>
      </c>
      <c r="B18" s="97" t="s">
        <v>475</v>
      </c>
      <c r="C18" s="105"/>
      <c r="D18" s="99">
        <f>SUMIF('BARYCZ+MŁYNÓWKA,ŁUGA (I)'!$U:$U,'Podsumowanie kosztów (I)'!$B18,'BARYCZ+MŁYNÓWKA,ŁUGA (I)'!$W:$W)</f>
        <v>1</v>
      </c>
      <c r="E18" s="100">
        <f>SUMIF('BARYCZ+MŁYNÓWKA,ŁUGA (I)'!$U:$U,'Podsumowanie kosztów (I)'!B18,'BARYCZ+MŁYNÓWKA,ŁUGA (I)'!$Y:$Y)</f>
        <v>22140</v>
      </c>
      <c r="F18" s="99">
        <f>SUMIF('BARYCZ+MŁYNÓWKA,ŁUGA (I)'!$U:$U,'Podsumowanie kosztów (I)'!$B18,'BARYCZ+MŁYNÓWKA,ŁUGA (I)'!$AC:$AC)</f>
        <v>3</v>
      </c>
      <c r="G18" s="100">
        <f>SUMIF('BARYCZ+MŁYNÓWKA,ŁUGA (I)'!$U:$U,'Podsumowanie kosztów (I)'!B18,'BARYCZ+MŁYNÓWKA,ŁUGA (I)'!$AE:$AE)</f>
        <v>12000</v>
      </c>
      <c r="H18" s="99">
        <f>SUMIF('BARYCZ+MŁYNÓWKA,ŁUGA (I)'!$U:$U,'Podsumowanie kosztów (I)'!$B18,'BARYCZ+MŁYNÓWKA,ŁUGA (I)'!$AF:$AF)</f>
        <v>19</v>
      </c>
      <c r="I18" s="99">
        <f>SUMIF('BARYCZ+MŁYNÓWKA,ŁUGA (I)'!$U:$U,'Podsumowanie kosztów (I)'!$B18,'BARYCZ+MŁYNÓWKA,ŁUGA (I)'!$AL:$AL)</f>
        <v>28</v>
      </c>
      <c r="J18" s="100">
        <f>SUMIF('BARYCZ+MŁYNÓWKA,ŁUGA (I)'!$U:$U,'Podsumowanie kosztów (I)'!B18,'BARYCZ+MŁYNÓWKA,ŁUGA (I)'!$AH:$AH)</f>
        <v>22201.5</v>
      </c>
      <c r="K18" s="99">
        <f>SUMIF('BARYCZ+MŁYNÓWKA,ŁUGA (I)'!$U:$U,'Podsumowanie kosztów (I)'!$B18,'BARYCZ+MŁYNÓWKA,ŁUGA (I)'!$AI:$AI)</f>
        <v>6</v>
      </c>
      <c r="L18" s="100">
        <f>SUMIF('BARYCZ+MŁYNÓWKA,ŁUGA (I)'!$U:$U,'Podsumowanie kosztów (I)'!B18,'BARYCZ+MŁYNÓWKA,ŁUGA (I)'!$AK:$AK)</f>
        <v>13653</v>
      </c>
      <c r="M18" s="99">
        <f>SUMIF('BARYCZ+MŁYNÓWKA,ŁUGA (I)'!$U:$U,'Podsumowanie kosztów (I)'!$B18,'BARYCZ+MŁYNÓWKA,ŁUGA (I)'!$Z:$Z)</f>
        <v>0</v>
      </c>
      <c r="N18" s="100">
        <f>SUMIF('BARYCZ+MŁYNÓWKA,ŁUGA (I)'!$U:$U,'Podsumowanie kosztów (I)'!B18,'BARYCZ+MŁYNÓWKA,ŁUGA (I)'!$AB:$AB)</f>
        <v>0</v>
      </c>
      <c r="O18" s="101">
        <v>0</v>
      </c>
      <c r="P18" s="100">
        <v>0</v>
      </c>
      <c r="Q18" s="99">
        <f>SUMIF('BARYCZ+MŁYNÓWKA,ŁUGA (I)'!$U:$U,'Podsumowanie kosztów (I)'!$B18,'BARYCZ+MŁYNÓWKA,ŁUGA (I)'!$J:$J)</f>
        <v>5</v>
      </c>
      <c r="R18" s="99">
        <f>SUMIF('BARYCZ+MŁYNÓWKA,ŁUGA (I)'!$U:$U,'Podsumowanie kosztów (I)'!$B18,'BARYCZ+MŁYNÓWKA,ŁUGA (I)'!$L:$L)</f>
        <v>5</v>
      </c>
      <c r="S18" s="102">
        <f t="shared" si="0"/>
        <v>69994.5</v>
      </c>
      <c r="T18"/>
    </row>
    <row r="19" spans="1:24" ht="31.8">
      <c r="A19" s="73" t="s">
        <v>30</v>
      </c>
      <c r="B19" s="106" t="s">
        <v>933</v>
      </c>
      <c r="C19" s="107"/>
      <c r="D19" s="76">
        <f>SUMIF('BARYCZ+MŁYNÓWKA,ŁUGA (I)'!$AV:$AV,'Podsumowanie kosztów (I)'!$B19,'BARYCZ+MŁYNÓWKA,ŁUGA (I)'!$W:$W)</f>
        <v>0</v>
      </c>
      <c r="E19" s="77">
        <f>SUMIF('BARYCZ+MŁYNÓWKA,ŁUGA (I)'!$AV:$AV,'Podsumowanie kosztów (I)'!B19,'BARYCZ+MŁYNÓWKA,ŁUGA (I)'!$Y:$Y)</f>
        <v>0</v>
      </c>
      <c r="F19" s="76">
        <f>SUMIF('BARYCZ+MŁYNÓWKA,ŁUGA (I)'!$AV:$AV,'Podsumowanie kosztów (I)'!$B19,'BARYCZ+MŁYNÓWKA,ŁUGA (I)'!$AC:$AC)</f>
        <v>0</v>
      </c>
      <c r="G19" s="77">
        <f>SUMIF('BARYCZ+MŁYNÓWKA,ŁUGA (I)'!$AV:$AV,'Podsumowanie kosztów (I)'!B19,'BARYCZ+MŁYNÓWKA,ŁUGA (I)'!$AE:$AE)</f>
        <v>0</v>
      </c>
      <c r="H19" s="76">
        <f>SUMIF('BARYCZ+MŁYNÓWKA,ŁUGA (I)'!$AV:$AV,'Podsumowanie kosztów (I)'!$B19,'BARYCZ+MŁYNÓWKA,ŁUGA (I)'!$AF:$AF)</f>
        <v>5</v>
      </c>
      <c r="I19" s="76">
        <f>SUMIF('BARYCZ+MŁYNÓWKA,ŁUGA (I)'!$AV:$AV,'Podsumowanie kosztów (I)'!$B19,'BARYCZ+MŁYNÓWKA,ŁUGA (I)'!$AL:$AL)</f>
        <v>6</v>
      </c>
      <c r="J19" s="77">
        <f>SUMIF('BARYCZ+MŁYNÓWKA,ŁUGA (I)'!$AV:$AV,'Podsumowanie kosztów (I)'!B19,'BARYCZ+MŁYNÓWKA,ŁUGA (I)'!$AH:$AH)</f>
        <v>5842.5</v>
      </c>
      <c r="K19" s="76">
        <f>SUMIF('BARYCZ+MŁYNÓWKA,ŁUGA (I)'!$AV:$AV,'Podsumowanie kosztów (I)'!$B19,'BARYCZ+MŁYNÓWKA,ŁUGA (I)'!$AI:$AI)</f>
        <v>0</v>
      </c>
      <c r="L19" s="77">
        <f>SUMIF('BARYCZ+MŁYNÓWKA,ŁUGA (I)'!$AV:$AV,'Podsumowanie kosztów (I)'!B19,'BARYCZ+MŁYNÓWKA,ŁUGA (I)'!$AK:$AK)</f>
        <v>0</v>
      </c>
      <c r="M19" s="76">
        <f>SUMIF('BARYCZ+MŁYNÓWKA,ŁUGA (I)'!$AV:$AV,'Podsumowanie kosztów (I)'!$B19,'BARYCZ+MŁYNÓWKA,ŁUGA (I)'!$Z:$Z)</f>
        <v>0</v>
      </c>
      <c r="N19" s="77">
        <f>SUMIF('BARYCZ+MŁYNÓWKA,ŁUGA (I)'!$AV:$AV,'Podsumowanie kosztów (I)'!B19,'BARYCZ+MŁYNÓWKA,ŁUGA (I)'!$AB:$AB)</f>
        <v>0</v>
      </c>
      <c r="O19" s="78">
        <v>0</v>
      </c>
      <c r="P19" s="77">
        <v>0</v>
      </c>
      <c r="Q19" s="76">
        <f>SUMIF('BARYCZ+MŁYNÓWKA,ŁUGA (I)'!$AV:$AV,'Podsumowanie kosztów (I)'!$B19,'BARYCZ+MŁYNÓWKA,ŁUGA (I)'!$J:$J)</f>
        <v>3</v>
      </c>
      <c r="R19" s="76">
        <f>SUMIF('BARYCZ+MŁYNÓWKA,ŁUGA (I)'!$AV:$AV,'Podsumowanie kosztów (I)'!$B19,'BARYCZ+MŁYNÓWKA,ŁUGA (I)'!$L:$L)</f>
        <v>4</v>
      </c>
      <c r="S19" s="79">
        <f t="shared" si="0"/>
        <v>5842.5</v>
      </c>
      <c r="T19"/>
    </row>
    <row r="20" spans="1:24" ht="21.6">
      <c r="A20" s="80" t="s">
        <v>30</v>
      </c>
      <c r="B20" s="108" t="s">
        <v>934</v>
      </c>
      <c r="C20" s="109"/>
      <c r="D20" s="83">
        <f>SUMIF('BARYCZ+MŁYNÓWKA,ŁUGA (I)'!$AV:$AV,'Podsumowanie kosztów (I)'!$B20,'BARYCZ+MŁYNÓWKA,ŁUGA (I)'!$W:$W)</f>
        <v>10</v>
      </c>
      <c r="E20" s="84">
        <f>SUMIF('BARYCZ+MŁYNÓWKA,ŁUGA (I)'!$AV:$AV,'Podsumowanie kosztów (I)'!B20,'BARYCZ+MŁYNÓWKA,ŁUGA (I)'!$Y:$Y)</f>
        <v>260480.00999999995</v>
      </c>
      <c r="F20" s="83">
        <f>SUMIF('BARYCZ+MŁYNÓWKA,ŁUGA (I)'!$AV:$AV,'Podsumowanie kosztów (I)'!$B20,'BARYCZ+MŁYNÓWKA,ŁUGA (I)'!$AC:$AC)</f>
        <v>7</v>
      </c>
      <c r="G20" s="84">
        <f>SUMIF('BARYCZ+MŁYNÓWKA,ŁUGA (I)'!$AV:$AV,'Podsumowanie kosztów (I)'!B20,'BARYCZ+MŁYNÓWKA,ŁUGA (I)'!$AE:$AE)</f>
        <v>28000</v>
      </c>
      <c r="H20" s="83">
        <f>SUMIF('BARYCZ+MŁYNÓWKA,ŁUGA (I)'!$AV:$AV,'Podsumowanie kosztów (I)'!$B20,'BARYCZ+MŁYNÓWKA,ŁUGA (I)'!$AF:$AF)</f>
        <v>38</v>
      </c>
      <c r="I20" s="83">
        <f>SUMIF('BARYCZ+MŁYNÓWKA,ŁUGA (I)'!$AV:$AV,'Podsumowanie kosztów (I)'!$B20,'BARYCZ+MŁYNÓWKA,ŁUGA (I)'!$AL:$AL)</f>
        <v>52</v>
      </c>
      <c r="J20" s="84">
        <f>SUMIF('BARYCZ+MŁYNÓWKA,ŁUGA (I)'!$AV:$AV,'Podsumowanie kosztów (I)'!B20,'BARYCZ+MŁYNÓWKA,ŁUGA (I)'!$AH:$AH)</f>
        <v>44403</v>
      </c>
      <c r="K20" s="83">
        <f>SUMIF('BARYCZ+MŁYNÓWKA,ŁUGA (I)'!$AV:$AV,'Podsumowanie kosztów (I)'!$B20,'BARYCZ+MŁYNÓWKA,ŁUGA (I)'!$AI:$AI)</f>
        <v>12</v>
      </c>
      <c r="L20" s="84">
        <f>SUMIF('BARYCZ+MŁYNÓWKA,ŁUGA (I)'!$AV:$AV,'Podsumowanie kosztów (I)'!B20,'BARYCZ+MŁYNÓWKA,ŁUGA (I)'!$AK:$AK)</f>
        <v>27306</v>
      </c>
      <c r="M20" s="83">
        <f>SUMIF('BARYCZ+MŁYNÓWKA,ŁUGA (I)'!$AV:$AV,'Podsumowanie kosztów (I)'!$B20,'BARYCZ+MŁYNÓWKA,ŁUGA (I)'!$Z:$Z)</f>
        <v>0</v>
      </c>
      <c r="N20" s="84">
        <f>SUMIF('BARYCZ+MŁYNÓWKA,ŁUGA (I)'!$AV:$AV,'Podsumowanie kosztów (I)'!B20,'BARYCZ+MŁYNÓWKA,ŁUGA (I)'!$AB:$AB)</f>
        <v>0</v>
      </c>
      <c r="O20" s="85">
        <v>1</v>
      </c>
      <c r="P20" s="84">
        <v>2500</v>
      </c>
      <c r="Q20" s="83">
        <f>SUMIF('BARYCZ+MŁYNÓWKA,ŁUGA (I)'!$AV:$AV,'Podsumowanie kosztów (I)'!$B20,'BARYCZ+MŁYNÓWKA,ŁUGA (I)'!$J:$J)</f>
        <v>8</v>
      </c>
      <c r="R20" s="83">
        <f>SUMIF('BARYCZ+MŁYNÓWKA,ŁUGA (I)'!$AV:$AV,'Podsumowanie kosztów (I)'!$B20,'BARYCZ+MŁYNÓWKA,ŁUGA (I)'!$L:$L)</f>
        <v>12</v>
      </c>
      <c r="S20" s="86">
        <f t="shared" si="0"/>
        <v>362689.00999999995</v>
      </c>
      <c r="T20"/>
    </row>
    <row r="21" spans="1:24" ht="21.6">
      <c r="A21" s="96" t="s">
        <v>30</v>
      </c>
      <c r="B21" s="110" t="s">
        <v>935</v>
      </c>
      <c r="C21" s="111"/>
      <c r="D21" s="99">
        <f>SUMIF('BARYCZ+MŁYNÓWKA,ŁUGA (I)'!$AV:$AV,'Podsumowanie kosztów (I)'!$B21,'BARYCZ+MŁYNÓWKA,ŁUGA (I)'!$W:$W)</f>
        <v>1</v>
      </c>
      <c r="E21" s="100">
        <f>SUMIF('BARYCZ+MŁYNÓWKA,ŁUGA (I)'!$AV:$AV,'Podsumowanie kosztów (I)'!B21,'BARYCZ+MŁYNÓWKA,ŁUGA (I)'!$Y:$Y)</f>
        <v>22140</v>
      </c>
      <c r="F21" s="99">
        <f>SUMIF('BARYCZ+MŁYNÓWKA,ŁUGA (I)'!$AV:$AV,'Podsumowanie kosztów (I)'!$B21,'BARYCZ+MŁYNÓWKA,ŁUGA (I)'!$AC:$AC)</f>
        <v>3</v>
      </c>
      <c r="G21" s="100">
        <f>SUMIF('BARYCZ+MŁYNÓWKA,ŁUGA (I)'!$AV:$AV,'Podsumowanie kosztów (I)'!B21,'BARYCZ+MŁYNÓWKA,ŁUGA (I)'!$AE:$AE)</f>
        <v>12000</v>
      </c>
      <c r="H21" s="99">
        <f>SUMIF('BARYCZ+MŁYNÓWKA,ŁUGA (I)'!$AV:$AV,'Podsumowanie kosztów (I)'!$B21,'BARYCZ+MŁYNÓWKA,ŁUGA (I)'!$AF:$AF)</f>
        <v>19</v>
      </c>
      <c r="I21" s="99">
        <f>SUMIF('BARYCZ+MŁYNÓWKA,ŁUGA (I)'!$AV:$AV,'Podsumowanie kosztów (I)'!$B21,'BARYCZ+MŁYNÓWKA,ŁUGA (I)'!$AL:$AL)</f>
        <v>28</v>
      </c>
      <c r="J21" s="100">
        <f>SUMIF('BARYCZ+MŁYNÓWKA,ŁUGA (I)'!$AV:$AV,'Podsumowanie kosztów (I)'!B21,'BARYCZ+MŁYNÓWKA,ŁUGA (I)'!$AH:$AH)</f>
        <v>22201.5</v>
      </c>
      <c r="K21" s="99">
        <f>SUMIF('BARYCZ+MŁYNÓWKA,ŁUGA (I)'!$AV:$AV,'Podsumowanie kosztów (I)'!$B21,'BARYCZ+MŁYNÓWKA,ŁUGA (I)'!$AI:$AI)</f>
        <v>6</v>
      </c>
      <c r="L21" s="100">
        <f>SUMIF('BARYCZ+MŁYNÓWKA,ŁUGA (I)'!$AV:$AV,'Podsumowanie kosztów (I)'!B21,'BARYCZ+MŁYNÓWKA,ŁUGA (I)'!$AK:$AK)</f>
        <v>13653</v>
      </c>
      <c r="M21" s="99">
        <f>SUMIF('BARYCZ+MŁYNÓWKA,ŁUGA (I)'!$AV:$AV,'Podsumowanie kosztów (I)'!$B21,'BARYCZ+MŁYNÓWKA,ŁUGA (I)'!$Z:$Z)</f>
        <v>0</v>
      </c>
      <c r="N21" s="100">
        <f>SUMIF('BARYCZ+MŁYNÓWKA,ŁUGA (I)'!$AV:$AV,'Podsumowanie kosztów (I)'!B21,'BARYCZ+MŁYNÓWKA,ŁUGA (I)'!$AB:$AB)</f>
        <v>0</v>
      </c>
      <c r="O21" s="101">
        <v>0</v>
      </c>
      <c r="P21" s="100">
        <v>0</v>
      </c>
      <c r="Q21" s="99">
        <f>SUMIF('BARYCZ+MŁYNÓWKA,ŁUGA (I)'!$AV:$AV,'Podsumowanie kosztów (I)'!$B21,'BARYCZ+MŁYNÓWKA,ŁUGA (I)'!$J:$J)</f>
        <v>5</v>
      </c>
      <c r="R21" s="99">
        <f>SUMIF('BARYCZ+MŁYNÓWKA,ŁUGA (I)'!$AV:$AV,'Podsumowanie kosztów (I)'!$B21,'BARYCZ+MŁYNÓWKA,ŁUGA (I)'!$L:$L)</f>
        <v>5</v>
      </c>
      <c r="S21" s="112">
        <f t="shared" si="0"/>
        <v>69994.5</v>
      </c>
      <c r="T21"/>
    </row>
    <row r="22" spans="1:24" ht="15.6">
      <c r="A22" s="73" t="s">
        <v>936</v>
      </c>
      <c r="B22" s="74" t="s">
        <v>567</v>
      </c>
      <c r="C22" s="103"/>
      <c r="D22" s="76">
        <f>SUMIF('BARYCZ+MŁYNÓWKA,ŁUGA (I)'!$V:$V,'Podsumowanie kosztów (I)'!$B22,'BARYCZ+MŁYNÓWKA,ŁUGA (I)'!$W:$W)</f>
        <v>0</v>
      </c>
      <c r="E22" s="77">
        <f>SUMIF('BARYCZ+MŁYNÓWKA,ŁUGA (I)'!$V:$V,'Podsumowanie kosztów (I)'!B22,'BARYCZ+MŁYNÓWKA,ŁUGA (I)'!$Y:$Y)</f>
        <v>0</v>
      </c>
      <c r="F22" s="76">
        <f>SUMIF('BARYCZ+MŁYNÓWKA,ŁUGA (I)'!$V:$V,'Podsumowanie kosztów (I)'!$B22,'BARYCZ+MŁYNÓWKA,ŁUGA (I)'!$AC:$AC)</f>
        <v>0</v>
      </c>
      <c r="G22" s="77">
        <f>SUMIF('BARYCZ+MŁYNÓWKA,ŁUGA (I)'!$V:$V,'Podsumowanie kosztów (I)'!B22,'BARYCZ+MŁYNÓWKA,ŁUGA (I)'!$AE:$AE)</f>
        <v>0</v>
      </c>
      <c r="H22" s="76">
        <f>SUMIF('BARYCZ+MŁYNÓWKA,ŁUGA (I)'!$V:$V,'Podsumowanie kosztów (I)'!$B22,'BARYCZ+MŁYNÓWKA,ŁUGA (I)'!$AF:$AF)</f>
        <v>5</v>
      </c>
      <c r="I22" s="76">
        <f>SUMIF('BARYCZ+MŁYNÓWKA,ŁUGA (I)'!$V:$V,'Podsumowanie kosztów (I)'!$B22,'BARYCZ+MŁYNÓWKA,ŁUGA (I)'!$AL:$AL)</f>
        <v>6</v>
      </c>
      <c r="J22" s="77">
        <f>SUMIF('BARYCZ+MŁYNÓWKA,ŁUGA (I)'!$V:$V,'Podsumowanie kosztów (I)'!B22,'BARYCZ+MŁYNÓWKA,ŁUGA (I)'!$AH:$AH)</f>
        <v>5842.5</v>
      </c>
      <c r="K22" s="76">
        <f>SUMIF('BARYCZ+MŁYNÓWKA,ŁUGA (I)'!$V:$V,'Podsumowanie kosztów (I)'!$B22,'BARYCZ+MŁYNÓWKA,ŁUGA (I)'!$AI:$AI)</f>
        <v>0</v>
      </c>
      <c r="L22" s="77">
        <f>SUMIF('BARYCZ+MŁYNÓWKA,ŁUGA (I)'!$V:$V,'Podsumowanie kosztów (I)'!B22,'BARYCZ+MŁYNÓWKA,ŁUGA (I)'!$AK:$AK)</f>
        <v>0</v>
      </c>
      <c r="M22" s="76">
        <f>SUMIF('BARYCZ+MŁYNÓWKA,ŁUGA (I)'!$V:$V,'Podsumowanie kosztów (I)'!$B22,'BARYCZ+MŁYNÓWKA,ŁUGA (I)'!$Z:$Z)</f>
        <v>0</v>
      </c>
      <c r="N22" s="77">
        <f>SUMIF('BARYCZ+MŁYNÓWKA,ŁUGA (I)'!$V:$V,'Podsumowanie kosztów (I)'!B22,'BARYCZ+MŁYNÓWKA,ŁUGA (I)'!$AB:$AB)</f>
        <v>0</v>
      </c>
      <c r="O22" s="78">
        <v>0</v>
      </c>
      <c r="P22" s="77">
        <v>0</v>
      </c>
      <c r="Q22" s="76">
        <f>SUMIF('BARYCZ+MŁYNÓWKA,ŁUGA (I)'!$V:$V,'Podsumowanie kosztów (I)'!$B22,'BARYCZ+MŁYNÓWKA,ŁUGA (I)'!$J:$J)</f>
        <v>3</v>
      </c>
      <c r="R22" s="113">
        <f>SUMIF('BARYCZ+MŁYNÓWKA,ŁUGA (I)'!$V:$V,'Podsumowanie kosztów (I)'!$B22,'BARYCZ+MŁYNÓWKA,ŁUGA (I)'!$L:$L)</f>
        <v>4</v>
      </c>
      <c r="S22" s="114">
        <f t="shared" si="0"/>
        <v>5842.5</v>
      </c>
      <c r="T22"/>
    </row>
    <row r="23" spans="1:24" ht="15.6">
      <c r="A23" s="80" t="s">
        <v>936</v>
      </c>
      <c r="B23" s="81" t="s">
        <v>252</v>
      </c>
      <c r="C23" s="104"/>
      <c r="D23" s="83">
        <f>SUMIF('BARYCZ+MŁYNÓWKA,ŁUGA (I)'!$V:$V,'Podsumowanie kosztów (I)'!$B23,'BARYCZ+MŁYNÓWKA,ŁUGA (I)'!$W:$W)</f>
        <v>7</v>
      </c>
      <c r="E23" s="84">
        <f>SUMIF('BARYCZ+MŁYNÓWKA,ŁUGA (I)'!$V:$V,'Podsumowanie kosztów (I)'!B23,'BARYCZ+MŁYNÓWKA,ŁUGA (I)'!$Y:$Y)</f>
        <v>154980</v>
      </c>
      <c r="F23" s="83">
        <f>SUMIF('BARYCZ+MŁYNÓWKA,ŁUGA (I)'!$V:$V,'Podsumowanie kosztów (I)'!$B23,'BARYCZ+MŁYNÓWKA,ŁUGA (I)'!$AC:$AC)</f>
        <v>7</v>
      </c>
      <c r="G23" s="84">
        <f>SUMIF('BARYCZ+MŁYNÓWKA,ŁUGA (I)'!$V:$V,'Podsumowanie kosztów (I)'!B23,'BARYCZ+MŁYNÓWKA,ŁUGA (I)'!$AE:$AE)</f>
        <v>28000</v>
      </c>
      <c r="H23" s="83">
        <f>SUMIF('BARYCZ+MŁYNÓWKA,ŁUGA (I)'!$V:$V,'Podsumowanie kosztów (I)'!$B23,'BARYCZ+MŁYNÓWKA,ŁUGA (I)'!$AF:$AF)</f>
        <v>35</v>
      </c>
      <c r="I23" s="83">
        <f>SUMIF('BARYCZ+MŁYNÓWKA,ŁUGA (I)'!$V:$V,'Podsumowanie kosztów (I)'!$B23,'BARYCZ+MŁYNÓWKA,ŁUGA (I)'!$AL:$AL)</f>
        <v>48</v>
      </c>
      <c r="J23" s="84">
        <f>SUMIF('BARYCZ+MŁYNÓWKA,ŁUGA (I)'!$V:$V,'Podsumowanie kosztów (I)'!B23,'BARYCZ+MŁYNÓWKA,ŁUGA (I)'!$AH:$AH)</f>
        <v>40897.5</v>
      </c>
      <c r="K23" s="83">
        <f>SUMIF('BARYCZ+MŁYNÓWKA,ŁUGA (I)'!$V:$V,'Podsumowanie kosztów (I)'!$B23,'BARYCZ+MŁYNÓWKA,ŁUGA (I)'!$AI:$AI)</f>
        <v>11</v>
      </c>
      <c r="L23" s="84">
        <f>SUMIF('BARYCZ+MŁYNÓWKA,ŁUGA (I)'!$V:$V,'Podsumowanie kosztów (I)'!B23,'BARYCZ+MŁYNÓWKA,ŁUGA (I)'!$AK:$AK)</f>
        <v>25030.5</v>
      </c>
      <c r="M23" s="83">
        <f>SUMIF('BARYCZ+MŁYNÓWKA,ŁUGA (I)'!$V:$V,'Podsumowanie kosztów (I)'!$B23,'BARYCZ+MŁYNÓWKA,ŁUGA (I)'!$Z:$Z)</f>
        <v>0</v>
      </c>
      <c r="N23" s="84">
        <f>SUMIF('BARYCZ+MŁYNÓWKA,ŁUGA (I)'!$V:$V,'Podsumowanie kosztów (I)'!B23,'BARYCZ+MŁYNÓWKA,ŁUGA (I)'!$AB:$AB)</f>
        <v>0</v>
      </c>
      <c r="O23" s="85">
        <v>1</v>
      </c>
      <c r="P23" s="84">
        <v>2500</v>
      </c>
      <c r="Q23" s="83">
        <f>SUMIF('BARYCZ+MŁYNÓWKA,ŁUGA (I)'!$V:$V,'Podsumowanie kosztów (I)'!$B23,'BARYCZ+MŁYNÓWKA,ŁUGA (I)'!$J:$J)</f>
        <v>7</v>
      </c>
      <c r="R23" s="115">
        <f>SUMIF('BARYCZ+MŁYNÓWKA,ŁUGA (I)'!$V:$V,'Podsumowanie kosztów (I)'!$B23,'BARYCZ+MŁYNÓWKA,ŁUGA (I)'!$L:$L)</f>
        <v>11</v>
      </c>
      <c r="S23" s="116">
        <f t="shared" si="0"/>
        <v>251408</v>
      </c>
      <c r="T23" s="117"/>
    </row>
    <row r="24" spans="1:24" ht="15.6">
      <c r="A24" s="80" t="s">
        <v>936</v>
      </c>
      <c r="B24" s="81" t="s">
        <v>475</v>
      </c>
      <c r="C24" s="104"/>
      <c r="D24" s="83">
        <f>SUMIF('BARYCZ+MŁYNÓWKA,ŁUGA (I)'!$V:$V,'Podsumowanie kosztów (I)'!$B24,'BARYCZ+MŁYNÓWKA,ŁUGA (I)'!$W:$W)</f>
        <v>1</v>
      </c>
      <c r="E24" s="84">
        <f>SUMIF('BARYCZ+MŁYNÓWKA,ŁUGA (I)'!$V:$V,'Podsumowanie kosztów (I)'!B24,'BARYCZ+MŁYNÓWKA,ŁUGA (I)'!$Y:$Y)</f>
        <v>22140</v>
      </c>
      <c r="F24" s="83">
        <f>SUMIF('BARYCZ+MŁYNÓWKA,ŁUGA (I)'!$V:$V,'Podsumowanie kosztów (I)'!$B24,'BARYCZ+MŁYNÓWKA,ŁUGA (I)'!$AC:$AC)</f>
        <v>3</v>
      </c>
      <c r="G24" s="84">
        <f>SUMIF('BARYCZ+MŁYNÓWKA,ŁUGA (I)'!$V:$V,'Podsumowanie kosztów (I)'!B24,'BARYCZ+MŁYNÓWKA,ŁUGA (I)'!$AE:$AE)</f>
        <v>12000</v>
      </c>
      <c r="H24" s="83">
        <f>SUMIF('BARYCZ+MŁYNÓWKA,ŁUGA (I)'!$V:$V,'Podsumowanie kosztów (I)'!$B24,'BARYCZ+MŁYNÓWKA,ŁUGA (I)'!$AF:$AF)</f>
        <v>19</v>
      </c>
      <c r="I24" s="83">
        <f>SUMIF('BARYCZ+MŁYNÓWKA,ŁUGA (I)'!$V:$V,'Podsumowanie kosztów (I)'!$B24,'BARYCZ+MŁYNÓWKA,ŁUGA (I)'!$AL:$AL)</f>
        <v>28</v>
      </c>
      <c r="J24" s="84">
        <f>SUMIF('BARYCZ+MŁYNÓWKA,ŁUGA (I)'!$V:$V,'Podsumowanie kosztów (I)'!B24,'BARYCZ+MŁYNÓWKA,ŁUGA (I)'!$AH:$AH)</f>
        <v>22201.5</v>
      </c>
      <c r="K24" s="83">
        <f>SUMIF('BARYCZ+MŁYNÓWKA,ŁUGA (I)'!$V:$V,'Podsumowanie kosztów (I)'!$B24,'BARYCZ+MŁYNÓWKA,ŁUGA (I)'!$AI:$AI)</f>
        <v>6</v>
      </c>
      <c r="L24" s="84">
        <f>SUMIF('BARYCZ+MŁYNÓWKA,ŁUGA (I)'!$V:$V,'Podsumowanie kosztów (I)'!B24,'BARYCZ+MŁYNÓWKA,ŁUGA (I)'!$AK:$AK)</f>
        <v>13653</v>
      </c>
      <c r="M24" s="83">
        <f>SUMIF('BARYCZ+MŁYNÓWKA,ŁUGA (I)'!$V:$V,'Podsumowanie kosztów (I)'!$B24,'BARYCZ+MŁYNÓWKA,ŁUGA (I)'!$Z:$Z)</f>
        <v>0</v>
      </c>
      <c r="N24" s="84">
        <f>SUMIF('BARYCZ+MŁYNÓWKA,ŁUGA (I)'!$V:$V,'Podsumowanie kosztów (I)'!B24,'BARYCZ+MŁYNÓWKA,ŁUGA (I)'!$AB:$AB)</f>
        <v>0</v>
      </c>
      <c r="O24" s="85"/>
      <c r="P24" s="84">
        <v>0</v>
      </c>
      <c r="Q24" s="83">
        <f>SUMIF('BARYCZ+MŁYNÓWKA,ŁUGA (I)'!$V:$V,'Podsumowanie kosztów (I)'!$B24,'BARYCZ+MŁYNÓWKA,ŁUGA (I)'!$J:$J)</f>
        <v>5</v>
      </c>
      <c r="R24" s="115">
        <f>SUMIF('BARYCZ+MŁYNÓWKA,ŁUGA (I)'!$V:$V,'Podsumowanie kosztów (I)'!$B24,'BARYCZ+MŁYNÓWKA,ŁUGA (I)'!$L:$L)</f>
        <v>5</v>
      </c>
      <c r="S24" s="116">
        <f t="shared" si="0"/>
        <v>69994.5</v>
      </c>
      <c r="T24" s="50">
        <v>283465</v>
      </c>
    </row>
    <row r="25" spans="1:24" ht="28.8">
      <c r="A25" s="96" t="s">
        <v>936</v>
      </c>
      <c r="B25" s="97" t="s">
        <v>937</v>
      </c>
      <c r="C25" s="105"/>
      <c r="D25" s="99">
        <f>SUMIF('BARYCZ+MŁYNÓWKA,ŁUGA (I)'!$V:$V,'Podsumowanie kosztów (I)'!$B25,'BARYCZ+MŁYNÓWKA,ŁUGA (I)'!$W:$W)</f>
        <v>3</v>
      </c>
      <c r="E25" s="100">
        <f>SUMIF('BARYCZ+MŁYNÓWKA,ŁUGA (I)'!$V:$V,'Podsumowanie kosztów (I)'!B25,'BARYCZ+MŁYNÓWKA,ŁUGA (I)'!$Y:$Y)</f>
        <v>105500.01</v>
      </c>
      <c r="F25" s="99">
        <f>SUMIF('BARYCZ+MŁYNÓWKA,ŁUGA (I)'!$V:$V,'Podsumowanie kosztów (I)'!$B25,'BARYCZ+MŁYNÓWKA,ŁUGA (I)'!$AC:$AC)</f>
        <v>0</v>
      </c>
      <c r="G25" s="100">
        <f>SUMIF('BARYCZ+MŁYNÓWKA,ŁUGA (I)'!$V:$V,'Podsumowanie kosztów (I)'!B25,'BARYCZ+MŁYNÓWKA,ŁUGA (I)'!$AE:$AE)</f>
        <v>0</v>
      </c>
      <c r="H25" s="99">
        <f>SUMIF('BARYCZ+MŁYNÓWKA,ŁUGA (I)'!$V:$V,'Podsumowanie kosztów (I)'!$B25,'BARYCZ+MŁYNÓWKA,ŁUGA (I)'!$AF:$AF)</f>
        <v>3</v>
      </c>
      <c r="I25" s="99">
        <f>SUMIF('BARYCZ+MŁYNÓWKA,ŁUGA (I)'!$V:$V,'Podsumowanie kosztów (I)'!$B25,'BARYCZ+MŁYNÓWKA,ŁUGA (I)'!$AL:$AL)</f>
        <v>4</v>
      </c>
      <c r="J25" s="100">
        <f>SUMIF('BARYCZ+MŁYNÓWKA,ŁUGA (I)'!$V:$V,'Podsumowanie kosztów (I)'!B25,'BARYCZ+MŁYNÓWKA,ŁUGA (I)'!$AH:$AH)</f>
        <v>3505.5</v>
      </c>
      <c r="K25" s="99">
        <f>SUMIF('BARYCZ+MŁYNÓWKA,ŁUGA (I)'!$V:$V,'Podsumowanie kosztów (I)'!$B25,'BARYCZ+MŁYNÓWKA,ŁUGA (I)'!$AI:$AI)</f>
        <v>1</v>
      </c>
      <c r="L25" s="100">
        <f>SUMIF('BARYCZ+MŁYNÓWKA,ŁUGA (I)'!$V:$V,'Podsumowanie kosztów (I)'!B25,'BARYCZ+MŁYNÓWKA,ŁUGA (I)'!$AK:$AK)</f>
        <v>2275.5</v>
      </c>
      <c r="M25" s="99">
        <f>SUMIF('BARYCZ+MŁYNÓWKA,ŁUGA (I)'!$V:$V,'Podsumowanie kosztów (I)'!$B25,'BARYCZ+MŁYNÓWKA,ŁUGA (I)'!$Z:$Z)</f>
        <v>0</v>
      </c>
      <c r="N25" s="100">
        <f>SUMIF('BARYCZ+MŁYNÓWKA,ŁUGA (I)'!$V:$V,'Podsumowanie kosztów (I)'!B25,'BARYCZ+MŁYNÓWKA,ŁUGA (I)'!$AB:$AB)</f>
        <v>0</v>
      </c>
      <c r="O25" s="101"/>
      <c r="P25" s="100">
        <v>0</v>
      </c>
      <c r="Q25" s="99">
        <f>SUMIF('BARYCZ+MŁYNÓWKA,ŁUGA (I)'!$V:$V,'Podsumowanie kosztów (I)'!$B25,'BARYCZ+MŁYNÓWKA,ŁUGA (I)'!$J:$J)</f>
        <v>1</v>
      </c>
      <c r="R25" s="118">
        <f>SUMIF('BARYCZ+MŁYNÓWKA,ŁUGA (I)'!$V:$V,'Podsumowanie kosztów (I)'!$B25,'BARYCZ+MŁYNÓWKA,ŁUGA (I)'!$L:$L)</f>
        <v>1</v>
      </c>
      <c r="S25" s="119">
        <f>162797+105500.96</f>
        <v>268297.96000000002</v>
      </c>
      <c r="T25" s="120" t="s">
        <v>938</v>
      </c>
      <c r="U25" s="121"/>
    </row>
    <row r="26" spans="1:24" ht="55.5" customHeight="1">
      <c r="R26" s="122" t="s">
        <v>939</v>
      </c>
      <c r="S26" s="123">
        <f>S1-S22-S23-S24-S25</f>
        <v>27229.889999999956</v>
      </c>
      <c r="T26" s="117"/>
      <c r="W26" s="124"/>
      <c r="X26" s="124"/>
    </row>
    <row r="27" spans="1:24">
      <c r="S27"/>
      <c r="T27" s="117"/>
    </row>
    <row r="28" spans="1:24">
      <c r="S28"/>
      <c r="T28"/>
    </row>
    <row r="29" spans="1:24">
      <c r="R29" t="s">
        <v>940</v>
      </c>
      <c r="S29" s="125">
        <f>5202.9+479.7</f>
        <v>5682.5999999999995</v>
      </c>
      <c r="T29"/>
    </row>
    <row r="30" spans="1:24">
      <c r="S30" s="125">
        <f>T24+S25</f>
        <v>551762.96</v>
      </c>
      <c r="T30" s="50" t="s">
        <v>941</v>
      </c>
    </row>
    <row r="31" spans="1:24">
      <c r="S31" s="125">
        <f>S1-S30</f>
        <v>71009.890000000014</v>
      </c>
    </row>
    <row r="32" spans="1:24">
      <c r="S32" s="125">
        <f>S31-20000</f>
        <v>51009.890000000014</v>
      </c>
    </row>
    <row r="34" spans="18:18">
      <c r="R34">
        <v>4125</v>
      </c>
    </row>
    <row r="35" spans="18:18">
      <c r="R35">
        <f>T24</f>
        <v>283465</v>
      </c>
    </row>
    <row r="36" spans="18:18">
      <c r="R36" s="124">
        <f>S25</f>
        <v>268297.96000000002</v>
      </c>
    </row>
    <row r="37" spans="18:18">
      <c r="R37" s="124">
        <f>S29</f>
        <v>5682.5999999999995</v>
      </c>
    </row>
    <row r="38" spans="18:18">
      <c r="R38" s="125">
        <f>SUM(R34:R37)</f>
        <v>561570.55999999994</v>
      </c>
    </row>
  </sheetData>
  <pageMargins left="0.7" right="0.7" top="0.75" bottom="0.75" header="0.51180555555555496" footer="0.51180555555555496"/>
  <pageSetup paperSize="9" scale="31" firstPageNumber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Q38"/>
  <sheetViews>
    <sheetView view="pageBreakPreview" zoomScaleNormal="11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6" sqref="C6"/>
    </sheetView>
  </sheetViews>
  <sheetFormatPr defaultRowHeight="14.4"/>
  <cols>
    <col min="1" max="1" width="13.33203125"/>
    <col min="2" max="2" width="14.88671875"/>
    <col min="3" max="3" width="7.6640625"/>
    <col min="4" max="4" width="9.44140625"/>
    <col min="5" max="5" width="17.6640625" style="125"/>
    <col min="6" max="6" width="9.44140625"/>
    <col min="7" max="7" width="16.5546875" style="125"/>
    <col min="8" max="9" width="9.44140625"/>
    <col min="10" max="10" width="16.44140625" style="125"/>
    <col min="11" max="11" width="9.44140625"/>
    <col min="12" max="12" width="16.33203125" style="125"/>
    <col min="13" max="13" width="9.44140625"/>
    <col min="14" max="14" width="18.88671875" style="125"/>
    <col min="15" max="15" width="8.44140625" style="125"/>
    <col min="16" max="16" width="16.88671875" style="125"/>
    <col min="17" max="17" width="6"/>
    <col min="18" max="18" width="8.6640625"/>
    <col min="19" max="19" width="18.109375" style="125"/>
    <col min="20" max="20" width="28.33203125" style="50"/>
    <col min="21" max="21" width="33.6640625"/>
    <col min="22" max="22" width="8.6640625"/>
    <col min="23" max="24" width="13.44140625"/>
    <col min="25" max="1025" width="8.6640625"/>
  </cols>
  <sheetData>
    <row r="1" spans="1:43" ht="18">
      <c r="A1" s="51" t="s">
        <v>904</v>
      </c>
      <c r="E1" s="52"/>
      <c r="G1"/>
      <c r="J1"/>
      <c r="L1"/>
      <c r="N1"/>
      <c r="O1"/>
      <c r="P1"/>
      <c r="R1" s="126"/>
      <c r="S1" s="127"/>
      <c r="T1"/>
      <c r="AQ1" s="50"/>
    </row>
    <row r="2" spans="1:43" s="61" customFormat="1" ht="72">
      <c r="A2" s="55"/>
      <c r="B2" s="55"/>
      <c r="C2" s="55"/>
      <c r="D2" s="55" t="s">
        <v>906</v>
      </c>
      <c r="E2" s="56"/>
      <c r="F2" s="55" t="s">
        <v>907</v>
      </c>
      <c r="G2" s="56"/>
      <c r="H2" s="55" t="s">
        <v>908</v>
      </c>
      <c r="I2" s="55" t="s">
        <v>909</v>
      </c>
      <c r="J2" s="56"/>
      <c r="K2" s="55" t="s">
        <v>910</v>
      </c>
      <c r="L2" s="56"/>
      <c r="M2" s="55" t="s">
        <v>911</v>
      </c>
      <c r="N2" s="56"/>
      <c r="O2" s="57" t="s">
        <v>900</v>
      </c>
      <c r="P2" s="57"/>
      <c r="Q2" s="55"/>
      <c r="R2" s="128"/>
      <c r="S2" s="129"/>
    </row>
    <row r="3" spans="1:43" s="66" customFormat="1" ht="43.2">
      <c r="A3" s="62" t="s">
        <v>913</v>
      </c>
      <c r="B3" s="62" t="s">
        <v>914</v>
      </c>
      <c r="C3" s="62" t="s">
        <v>915</v>
      </c>
      <c r="D3" s="62" t="s">
        <v>916</v>
      </c>
      <c r="E3" s="63" t="s">
        <v>917</v>
      </c>
      <c r="F3" s="62" t="s">
        <v>916</v>
      </c>
      <c r="G3" s="63" t="s">
        <v>917</v>
      </c>
      <c r="H3" s="62" t="s">
        <v>916</v>
      </c>
      <c r="I3" s="62" t="s">
        <v>916</v>
      </c>
      <c r="J3" s="63" t="s">
        <v>917</v>
      </c>
      <c r="K3" s="62" t="s">
        <v>916</v>
      </c>
      <c r="L3" s="63" t="s">
        <v>917</v>
      </c>
      <c r="M3" s="62" t="s">
        <v>916</v>
      </c>
      <c r="N3" s="63" t="s">
        <v>917</v>
      </c>
      <c r="O3" s="63" t="s">
        <v>916</v>
      </c>
      <c r="P3" s="63" t="s">
        <v>917</v>
      </c>
      <c r="Q3" s="62" t="s">
        <v>918</v>
      </c>
      <c r="R3" s="62" t="s">
        <v>919</v>
      </c>
      <c r="S3" s="63" t="s">
        <v>920</v>
      </c>
    </row>
    <row r="4" spans="1:43" s="51" customFormat="1" ht="18">
      <c r="A4" s="67" t="s">
        <v>921</v>
      </c>
      <c r="B4" s="68" t="s">
        <v>921</v>
      </c>
      <c r="C4" s="67">
        <f>C5+C6+C7+C9+C10</f>
        <v>79.3</v>
      </c>
      <c r="D4" s="67">
        <f>SUM('BARYCZ+MŁYNÓWKA,ŁUGA (I)'!W:W)</f>
        <v>11</v>
      </c>
      <c r="E4" s="69">
        <f>SUM('BARYCZ+MŁYNÓWKA,ŁUGA (I)'!Y:Y)</f>
        <v>282620.00999999995</v>
      </c>
      <c r="F4" s="67">
        <f>SUM('BARYCZ+MŁYNÓWKA,ŁUGA (I)'!AC:AC)</f>
        <v>10</v>
      </c>
      <c r="G4" s="69">
        <f>SUM('BARYCZ+MŁYNÓWKA,ŁUGA (I)'!AE:AE)</f>
        <v>40000</v>
      </c>
      <c r="H4" s="67">
        <f>SUM('BARYCZ+MŁYNÓWKA,ŁUGA (I)'!AF:AF)</f>
        <v>62</v>
      </c>
      <c r="I4" s="67">
        <f>SUM('BARYCZ+MŁYNÓWKA,ŁUGA (I)'!AL:AL)</f>
        <v>86</v>
      </c>
      <c r="J4" s="69">
        <f>SUM('BARYCZ+MŁYNÓWKA,ŁUGA (I)'!AH:AH)</f>
        <v>72447</v>
      </c>
      <c r="K4" s="67">
        <f>SUM('BARYCZ+MŁYNÓWKA,ŁUGA (I)'!AI:AI)</f>
        <v>18</v>
      </c>
      <c r="L4" s="69">
        <f>SUM('BARYCZ+MŁYNÓWKA,ŁUGA (I)'!AK:AK)</f>
        <v>40959</v>
      </c>
      <c r="M4" s="67">
        <f>SUM('BARYCZ+MŁYNÓWKA,ŁUGA (I)'!Z:Z)</f>
        <v>0</v>
      </c>
      <c r="N4" s="69">
        <f>SUM('BARYCZ+MŁYNÓWKA,ŁUGA (I)'!AB:AB)</f>
        <v>0</v>
      </c>
      <c r="O4" s="70">
        <v>1</v>
      </c>
      <c r="P4" s="69">
        <v>2500</v>
      </c>
      <c r="Q4" s="67">
        <f>SUM('BARYCZ+MŁYNÓWKA,ŁUGA (I)'!J:J)</f>
        <v>16</v>
      </c>
      <c r="R4" s="67">
        <f>SUM('BARYCZ+MŁYNÓWKA,ŁUGA (I)'!L:L)</f>
        <v>21</v>
      </c>
      <c r="S4" s="69">
        <f t="shared" ref="S4:S25" si="0">E4+G4+J4+L4+N4+P4</f>
        <v>438526.00999999995</v>
      </c>
      <c r="T4" s="71"/>
      <c r="U4" s="72"/>
    </row>
    <row r="5" spans="1:43">
      <c r="A5" s="73" t="s">
        <v>922</v>
      </c>
      <c r="B5" s="74" t="s">
        <v>923</v>
      </c>
      <c r="C5" s="75">
        <f>SUMIF('BARYCZ+MŁYNÓWKA,ŁUGA (I)'!$S:$S,'1. Podsumowanie ilościowe (I)'!$B5,'BARYCZ+MŁYNÓWKA,ŁUGA (I)'!R:R)</f>
        <v>10.5</v>
      </c>
      <c r="D5" s="76">
        <f>SUMIF('BARYCZ+MŁYNÓWKA,ŁUGA (I)'!$S:$S,'1. Podsumowanie ilościowe (I)'!$B5,'BARYCZ+MŁYNÓWKA,ŁUGA (I)'!$W:$W)</f>
        <v>0</v>
      </c>
      <c r="E5" s="77">
        <f>SUMIF('BARYCZ+MŁYNÓWKA,ŁUGA (I)'!$S:$S,'1. Podsumowanie ilościowe (I)'!B5,'BARYCZ+MŁYNÓWKA,ŁUGA (I)'!$Y:$Y)</f>
        <v>0</v>
      </c>
      <c r="F5" s="76">
        <f>SUMIF('BARYCZ+MŁYNÓWKA,ŁUGA (I)'!$S:$S,'1. Podsumowanie ilościowe (I)'!$B5,'BARYCZ+MŁYNÓWKA,ŁUGA (I)'!$AC:$AC)</f>
        <v>1</v>
      </c>
      <c r="G5" s="77">
        <f>SUMIF('BARYCZ+MŁYNÓWKA,ŁUGA (I)'!$S:$S,'1. Podsumowanie ilościowe (I)'!B5,'BARYCZ+MŁYNÓWKA,ŁUGA (I)'!$AE:$AE)</f>
        <v>4000</v>
      </c>
      <c r="H5" s="76">
        <f>SUMIF('BARYCZ+MŁYNÓWKA,ŁUGA (I)'!$S:$S,'1. Podsumowanie ilościowe (I)'!$B5,'BARYCZ+MŁYNÓWKA,ŁUGA (I)'!$AF:$AF)</f>
        <v>7</v>
      </c>
      <c r="I5" s="76">
        <f>SUMIF('BARYCZ+MŁYNÓWKA,ŁUGA (I)'!$S:$S,'1. Podsumowanie ilościowe (I)'!$B5,'BARYCZ+MŁYNÓWKA,ŁUGA (I)'!$AL:$AL)</f>
        <v>9</v>
      </c>
      <c r="J5" s="77">
        <f>SUMIF('BARYCZ+MŁYNÓWKA,ŁUGA (I)'!$S:$S,'1. Podsumowanie ilościowe (I)'!B5,'BARYCZ+MŁYNÓWKA,ŁUGA (I)'!$AH:$AH)</f>
        <v>8179.5</v>
      </c>
      <c r="K5" s="76">
        <f>SUMIF('BARYCZ+MŁYNÓWKA,ŁUGA (I)'!$S:$S,'1. Podsumowanie ilościowe (I)'!$B5,'BARYCZ+MŁYNÓWKA,ŁUGA (I)'!$AI:$AI)</f>
        <v>0</v>
      </c>
      <c r="L5" s="77">
        <f>SUMIF('BARYCZ+MŁYNÓWKA,ŁUGA (I)'!$S:$S,'1. Podsumowanie ilościowe (I)'!B5,'BARYCZ+MŁYNÓWKA,ŁUGA (I)'!$AK:$AK)</f>
        <v>0</v>
      </c>
      <c r="M5" s="76">
        <f>SUMIF('BARYCZ+MŁYNÓWKA,ŁUGA (I)'!$S:$S,'1. Podsumowanie ilościowe (I)'!$B5,'BARYCZ+MŁYNÓWKA,ŁUGA (I)'!$Z:$Z)</f>
        <v>0</v>
      </c>
      <c r="N5" s="77">
        <f>SUMIF('BARYCZ+MŁYNÓWKA,ŁUGA (I)'!$S:$S,'1. Podsumowanie ilościowe (I)'!B5,'BARYCZ+MŁYNÓWKA,ŁUGA (I)'!$AB:$AB)</f>
        <v>0</v>
      </c>
      <c r="O5" s="78">
        <v>0</v>
      </c>
      <c r="P5" s="77">
        <v>0</v>
      </c>
      <c r="Q5" s="76">
        <f>SUMIF('BARYCZ+MŁYNÓWKA,ŁUGA (I)'!$S:$S,'1. Podsumowanie ilościowe (I)'!$B5,'BARYCZ+MŁYNÓWKA,ŁUGA (I)'!$J:$J)</f>
        <v>5</v>
      </c>
      <c r="R5" s="76">
        <f>SUMIF('BARYCZ+MŁYNÓWKA,ŁUGA (I)'!$S:$S,'1. Podsumowanie ilościowe (I)'!$B5,'BARYCZ+MŁYNÓWKA,ŁUGA (I)'!$L:$L)</f>
        <v>5</v>
      </c>
      <c r="S5" s="79">
        <f t="shared" si="0"/>
        <v>12179.5</v>
      </c>
      <c r="T5"/>
    </row>
    <row r="6" spans="1:43">
      <c r="A6" s="80" t="s">
        <v>922</v>
      </c>
      <c r="B6" s="81" t="s">
        <v>924</v>
      </c>
      <c r="C6" s="82">
        <f>SUMIF('BARYCZ+MŁYNÓWKA,ŁUGA (I)'!$S:$S,'1. Podsumowanie ilościowe (I)'!$B6,'BARYCZ+MŁYNÓWKA,ŁUGA (I)'!R:R)</f>
        <v>31.1</v>
      </c>
      <c r="D6" s="83">
        <f>SUMIF('BARYCZ+MŁYNÓWKA,ŁUGA (I)'!$S:$S,'1. Podsumowanie ilościowe (I)'!$B6,'BARYCZ+MŁYNÓWKA,ŁUGA (I)'!$W:$W)</f>
        <v>7</v>
      </c>
      <c r="E6" s="84">
        <f>SUMIF('BARYCZ+MŁYNÓWKA,ŁUGA (I)'!$S:$S,'1. Podsumowanie ilościowe (I)'!B6,'BARYCZ+MŁYNÓWKA,ŁUGA (I)'!$Y:$Y)</f>
        <v>154980</v>
      </c>
      <c r="F6" s="83">
        <f>SUMIF('BARYCZ+MŁYNÓWKA,ŁUGA (I)'!$S:$S,'1. Podsumowanie ilościowe (I)'!$B6,'BARYCZ+MŁYNÓWKA,ŁUGA (I)'!$AC:$AC)</f>
        <v>5</v>
      </c>
      <c r="G6" s="84">
        <f>SUMIF('BARYCZ+MŁYNÓWKA,ŁUGA (I)'!$S:$S,'1. Podsumowanie ilościowe (I)'!B6,'BARYCZ+MŁYNÓWKA,ŁUGA (I)'!$AE:$AE)</f>
        <v>20000</v>
      </c>
      <c r="H6" s="83">
        <f>SUMIF('BARYCZ+MŁYNÓWKA,ŁUGA (I)'!$S:$S,'1. Podsumowanie ilościowe (I)'!$B6,'BARYCZ+MŁYNÓWKA,ŁUGA (I)'!$AF:$AF)</f>
        <v>29</v>
      </c>
      <c r="I6" s="83">
        <f>SUMIF('BARYCZ+MŁYNÓWKA,ŁUGA (I)'!$S:$S,'1. Podsumowanie ilościowe (I)'!$B6,'BARYCZ+MŁYNÓWKA,ŁUGA (I)'!$AL:$AL)</f>
        <v>40</v>
      </c>
      <c r="J6" s="84">
        <f>SUMIF('BARYCZ+MŁYNÓWKA,ŁUGA (I)'!$S:$S,'1. Podsumowanie ilościowe (I)'!B6,'BARYCZ+MŁYNÓWKA,ŁUGA (I)'!$AH:$AH)</f>
        <v>33886.5</v>
      </c>
      <c r="K6" s="83">
        <f>SUMIF('BARYCZ+MŁYNÓWKA,ŁUGA (I)'!$S:$S,'1. Podsumowanie ilościowe (I)'!$B6,'BARYCZ+MŁYNÓWKA,ŁUGA (I)'!$AI:$AI)</f>
        <v>9</v>
      </c>
      <c r="L6" s="84">
        <f>SUMIF('BARYCZ+MŁYNÓWKA,ŁUGA (I)'!$S:$S,'1. Podsumowanie ilościowe (I)'!B6,'BARYCZ+MŁYNÓWKA,ŁUGA (I)'!$AK:$AK)</f>
        <v>20479.5</v>
      </c>
      <c r="M6" s="83">
        <f>SUMIF('BARYCZ+MŁYNÓWKA,ŁUGA (I)'!$S:$S,'1. Podsumowanie ilościowe (I)'!$B6,'BARYCZ+MŁYNÓWKA,ŁUGA (I)'!$Z:$Z)</f>
        <v>0</v>
      </c>
      <c r="N6" s="84">
        <f>SUMIF('BARYCZ+MŁYNÓWKA,ŁUGA (I)'!$S:$S,'1. Podsumowanie ilościowe (I)'!B6,'BARYCZ+MŁYNÓWKA,ŁUGA (I)'!$AB:$AB)</f>
        <v>0</v>
      </c>
      <c r="O6" s="85">
        <v>1</v>
      </c>
      <c r="P6" s="84">
        <v>2500</v>
      </c>
      <c r="Q6" s="83">
        <f>SUMIF('BARYCZ+MŁYNÓWKA,ŁUGA (I)'!$S:$S,'1. Podsumowanie ilościowe (I)'!$B6,'BARYCZ+MŁYNÓWKA,ŁUGA (I)'!$J:$J)</f>
        <v>5</v>
      </c>
      <c r="R6" s="83">
        <f>SUMIF('BARYCZ+MŁYNÓWKA,ŁUGA (I)'!$S:$S,'1. Podsumowanie ilościowe (I)'!$B6,'BARYCZ+MŁYNÓWKA,ŁUGA (I)'!$L:$L)</f>
        <v>7</v>
      </c>
      <c r="S6" s="86">
        <f t="shared" si="0"/>
        <v>231846</v>
      </c>
      <c r="T6"/>
    </row>
    <row r="7" spans="1:43">
      <c r="A7" s="80" t="s">
        <v>922</v>
      </c>
      <c r="B7" s="81" t="s">
        <v>925</v>
      </c>
      <c r="C7" s="82">
        <f>SUMIF('BARYCZ+MŁYNÓWKA,ŁUGA (I)'!$S:$S,'1. Podsumowanie ilościowe (I)'!$B7,'BARYCZ+MŁYNÓWKA,ŁUGA (I)'!R:R)</f>
        <v>19.7</v>
      </c>
      <c r="D7" s="83">
        <f>SUMIF('BARYCZ+MŁYNÓWKA,ŁUGA (I)'!$S:$S,'1. Podsumowanie ilościowe (I)'!$B7,'BARYCZ+MŁYNÓWKA,ŁUGA (I)'!$W:$W)</f>
        <v>1</v>
      </c>
      <c r="E7" s="84">
        <f>SUMIF('BARYCZ+MŁYNÓWKA,ŁUGA (I)'!$S:$S,'1. Podsumowanie ilościowe (I)'!B7,'BARYCZ+MŁYNÓWKA,ŁUGA (I)'!$Y:$Y)</f>
        <v>22140</v>
      </c>
      <c r="F7" s="83">
        <f>SUMIF('BARYCZ+MŁYNÓWKA,ŁUGA (I)'!$S:$S,'1. Podsumowanie ilościowe (I)'!$B7,'BARYCZ+MŁYNÓWKA,ŁUGA (I)'!$AC:$AC)</f>
        <v>2</v>
      </c>
      <c r="G7" s="84">
        <f>SUMIF('BARYCZ+MŁYNÓWKA,ŁUGA (I)'!$S:$S,'1. Podsumowanie ilościowe (I)'!B7,'BARYCZ+MŁYNÓWKA,ŁUGA (I)'!$AE:$AE)</f>
        <v>8000</v>
      </c>
      <c r="H7" s="83">
        <f>SUMIF('BARYCZ+MŁYNÓWKA,ŁUGA (I)'!$S:$S,'1. Podsumowanie ilościowe (I)'!$B7,'BARYCZ+MŁYNÓWKA,ŁUGA (I)'!$AF:$AF)</f>
        <v>10</v>
      </c>
      <c r="I7" s="83">
        <f>SUMIF('BARYCZ+MŁYNÓWKA,ŁUGA (I)'!$S:$S,'1. Podsumowanie ilościowe (I)'!$B7,'BARYCZ+MŁYNÓWKA,ŁUGA (I)'!$AL:$AL)</f>
        <v>15</v>
      </c>
      <c r="J7" s="84">
        <f>SUMIF('BARYCZ+MŁYNÓWKA,ŁUGA (I)'!$S:$S,'1. Podsumowanie ilościowe (I)'!B7,'BARYCZ+MŁYNÓWKA,ŁUGA (I)'!$AH:$AH)</f>
        <v>11685</v>
      </c>
      <c r="K7" s="83">
        <f>SUMIF('BARYCZ+MŁYNÓWKA,ŁUGA (I)'!$S:$S,'1. Podsumowanie ilościowe (I)'!$B7,'BARYCZ+MŁYNÓWKA,ŁUGA (I)'!$AI:$AI)</f>
        <v>4</v>
      </c>
      <c r="L7" s="84">
        <f>SUMIF('BARYCZ+MŁYNÓWKA,ŁUGA (I)'!$S:$S,'1. Podsumowanie ilościowe (I)'!B7,'BARYCZ+MŁYNÓWKA,ŁUGA (I)'!$AK:$AK)</f>
        <v>9102</v>
      </c>
      <c r="M7" s="83">
        <f>SUMIF('BARYCZ+MŁYNÓWKA,ŁUGA (I)'!$S:$S,'1. Podsumowanie ilościowe (I)'!$B7,'BARYCZ+MŁYNÓWKA,ŁUGA (I)'!$Z:$Z)</f>
        <v>0</v>
      </c>
      <c r="N7" s="84">
        <f>SUMIF('BARYCZ+MŁYNÓWKA,ŁUGA (I)'!$S:$S,'1. Podsumowanie ilościowe (I)'!B7,'BARYCZ+MŁYNÓWKA,ŁUGA (I)'!$AB:$AB)</f>
        <v>0</v>
      </c>
      <c r="O7" s="85">
        <v>0</v>
      </c>
      <c r="P7" s="84">
        <v>0</v>
      </c>
      <c r="Q7" s="83">
        <f>SUMIF('BARYCZ+MŁYNÓWKA,ŁUGA (I)'!$S:$S,'1. Podsumowanie ilościowe (I)'!$B7,'BARYCZ+MŁYNÓWKA,ŁUGA (I)'!$J:$J)</f>
        <v>2</v>
      </c>
      <c r="R7" s="83">
        <f>SUMIF('BARYCZ+MŁYNÓWKA,ŁUGA (I)'!$S:$S,'1. Podsumowanie ilościowe (I)'!$B7,'BARYCZ+MŁYNÓWKA,ŁUGA (I)'!$L:$L)</f>
        <v>3</v>
      </c>
      <c r="S7" s="86">
        <f t="shared" si="0"/>
        <v>50927</v>
      </c>
      <c r="T7"/>
    </row>
    <row r="8" spans="1:43" s="92" customFormat="1">
      <c r="A8" s="87" t="s">
        <v>922</v>
      </c>
      <c r="B8" s="88" t="s">
        <v>926</v>
      </c>
      <c r="C8" s="89">
        <f>3.1+8.3</f>
        <v>11.4</v>
      </c>
      <c r="D8" s="90">
        <f>SUMIF('BARYCZ+MŁYNÓWKA,ŁUGA (I)'!$S:$S,'1. Podsumowanie ilościowe (I)'!$B8,'BARYCZ+MŁYNÓWKA,ŁUGA (I)'!$W:$W)</f>
        <v>0</v>
      </c>
      <c r="E8" s="84">
        <f>SUMIF('BARYCZ+MŁYNÓWKA,ŁUGA (I)'!$S:$S,'1. Podsumowanie ilościowe (I)'!B8,'BARYCZ+MŁYNÓWKA,ŁUGA (I)'!$Y:$Y)</f>
        <v>0</v>
      </c>
      <c r="F8" s="90">
        <f>SUMIF('BARYCZ+MŁYNÓWKA,ŁUGA (I)'!$S:$S,'1. Podsumowanie ilościowe (I)'!$B8,'BARYCZ+MŁYNÓWKA,ŁUGA (I)'!$AC:$AC)</f>
        <v>0</v>
      </c>
      <c r="G8" s="84">
        <f>SUMIF('BARYCZ+MŁYNÓWKA,ŁUGA (I)'!$S:$S,'1. Podsumowanie ilościowe (I)'!B8,'BARYCZ+MŁYNÓWKA,ŁUGA (I)'!$AE:$AE)</f>
        <v>0</v>
      </c>
      <c r="H8" s="90">
        <f>SUMIF('BARYCZ+MŁYNÓWKA,ŁUGA (I)'!$S:$S,'1. Podsumowanie ilościowe (I)'!$B8,'BARYCZ+MŁYNÓWKA,ŁUGA (I)'!$AF:$AF)</f>
        <v>0</v>
      </c>
      <c r="I8" s="90">
        <f>SUMIF('BARYCZ+MŁYNÓWKA,ŁUGA (I)'!$S:$S,'1. Podsumowanie ilościowe (I)'!$B8,'BARYCZ+MŁYNÓWKA,ŁUGA (I)'!$AL:$AL)</f>
        <v>0</v>
      </c>
      <c r="J8" s="84">
        <f>SUMIF('BARYCZ+MŁYNÓWKA,ŁUGA (I)'!$S:$S,'1. Podsumowanie ilościowe (I)'!B8,'BARYCZ+MŁYNÓWKA,ŁUGA (I)'!$AH:$AH)</f>
        <v>0</v>
      </c>
      <c r="K8" s="90">
        <f>SUMIF('BARYCZ+MŁYNÓWKA,ŁUGA (I)'!$S:$S,'1. Podsumowanie ilościowe (I)'!$B8,'BARYCZ+MŁYNÓWKA,ŁUGA (I)'!$AI:$AI)</f>
        <v>0</v>
      </c>
      <c r="L8" s="84">
        <f>SUMIF('BARYCZ+MŁYNÓWKA,ŁUGA (I)'!$S:$S,'1. Podsumowanie ilościowe (I)'!B8,'BARYCZ+MŁYNÓWKA,ŁUGA (I)'!$AK:$AK)</f>
        <v>0</v>
      </c>
      <c r="M8" s="90">
        <f>SUMIF('BARYCZ+MŁYNÓWKA,ŁUGA (I)'!$S:$S,'1. Podsumowanie ilościowe (I)'!$B8,'BARYCZ+MŁYNÓWKA,ŁUGA (I)'!$Z:$Z)</f>
        <v>0</v>
      </c>
      <c r="N8" s="84">
        <f>SUMIF('BARYCZ+MŁYNÓWKA,ŁUGA (I)'!$S:$S,'1. Podsumowanie ilościowe (I)'!B8,'BARYCZ+MŁYNÓWKA,ŁUGA (I)'!$AB:$AB)</f>
        <v>0</v>
      </c>
      <c r="O8" s="85">
        <v>0</v>
      </c>
      <c r="P8" s="84">
        <v>0</v>
      </c>
      <c r="Q8" s="90">
        <f>SUMIF('BARYCZ+MŁYNÓWKA,ŁUGA (I)'!$S:$S,'1. Podsumowanie ilościowe (I)'!$B8,'BARYCZ+MŁYNÓWKA,ŁUGA (I)'!$J:$J)</f>
        <v>0</v>
      </c>
      <c r="R8" s="90">
        <f>SUMIF('BARYCZ+MŁYNÓWKA,ŁUGA (I)'!$S:$S,'1. Podsumowanie ilościowe (I)'!$B8,'BARYCZ+MŁYNÓWKA,ŁUGA (I)'!$L:$L)</f>
        <v>0</v>
      </c>
      <c r="S8" s="86">
        <f t="shared" si="0"/>
        <v>0</v>
      </c>
      <c r="T8" s="91"/>
    </row>
    <row r="9" spans="1:43">
      <c r="A9" s="93" t="s">
        <v>922</v>
      </c>
      <c r="B9" s="94" t="s">
        <v>927</v>
      </c>
      <c r="C9" s="95">
        <v>7.9</v>
      </c>
      <c r="D9" s="90">
        <f>SUMIF('BARYCZ+MŁYNÓWKA,ŁUGA (I)'!$S:$S,'1. Podsumowanie ilościowe (I)'!$B9,'BARYCZ+MŁYNÓWKA,ŁUGA (I)'!$W:$W)</f>
        <v>0</v>
      </c>
      <c r="E9" s="84">
        <f>SUMIF('BARYCZ+MŁYNÓWKA,ŁUGA (I)'!$S:$S,'1. Podsumowanie ilościowe (I)'!B9,'BARYCZ+MŁYNÓWKA,ŁUGA (I)'!$Y:$Y)</f>
        <v>0</v>
      </c>
      <c r="F9" s="90">
        <f>SUMIF('BARYCZ+MŁYNÓWKA,ŁUGA (I)'!$S:$S,'1. Podsumowanie ilościowe (I)'!$B9,'BARYCZ+MŁYNÓWKA,ŁUGA (I)'!$AC:$AC)</f>
        <v>0</v>
      </c>
      <c r="G9" s="84">
        <f>SUMIF('BARYCZ+MŁYNÓWKA,ŁUGA (I)'!$S:$S,'1. Podsumowanie ilościowe (I)'!B9,'BARYCZ+MŁYNÓWKA,ŁUGA (I)'!$AE:$AE)</f>
        <v>0</v>
      </c>
      <c r="H9" s="90">
        <f>SUMIF('BARYCZ+MŁYNÓWKA,ŁUGA (I)'!$S:$S,'1. Podsumowanie ilościowe (I)'!$B9,'BARYCZ+MŁYNÓWKA,ŁUGA (I)'!$AF:$AF)</f>
        <v>6</v>
      </c>
      <c r="I9" s="90">
        <f>SUMIF('BARYCZ+MŁYNÓWKA,ŁUGA (I)'!$S:$S,'1. Podsumowanie ilościowe (I)'!$B9,'BARYCZ+MŁYNÓWKA,ŁUGA (I)'!$AL:$AL)</f>
        <v>9</v>
      </c>
      <c r="J9" s="84">
        <f>SUMIF('BARYCZ+MŁYNÓWKA,ŁUGA (I)'!$S:$S,'1. Podsumowanie ilościowe (I)'!B9,'BARYCZ+MŁYNÓWKA,ŁUGA (I)'!$AH:$AH)</f>
        <v>7011</v>
      </c>
      <c r="K9" s="90">
        <f>SUMIF('BARYCZ+MŁYNÓWKA,ŁUGA (I)'!$S:$S,'1. Podsumowanie ilościowe (I)'!$B9,'BARYCZ+MŁYNÓWKA,ŁUGA (I)'!$AI:$AI)</f>
        <v>1</v>
      </c>
      <c r="L9" s="84">
        <f>SUMIF('BARYCZ+MŁYNÓWKA,ŁUGA (I)'!$S:$S,'1. Podsumowanie ilościowe (I)'!B9,'BARYCZ+MŁYNÓWKA,ŁUGA (I)'!$AK:$AK)</f>
        <v>2275.5</v>
      </c>
      <c r="M9" s="90">
        <f>SUMIF('BARYCZ+MŁYNÓWKA,ŁUGA (I)'!$S:$S,'1. Podsumowanie ilościowe (I)'!$B9,'BARYCZ+MŁYNÓWKA,ŁUGA (I)'!$Z:$Z)</f>
        <v>0</v>
      </c>
      <c r="N9" s="84">
        <f>SUMIF('BARYCZ+MŁYNÓWKA,ŁUGA (I)'!$S:$S,'1. Podsumowanie ilościowe (I)'!B9,'BARYCZ+MŁYNÓWKA,ŁUGA (I)'!$AB:$AB)</f>
        <v>0</v>
      </c>
      <c r="O9" s="85">
        <v>0</v>
      </c>
      <c r="P9" s="84">
        <v>0</v>
      </c>
      <c r="Q9" s="90">
        <f>SUMIF('BARYCZ+MŁYNÓWKA,ŁUGA (I)'!$S:$S,'1. Podsumowanie ilościowe (I)'!$B9,'BARYCZ+MŁYNÓWKA,ŁUGA (I)'!$J:$J)</f>
        <v>3</v>
      </c>
      <c r="R9" s="90">
        <f>SUMIF('BARYCZ+MŁYNÓWKA,ŁUGA (I)'!$S:$S,'1. Podsumowanie ilościowe (I)'!$B9,'BARYCZ+MŁYNÓWKA,ŁUGA (I)'!$L:$L)</f>
        <v>0</v>
      </c>
      <c r="S9" s="86">
        <f t="shared" si="0"/>
        <v>9286.5</v>
      </c>
      <c r="T9" s="91"/>
    </row>
    <row r="10" spans="1:43" ht="21.6">
      <c r="A10" s="96" t="s">
        <v>922</v>
      </c>
      <c r="B10" s="97" t="s">
        <v>928</v>
      </c>
      <c r="C10" s="98">
        <f>SUMIF('BARYCZ+MŁYNÓWKA,ŁUGA (I)'!$S:$S,'1. Podsumowanie ilościowe (I)'!$B10,'BARYCZ+MŁYNÓWKA,ŁUGA (I)'!R:R)</f>
        <v>10.1</v>
      </c>
      <c r="D10" s="99">
        <f>SUMIF('BARYCZ+MŁYNÓWKA,ŁUGA (I)'!$S:$S,'1. Podsumowanie ilościowe (I)'!$B10,'BARYCZ+MŁYNÓWKA,ŁUGA (I)'!$W:$W)</f>
        <v>3</v>
      </c>
      <c r="E10" s="100">
        <f>SUMIF('BARYCZ+MŁYNÓWKA,ŁUGA (I)'!$S:$S,'1. Podsumowanie ilościowe (I)'!B10,'BARYCZ+MŁYNÓWKA,ŁUGA (I)'!$Y:$Y)</f>
        <v>105500.01</v>
      </c>
      <c r="F10" s="99">
        <f>SUMIF('BARYCZ+MŁYNÓWKA,ŁUGA (I)'!$S:$S,'1. Podsumowanie ilościowe (I)'!$B10,'BARYCZ+MŁYNÓWKA,ŁUGA (I)'!$AC:$AC)</f>
        <v>2</v>
      </c>
      <c r="G10" s="100">
        <f>SUMIF('BARYCZ+MŁYNÓWKA,ŁUGA (I)'!$S:$S,'1. Podsumowanie ilościowe (I)'!B10,'BARYCZ+MŁYNÓWKA,ŁUGA (I)'!$AE:$AE)</f>
        <v>8000</v>
      </c>
      <c r="H10" s="99">
        <f>SUMIF('BARYCZ+MŁYNÓWKA,ŁUGA (I)'!$S:$S,'1. Podsumowanie ilościowe (I)'!$B10,'BARYCZ+MŁYNÓWKA,ŁUGA (I)'!$AF:$AF)</f>
        <v>10</v>
      </c>
      <c r="I10" s="99">
        <f>SUMIF('BARYCZ+MŁYNÓWKA,ŁUGA (I)'!$S:$S,'1. Podsumowanie ilościowe (I)'!$B10,'BARYCZ+MŁYNÓWKA,ŁUGA (I)'!$AL:$AL)</f>
        <v>13</v>
      </c>
      <c r="J10" s="100">
        <f>SUMIF('BARYCZ+MŁYNÓWKA,ŁUGA (I)'!$S:$S,'1. Podsumowanie ilościowe (I)'!B10,'BARYCZ+MŁYNÓWKA,ŁUGA (I)'!$AH:$AH)</f>
        <v>11685</v>
      </c>
      <c r="K10" s="99">
        <f>SUMIF('BARYCZ+MŁYNÓWKA,ŁUGA (I)'!$S:$S,'1. Podsumowanie ilościowe (I)'!$B10,'BARYCZ+MŁYNÓWKA,ŁUGA (I)'!$AI:$AI)</f>
        <v>4</v>
      </c>
      <c r="L10" s="100">
        <f>SUMIF('BARYCZ+MŁYNÓWKA,ŁUGA (I)'!$S:$S,'1. Podsumowanie ilościowe (I)'!B10,'BARYCZ+MŁYNÓWKA,ŁUGA (I)'!$AK:$AK)</f>
        <v>9102</v>
      </c>
      <c r="M10" s="99">
        <f>SUMIF('BARYCZ+MŁYNÓWKA,ŁUGA (I)'!$S:$S,'1. Podsumowanie ilościowe (I)'!$B10,'BARYCZ+MŁYNÓWKA,ŁUGA (I)'!$Z:$Z)</f>
        <v>0</v>
      </c>
      <c r="N10" s="100">
        <f>SUMIF('BARYCZ+MŁYNÓWKA,ŁUGA (I)'!$S:$S,'1. Podsumowanie ilościowe (I)'!B10,'BARYCZ+MŁYNÓWKA,ŁUGA (I)'!$AB:$AB)</f>
        <v>0</v>
      </c>
      <c r="O10" s="101">
        <v>0</v>
      </c>
      <c r="P10" s="100">
        <v>0</v>
      </c>
      <c r="Q10" s="99">
        <f>SUMIF('BARYCZ+MŁYNÓWKA,ŁUGA (I)'!$S:$S,'1. Podsumowanie ilościowe (I)'!$B10,'BARYCZ+MŁYNÓWKA,ŁUGA (I)'!$J:$J)</f>
        <v>1</v>
      </c>
      <c r="R10" s="99">
        <f>SUMIF('BARYCZ+MŁYNÓWKA,ŁUGA (I)'!$S:$S,'1. Podsumowanie ilościowe (I)'!$B10,'BARYCZ+MŁYNÓWKA,ŁUGA (I)'!$L:$L)</f>
        <v>6</v>
      </c>
      <c r="S10" s="102">
        <f t="shared" si="0"/>
        <v>134287.01</v>
      </c>
      <c r="T10"/>
    </row>
    <row r="11" spans="1:43">
      <c r="A11" s="73" t="s">
        <v>7</v>
      </c>
      <c r="B11" s="74" t="s">
        <v>64</v>
      </c>
      <c r="C11" s="75">
        <f>10.5+31.1+19.7+7.9</f>
        <v>69.2</v>
      </c>
      <c r="D11" s="76">
        <f>SUMIF('BARYCZ+MŁYNÓWKA,ŁUGA (I)'!$P:$P,'1. Podsumowanie ilościowe (I)'!$B11,'BARYCZ+MŁYNÓWKA,ŁUGA (I)'!$W:$W)</f>
        <v>8</v>
      </c>
      <c r="E11" s="77">
        <f>SUMIF('BARYCZ+MŁYNÓWKA,ŁUGA (I)'!$P:$P,'1. Podsumowanie ilościowe (I)'!B11,'BARYCZ+MŁYNÓWKA,ŁUGA (I)'!$Y:$Y)</f>
        <v>177120</v>
      </c>
      <c r="F11" s="76">
        <f>SUMIF('BARYCZ+MŁYNÓWKA,ŁUGA (I)'!$P:$P,'1. Podsumowanie ilościowe (I)'!$B11,'BARYCZ+MŁYNÓWKA,ŁUGA (I)'!$AC:$AC)</f>
        <v>8</v>
      </c>
      <c r="G11" s="77">
        <f>SUMIF('BARYCZ+MŁYNÓWKA,ŁUGA (I)'!$P:$P,'1. Podsumowanie ilościowe (I)'!B11,'BARYCZ+MŁYNÓWKA,ŁUGA (I)'!$AE:$AE)</f>
        <v>32000</v>
      </c>
      <c r="H11" s="76">
        <f>SUMIF('BARYCZ+MŁYNÓWKA,ŁUGA (I)'!$P:$P,'1. Podsumowanie ilościowe (I)'!$B11,'BARYCZ+MŁYNÓWKA,ŁUGA (I)'!$AF:$AF)</f>
        <v>52</v>
      </c>
      <c r="I11" s="76">
        <f>SUMIF('BARYCZ+MŁYNÓWKA,ŁUGA (I)'!$P:$P,'1. Podsumowanie ilościowe (I)'!$B11,'BARYCZ+MŁYNÓWKA,ŁUGA (I)'!$AL:$AL)</f>
        <v>73</v>
      </c>
      <c r="J11" s="77">
        <f>SUMIF('BARYCZ+MŁYNÓWKA,ŁUGA (I)'!$P:$P,'1. Podsumowanie ilościowe (I)'!B11,'BARYCZ+MŁYNÓWKA,ŁUGA (I)'!$AH:$AH)</f>
        <v>60762</v>
      </c>
      <c r="K11" s="76">
        <f>SUMIF('BARYCZ+MŁYNÓWKA,ŁUGA (I)'!$P:$P,'1. Podsumowanie ilościowe (I)'!$B11,'BARYCZ+MŁYNÓWKA,ŁUGA (I)'!$AI:$AI)</f>
        <v>14</v>
      </c>
      <c r="L11" s="77">
        <f>SUMIF('BARYCZ+MŁYNÓWKA,ŁUGA (I)'!$P:$P,'1. Podsumowanie ilościowe (I)'!B11,'BARYCZ+MŁYNÓWKA,ŁUGA (I)'!$AK:$AK)</f>
        <v>31857</v>
      </c>
      <c r="M11" s="76">
        <f>SUMIF('BARYCZ+MŁYNÓWKA,ŁUGA (I)'!$P:$P,'1. Podsumowanie ilościowe (I)'!$B11,'BARYCZ+MŁYNÓWKA,ŁUGA (I)'!$Z:$Z)</f>
        <v>0</v>
      </c>
      <c r="N11" s="77">
        <f>SUMIF('BARYCZ+MŁYNÓWKA,ŁUGA (I)'!$P:$P,'1. Podsumowanie ilościowe (I)'!B11,'BARYCZ+MŁYNÓWKA,ŁUGA (I)'!$AB:$AB)</f>
        <v>0</v>
      </c>
      <c r="O11" s="78">
        <v>1</v>
      </c>
      <c r="P11" s="77">
        <v>2500</v>
      </c>
      <c r="Q11" s="76">
        <f>SUMIF('BARYCZ+MŁYNÓWKA,ŁUGA (I)'!$P:$P,'1. Podsumowanie ilościowe (I)'!$B11,'BARYCZ+MŁYNÓWKA,ŁUGA (I)'!$J:$J)</f>
        <v>15</v>
      </c>
      <c r="R11" s="76">
        <f>SUMIF('BARYCZ+MŁYNÓWKA,ŁUGA (I)'!$P:$P,'1. Podsumowanie ilościowe (I)'!$B11,'BARYCZ+MŁYNÓWKA,ŁUGA (I)'!$L:$L)</f>
        <v>15</v>
      </c>
      <c r="S11" s="79">
        <f t="shared" si="0"/>
        <v>304239</v>
      </c>
      <c r="T11"/>
    </row>
    <row r="12" spans="1:43" s="92" customFormat="1">
      <c r="A12" s="87" t="s">
        <v>7</v>
      </c>
      <c r="B12" s="88" t="s">
        <v>929</v>
      </c>
      <c r="C12" s="89">
        <v>3.1</v>
      </c>
      <c r="D12" s="90">
        <f>SUMIF('BARYCZ+MŁYNÓWKA,ŁUGA (I)'!$P:$P,'1. Podsumowanie ilościowe (I)'!$B12,'BARYCZ+MŁYNÓWKA,ŁUGA (I)'!$W:$W)</f>
        <v>0</v>
      </c>
      <c r="E12" s="84">
        <f>SUMIF('BARYCZ+MŁYNÓWKA,ŁUGA (I)'!$P:$P,'1. Podsumowanie ilościowe (I)'!B12,'BARYCZ+MŁYNÓWKA,ŁUGA (I)'!$Y:$Y)</f>
        <v>0</v>
      </c>
      <c r="F12" s="90">
        <f>SUMIF('BARYCZ+MŁYNÓWKA,ŁUGA (I)'!$P:$P,'1. Podsumowanie ilościowe (I)'!$B12,'BARYCZ+MŁYNÓWKA,ŁUGA (I)'!$AC:$AC)</f>
        <v>0</v>
      </c>
      <c r="G12" s="84">
        <f>SUMIF('BARYCZ+MŁYNÓWKA,ŁUGA (I)'!$P:$P,'1. Podsumowanie ilościowe (I)'!B12,'BARYCZ+MŁYNÓWKA,ŁUGA (I)'!$AE:$AE)</f>
        <v>0</v>
      </c>
      <c r="H12" s="90">
        <f>SUMIF('BARYCZ+MŁYNÓWKA,ŁUGA (I)'!$P:$P,'1. Podsumowanie ilościowe (I)'!$B12,'BARYCZ+MŁYNÓWKA,ŁUGA (I)'!$AF:$AF)</f>
        <v>0</v>
      </c>
      <c r="I12" s="90">
        <f>SUMIF('BARYCZ+MŁYNÓWKA,ŁUGA (I)'!$P:$P,'1. Podsumowanie ilościowe (I)'!$B12,'BARYCZ+MŁYNÓWKA,ŁUGA (I)'!$AL:$AL)</f>
        <v>0</v>
      </c>
      <c r="J12" s="84">
        <f>SUMIF('BARYCZ+MŁYNÓWKA,ŁUGA (I)'!$P:$P,'1. Podsumowanie ilościowe (I)'!B12,'BARYCZ+MŁYNÓWKA,ŁUGA (I)'!$AH:$AH)</f>
        <v>0</v>
      </c>
      <c r="K12" s="90">
        <f>SUMIF('BARYCZ+MŁYNÓWKA,ŁUGA (I)'!$P:$P,'1. Podsumowanie ilościowe (I)'!$B12,'BARYCZ+MŁYNÓWKA,ŁUGA (I)'!$AI:$AI)</f>
        <v>0</v>
      </c>
      <c r="L12" s="84">
        <f>SUMIF('BARYCZ+MŁYNÓWKA,ŁUGA (I)'!$P:$P,'1. Podsumowanie ilościowe (I)'!B12,'BARYCZ+MŁYNÓWKA,ŁUGA (I)'!$AK:$AK)</f>
        <v>0</v>
      </c>
      <c r="M12" s="90">
        <f>SUMIF('BARYCZ+MŁYNÓWKA,ŁUGA (I)'!$P:$P,'1. Podsumowanie ilościowe (I)'!$B12,'BARYCZ+MŁYNÓWKA,ŁUGA (I)'!$Z:$Z)</f>
        <v>0</v>
      </c>
      <c r="N12" s="84">
        <f>SUMIF('BARYCZ+MŁYNÓWKA,ŁUGA (I)'!$P:$P,'1. Podsumowanie ilościowe (I)'!B12,'BARYCZ+MŁYNÓWKA,ŁUGA (I)'!$AB:$AB)</f>
        <v>0</v>
      </c>
      <c r="O12" s="85">
        <v>0</v>
      </c>
      <c r="P12" s="84">
        <v>0</v>
      </c>
      <c r="Q12" s="90">
        <f>SUMIF('BARYCZ+MŁYNÓWKA,ŁUGA (I)'!$P:$P,'1. Podsumowanie ilościowe (I)'!$B12,'BARYCZ+MŁYNÓWKA,ŁUGA (I)'!$J:$J)</f>
        <v>0</v>
      </c>
      <c r="R12" s="90">
        <f>SUMIF('BARYCZ+MŁYNÓWKA,ŁUGA (I)'!$P:$P,'1. Podsumowanie ilościowe (I)'!$B12,'BARYCZ+MŁYNÓWKA,ŁUGA (I)'!$L:$L)</f>
        <v>0</v>
      </c>
      <c r="S12" s="86">
        <f t="shared" si="0"/>
        <v>0</v>
      </c>
      <c r="T12" s="91"/>
    </row>
    <row r="13" spans="1:43" s="92" customFormat="1">
      <c r="A13" s="87" t="s">
        <v>7</v>
      </c>
      <c r="B13" s="88" t="s">
        <v>212</v>
      </c>
      <c r="C13" s="89">
        <v>8.3000000000000007</v>
      </c>
      <c r="D13" s="90">
        <f>SUMIF('BARYCZ+MŁYNÓWKA,ŁUGA (I)'!$P:$P,'1. Podsumowanie ilościowe (I)'!$B13,'BARYCZ+MŁYNÓWKA,ŁUGA (I)'!$W:$W)</f>
        <v>0</v>
      </c>
      <c r="E13" s="84">
        <f>SUMIF('BARYCZ+MŁYNÓWKA,ŁUGA (I)'!$P:$P,'1. Podsumowanie ilościowe (I)'!B13,'BARYCZ+MŁYNÓWKA,ŁUGA (I)'!$Y:$Y)</f>
        <v>0</v>
      </c>
      <c r="F13" s="90">
        <f>SUMIF('BARYCZ+MŁYNÓWKA,ŁUGA (I)'!$P:$P,'1. Podsumowanie ilościowe (I)'!$B13,'BARYCZ+MŁYNÓWKA,ŁUGA (I)'!$AC:$AC)</f>
        <v>0</v>
      </c>
      <c r="G13" s="84">
        <f>SUMIF('BARYCZ+MŁYNÓWKA,ŁUGA (I)'!$P:$P,'1. Podsumowanie ilościowe (I)'!B13,'BARYCZ+MŁYNÓWKA,ŁUGA (I)'!$AE:$AE)</f>
        <v>0</v>
      </c>
      <c r="H13" s="90">
        <f>SUMIF('BARYCZ+MŁYNÓWKA,ŁUGA (I)'!$P:$P,'1. Podsumowanie ilościowe (I)'!$B13,'BARYCZ+MŁYNÓWKA,ŁUGA (I)'!$AF:$AF)</f>
        <v>0</v>
      </c>
      <c r="I13" s="90">
        <f>SUMIF('BARYCZ+MŁYNÓWKA,ŁUGA (I)'!$P:$P,'1. Podsumowanie ilościowe (I)'!$B13,'BARYCZ+MŁYNÓWKA,ŁUGA (I)'!$AL:$AL)</f>
        <v>0</v>
      </c>
      <c r="J13" s="84">
        <f>SUMIF('BARYCZ+MŁYNÓWKA,ŁUGA (I)'!$P:$P,'1. Podsumowanie ilościowe (I)'!B13,'BARYCZ+MŁYNÓWKA,ŁUGA (I)'!$AH:$AH)</f>
        <v>0</v>
      </c>
      <c r="K13" s="90">
        <f>SUMIF('BARYCZ+MŁYNÓWKA,ŁUGA (I)'!$P:$P,'1. Podsumowanie ilościowe (I)'!$B13,'BARYCZ+MŁYNÓWKA,ŁUGA (I)'!$AI:$AI)</f>
        <v>0</v>
      </c>
      <c r="L13" s="84">
        <f>SUMIF('BARYCZ+MŁYNÓWKA,ŁUGA (I)'!$P:$P,'1. Podsumowanie ilościowe (I)'!B13,'BARYCZ+MŁYNÓWKA,ŁUGA (I)'!$AK:$AK)</f>
        <v>0</v>
      </c>
      <c r="M13" s="90">
        <f>SUMIF('BARYCZ+MŁYNÓWKA,ŁUGA (I)'!$P:$P,'1. Podsumowanie ilościowe (I)'!$B13,'BARYCZ+MŁYNÓWKA,ŁUGA (I)'!$Z:$Z)</f>
        <v>0</v>
      </c>
      <c r="N13" s="84">
        <f>SUMIF('BARYCZ+MŁYNÓWKA,ŁUGA (I)'!$P:$P,'1. Podsumowanie ilościowe (I)'!B13,'BARYCZ+MŁYNÓWKA,ŁUGA (I)'!$AB:$AB)</f>
        <v>0</v>
      </c>
      <c r="O13" s="85">
        <v>0</v>
      </c>
      <c r="P13" s="84">
        <v>0</v>
      </c>
      <c r="Q13" s="90">
        <f>SUMIF('BARYCZ+MŁYNÓWKA,ŁUGA (I)'!$P:$P,'1. Podsumowanie ilościowe (I)'!$B13,'BARYCZ+MŁYNÓWKA,ŁUGA (I)'!$J:$J)</f>
        <v>0</v>
      </c>
      <c r="R13" s="90">
        <f>SUMIF('BARYCZ+MŁYNÓWKA,ŁUGA (I)'!$P:$P,'1. Podsumowanie ilościowe (I)'!$B13,'BARYCZ+MŁYNÓWKA,ŁUGA (I)'!$L:$L)</f>
        <v>0</v>
      </c>
      <c r="S13" s="86">
        <f t="shared" si="0"/>
        <v>0</v>
      </c>
      <c r="T13" s="91"/>
    </row>
    <row r="14" spans="1:43" ht="21.6">
      <c r="A14" s="80" t="s">
        <v>7</v>
      </c>
      <c r="B14" s="81" t="s">
        <v>930</v>
      </c>
      <c r="C14" s="82">
        <f>6.2+5.5</f>
        <v>11.7</v>
      </c>
      <c r="D14" s="83">
        <f>SUMIF('BARYCZ+MŁYNÓWKA,ŁUGA (I)'!$P:$P,'1. Podsumowanie ilościowe (I)'!$B14,'BARYCZ+MŁYNÓWKA,ŁUGA (I)'!$W:$W)</f>
        <v>3</v>
      </c>
      <c r="E14" s="84">
        <f>SUMIF('BARYCZ+MŁYNÓWKA,ŁUGA (I)'!$P:$P,'1. Podsumowanie ilościowe (I)'!B14,'BARYCZ+MŁYNÓWKA,ŁUGA (I)'!$Y:$Y)</f>
        <v>105500.01</v>
      </c>
      <c r="F14" s="83">
        <f>SUMIF('BARYCZ+MŁYNÓWKA,ŁUGA (I)'!$P:$P,'1. Podsumowanie ilościowe (I)'!$B14,'BARYCZ+MŁYNÓWKA,ŁUGA (I)'!$AC:$AC)</f>
        <v>1</v>
      </c>
      <c r="G14" s="84">
        <f>SUMIF('BARYCZ+MŁYNÓWKA,ŁUGA (I)'!$P:$P,'1. Podsumowanie ilościowe (I)'!B14,'BARYCZ+MŁYNÓWKA,ŁUGA (I)'!$AE:$AE)</f>
        <v>4000</v>
      </c>
      <c r="H14" s="83">
        <f>SUMIF('BARYCZ+MŁYNÓWKA,ŁUGA (I)'!$P:$P,'1. Podsumowanie ilościowe (I)'!$B14,'BARYCZ+MŁYNÓWKA,ŁUGA (I)'!$AF:$AF)</f>
        <v>7</v>
      </c>
      <c r="I14" s="83">
        <f>SUMIF('BARYCZ+MŁYNÓWKA,ŁUGA (I)'!$P:$P,'1. Podsumowanie ilościowe (I)'!$B14,'BARYCZ+MŁYNÓWKA,ŁUGA (I)'!$AL:$AL)</f>
        <v>9</v>
      </c>
      <c r="J14" s="84">
        <f>SUMIF('BARYCZ+MŁYNÓWKA,ŁUGA (I)'!$P:$P,'1. Podsumowanie ilościowe (I)'!B14,'BARYCZ+MŁYNÓWKA,ŁUGA (I)'!$AH:$AH)</f>
        <v>8179.5</v>
      </c>
      <c r="K14" s="83">
        <f>SUMIF('BARYCZ+MŁYNÓWKA,ŁUGA (I)'!$P:$P,'1. Podsumowanie ilościowe (I)'!$B14,'BARYCZ+MŁYNÓWKA,ŁUGA (I)'!$AI:$AI)</f>
        <v>3</v>
      </c>
      <c r="L14" s="84">
        <f>SUMIF('BARYCZ+MŁYNÓWKA,ŁUGA (I)'!$P:$P,'1. Podsumowanie ilościowe (I)'!B14,'BARYCZ+MŁYNÓWKA,ŁUGA (I)'!$AK:$AK)</f>
        <v>6826.5</v>
      </c>
      <c r="M14" s="83">
        <f>SUMIF('BARYCZ+MŁYNÓWKA,ŁUGA (I)'!$P:$P,'1. Podsumowanie ilościowe (I)'!$B14,'BARYCZ+MŁYNÓWKA,ŁUGA (I)'!$Z:$Z)</f>
        <v>0</v>
      </c>
      <c r="N14" s="84">
        <f>SUMIF('BARYCZ+MŁYNÓWKA,ŁUGA (I)'!$P:$P,'1. Podsumowanie ilościowe (I)'!B14,'BARYCZ+MŁYNÓWKA,ŁUGA (I)'!$AB:$AB)</f>
        <v>0</v>
      </c>
      <c r="O14" s="85">
        <v>0</v>
      </c>
      <c r="P14" s="84">
        <v>0</v>
      </c>
      <c r="Q14" s="83">
        <f>SUMIF('BARYCZ+MŁYNÓWKA,ŁUGA (I)'!$P:$P,'1. Podsumowanie ilościowe (I)'!$B14,'BARYCZ+MŁYNÓWKA,ŁUGA (I)'!$J:$J)</f>
        <v>1</v>
      </c>
      <c r="R14" s="83">
        <f>SUMIF('BARYCZ+MŁYNÓWKA,ŁUGA (I)'!$P:$P,'1. Podsumowanie ilościowe (I)'!$B14,'BARYCZ+MŁYNÓWKA,ŁUGA (I)'!$L:$L)</f>
        <v>3</v>
      </c>
      <c r="S14" s="86">
        <f t="shared" si="0"/>
        <v>124506.01</v>
      </c>
      <c r="T14"/>
    </row>
    <row r="15" spans="1:43">
      <c r="A15" s="96" t="s">
        <v>7</v>
      </c>
      <c r="B15" s="97" t="s">
        <v>931</v>
      </c>
      <c r="C15" s="98">
        <v>3.9</v>
      </c>
      <c r="D15" s="99">
        <f>SUMIF('BARYCZ+MŁYNÓWKA,ŁUGA (I)'!$P:$P,'1. Podsumowanie ilościowe (I)'!$B15,'BARYCZ+MŁYNÓWKA,ŁUGA (I)'!$W:$W)</f>
        <v>0</v>
      </c>
      <c r="E15" s="100">
        <f>SUMIF('BARYCZ+MŁYNÓWKA,ŁUGA (I)'!$P:$P,'1. Podsumowanie ilościowe (I)'!B15,'BARYCZ+MŁYNÓWKA,ŁUGA (I)'!$Y:$Y)</f>
        <v>0</v>
      </c>
      <c r="F15" s="99">
        <f>SUMIF('BARYCZ+MŁYNÓWKA,ŁUGA (I)'!$P:$P,'1. Podsumowanie ilościowe (I)'!$B15,'BARYCZ+MŁYNÓWKA,ŁUGA (I)'!$AC:$AC)</f>
        <v>1</v>
      </c>
      <c r="G15" s="100">
        <f>SUMIF('BARYCZ+MŁYNÓWKA,ŁUGA (I)'!$P:$P,'1. Podsumowanie ilościowe (I)'!B15,'BARYCZ+MŁYNÓWKA,ŁUGA (I)'!$AE:$AE)</f>
        <v>4000</v>
      </c>
      <c r="H15" s="99">
        <f>SUMIF('BARYCZ+MŁYNÓWKA,ŁUGA (I)'!$P:$P,'1. Podsumowanie ilościowe (I)'!$B15,'BARYCZ+MŁYNÓWKA,ŁUGA (I)'!$AF:$AF)</f>
        <v>3</v>
      </c>
      <c r="I15" s="99">
        <f>SUMIF('BARYCZ+MŁYNÓWKA,ŁUGA (I)'!$P:$P,'1. Podsumowanie ilościowe (I)'!$B15,'BARYCZ+MŁYNÓWKA,ŁUGA (I)'!$AL:$AL)</f>
        <v>4</v>
      </c>
      <c r="J15" s="100">
        <f>SUMIF('BARYCZ+MŁYNÓWKA,ŁUGA (I)'!$P:$P,'1. Podsumowanie ilościowe (I)'!B15,'BARYCZ+MŁYNÓWKA,ŁUGA (I)'!$AH:$AH)</f>
        <v>3505.5</v>
      </c>
      <c r="K15" s="99">
        <f>SUMIF('BARYCZ+MŁYNÓWKA,ŁUGA (I)'!$P:$P,'1. Podsumowanie ilościowe (I)'!$B15,'BARYCZ+MŁYNÓWKA,ŁUGA (I)'!$AI:$AI)</f>
        <v>1</v>
      </c>
      <c r="L15" s="100">
        <f>SUMIF('BARYCZ+MŁYNÓWKA,ŁUGA (I)'!$P:$P,'1. Podsumowanie ilościowe (I)'!B15,'BARYCZ+MŁYNÓWKA,ŁUGA (I)'!$AK:$AK)</f>
        <v>2275.5</v>
      </c>
      <c r="M15" s="99">
        <f>SUMIF('BARYCZ+MŁYNÓWKA,ŁUGA (I)'!$P:$P,'1. Podsumowanie ilościowe (I)'!$B15,'BARYCZ+MŁYNÓWKA,ŁUGA (I)'!$Z:$Z)</f>
        <v>0</v>
      </c>
      <c r="N15" s="100">
        <f>SUMIF('BARYCZ+MŁYNÓWKA,ŁUGA (I)'!$P:$P,'1. Podsumowanie ilościowe (I)'!B15,'BARYCZ+MŁYNÓWKA,ŁUGA (I)'!$AB:$AB)</f>
        <v>0</v>
      </c>
      <c r="O15" s="101">
        <v>0</v>
      </c>
      <c r="P15" s="100">
        <v>0</v>
      </c>
      <c r="Q15" s="99">
        <f>SUMIF('BARYCZ+MŁYNÓWKA,ŁUGA (I)'!$P:$P,'1. Podsumowanie ilościowe (I)'!$B15,'BARYCZ+MŁYNÓWKA,ŁUGA (I)'!$J:$J)</f>
        <v>0</v>
      </c>
      <c r="R15" s="99">
        <f>SUMIF('BARYCZ+MŁYNÓWKA,ŁUGA (I)'!$P:$P,'1. Podsumowanie ilościowe (I)'!$B15,'BARYCZ+MŁYNÓWKA,ŁUGA (I)'!$L:$L)</f>
        <v>3</v>
      </c>
      <c r="S15" s="102">
        <f t="shared" si="0"/>
        <v>9781</v>
      </c>
      <c r="T15"/>
    </row>
    <row r="16" spans="1:43">
      <c r="A16" s="73" t="s">
        <v>932</v>
      </c>
      <c r="B16" s="74" t="s">
        <v>567</v>
      </c>
      <c r="C16" s="103"/>
      <c r="D16" s="76">
        <f>SUMIF('BARYCZ+MŁYNÓWKA,ŁUGA (I)'!$U:$U,'1. Podsumowanie ilościowe (I)'!$B16,'BARYCZ+MŁYNÓWKA,ŁUGA (I)'!$W:$W)</f>
        <v>0</v>
      </c>
      <c r="E16" s="77">
        <f>SUMIF('BARYCZ+MŁYNÓWKA,ŁUGA (I)'!$U:$U,'1. Podsumowanie ilościowe (I)'!B16,'BARYCZ+MŁYNÓWKA,ŁUGA (I)'!$Y:$Y)</f>
        <v>0</v>
      </c>
      <c r="F16" s="76">
        <f>SUMIF('BARYCZ+MŁYNÓWKA,ŁUGA (I)'!$U:$U,'1. Podsumowanie ilościowe (I)'!$B16,'BARYCZ+MŁYNÓWKA,ŁUGA (I)'!$AC:$AC)</f>
        <v>0</v>
      </c>
      <c r="G16" s="77">
        <f>SUMIF('BARYCZ+MŁYNÓWKA,ŁUGA (I)'!$U:$U,'1. Podsumowanie ilościowe (I)'!B16,'BARYCZ+MŁYNÓWKA,ŁUGA (I)'!$AE:$AE)</f>
        <v>0</v>
      </c>
      <c r="H16" s="76">
        <f>SUMIF('BARYCZ+MŁYNÓWKA,ŁUGA (I)'!$U:$U,'1. Podsumowanie ilościowe (I)'!$B16,'BARYCZ+MŁYNÓWKA,ŁUGA (I)'!$AF:$AF)</f>
        <v>5</v>
      </c>
      <c r="I16" s="76">
        <f>SUMIF('BARYCZ+MŁYNÓWKA,ŁUGA (I)'!$U:$U,'1. Podsumowanie ilościowe (I)'!$B16,'BARYCZ+MŁYNÓWKA,ŁUGA (I)'!$AL:$AL)</f>
        <v>6</v>
      </c>
      <c r="J16" s="77">
        <f>SUMIF('BARYCZ+MŁYNÓWKA,ŁUGA (I)'!$U:$U,'1. Podsumowanie ilościowe (I)'!B16,'BARYCZ+MŁYNÓWKA,ŁUGA (I)'!$AH:$AH)</f>
        <v>5842.5</v>
      </c>
      <c r="K16" s="76">
        <f>SUMIF('BARYCZ+MŁYNÓWKA,ŁUGA (I)'!$U:$U,'1. Podsumowanie ilościowe (I)'!$B16,'BARYCZ+MŁYNÓWKA,ŁUGA (I)'!$AI:$AI)</f>
        <v>0</v>
      </c>
      <c r="L16" s="77">
        <f>SUMIF('BARYCZ+MŁYNÓWKA,ŁUGA (I)'!$U:$U,'1. Podsumowanie ilościowe (I)'!B16,'BARYCZ+MŁYNÓWKA,ŁUGA (I)'!$AK:$AK)</f>
        <v>0</v>
      </c>
      <c r="M16" s="76">
        <f>SUMIF('BARYCZ+MŁYNÓWKA,ŁUGA (I)'!$U:$U,'1. Podsumowanie ilościowe (I)'!$B16,'BARYCZ+MŁYNÓWKA,ŁUGA (I)'!$Z:$Z)</f>
        <v>0</v>
      </c>
      <c r="N16" s="77">
        <f>SUMIF('BARYCZ+MŁYNÓWKA,ŁUGA (I)'!$U:$U,'1. Podsumowanie ilościowe (I)'!B16,'BARYCZ+MŁYNÓWKA,ŁUGA (I)'!$AB:$AB)</f>
        <v>0</v>
      </c>
      <c r="O16" s="78">
        <v>0</v>
      </c>
      <c r="P16" s="77">
        <v>0</v>
      </c>
      <c r="Q16" s="76">
        <f>SUMIF('BARYCZ+MŁYNÓWKA,ŁUGA (I)'!$U:$U,'1. Podsumowanie ilościowe (I)'!$B16,'BARYCZ+MŁYNÓWKA,ŁUGA (I)'!$J:$J)</f>
        <v>3</v>
      </c>
      <c r="R16" s="76">
        <f>SUMIF('BARYCZ+MŁYNÓWKA,ŁUGA (I)'!$U:$U,'1. Podsumowanie ilościowe (I)'!$B16,'BARYCZ+MŁYNÓWKA,ŁUGA (I)'!$L:$L)</f>
        <v>4</v>
      </c>
      <c r="S16" s="79">
        <f t="shared" si="0"/>
        <v>5842.5</v>
      </c>
      <c r="T16"/>
    </row>
    <row r="17" spans="1:24">
      <c r="A17" s="80" t="s">
        <v>932</v>
      </c>
      <c r="B17" s="81" t="s">
        <v>252</v>
      </c>
      <c r="C17" s="104"/>
      <c r="D17" s="83">
        <f>SUMIF('BARYCZ+MŁYNÓWKA,ŁUGA (I)'!$U:$U,'1. Podsumowanie ilościowe (I)'!$B17,'BARYCZ+MŁYNÓWKA,ŁUGA (I)'!$W:$W)</f>
        <v>10</v>
      </c>
      <c r="E17" s="84">
        <f>SUMIF('BARYCZ+MŁYNÓWKA,ŁUGA (I)'!$U:$U,'1. Podsumowanie ilościowe (I)'!B17,'BARYCZ+MŁYNÓWKA,ŁUGA (I)'!$Y:$Y)</f>
        <v>260480.00999999995</v>
      </c>
      <c r="F17" s="83">
        <f>SUMIF('BARYCZ+MŁYNÓWKA,ŁUGA (I)'!$U:$U,'1. Podsumowanie ilościowe (I)'!$B17,'BARYCZ+MŁYNÓWKA,ŁUGA (I)'!$AC:$AC)</f>
        <v>7</v>
      </c>
      <c r="G17" s="84">
        <f>SUMIF('BARYCZ+MŁYNÓWKA,ŁUGA (I)'!$U:$U,'1. Podsumowanie ilościowe (I)'!B17,'BARYCZ+MŁYNÓWKA,ŁUGA (I)'!$AE:$AE)</f>
        <v>28000</v>
      </c>
      <c r="H17" s="83">
        <f>SUMIF('BARYCZ+MŁYNÓWKA,ŁUGA (I)'!$U:$U,'1. Podsumowanie ilościowe (I)'!$B17,'BARYCZ+MŁYNÓWKA,ŁUGA (I)'!$AF:$AF)</f>
        <v>38</v>
      </c>
      <c r="I17" s="83">
        <f>SUMIF('BARYCZ+MŁYNÓWKA,ŁUGA (I)'!$U:$U,'1. Podsumowanie ilościowe (I)'!$B17,'BARYCZ+MŁYNÓWKA,ŁUGA (I)'!$AL:$AL)</f>
        <v>52</v>
      </c>
      <c r="J17" s="84">
        <f>SUMIF('BARYCZ+MŁYNÓWKA,ŁUGA (I)'!$U:$U,'1. Podsumowanie ilościowe (I)'!B17,'BARYCZ+MŁYNÓWKA,ŁUGA (I)'!$AH:$AH)</f>
        <v>44403</v>
      </c>
      <c r="K17" s="83">
        <f>SUMIF('BARYCZ+MŁYNÓWKA,ŁUGA (I)'!$U:$U,'1. Podsumowanie ilościowe (I)'!$B17,'BARYCZ+MŁYNÓWKA,ŁUGA (I)'!$AI:$AI)</f>
        <v>12</v>
      </c>
      <c r="L17" s="84">
        <f>SUMIF('BARYCZ+MŁYNÓWKA,ŁUGA (I)'!$U:$U,'1. Podsumowanie ilościowe (I)'!B17,'BARYCZ+MŁYNÓWKA,ŁUGA (I)'!$AK:$AK)</f>
        <v>27306</v>
      </c>
      <c r="M17" s="83">
        <f>SUMIF('BARYCZ+MŁYNÓWKA,ŁUGA (I)'!$U:$U,'1. Podsumowanie ilościowe (I)'!$B17,'BARYCZ+MŁYNÓWKA,ŁUGA (I)'!$Z:$Z)</f>
        <v>0</v>
      </c>
      <c r="N17" s="84">
        <f>SUMIF('BARYCZ+MŁYNÓWKA,ŁUGA (I)'!$U:$U,'1. Podsumowanie ilościowe (I)'!B17,'BARYCZ+MŁYNÓWKA,ŁUGA (I)'!$AB:$AB)</f>
        <v>0</v>
      </c>
      <c r="O17" s="85">
        <v>1</v>
      </c>
      <c r="P17" s="84">
        <v>2500</v>
      </c>
      <c r="Q17" s="83">
        <f>SUMIF('BARYCZ+MŁYNÓWKA,ŁUGA (I)'!$U:$U,'1. Podsumowanie ilościowe (I)'!$B17,'BARYCZ+MŁYNÓWKA,ŁUGA (I)'!$J:$J)</f>
        <v>8</v>
      </c>
      <c r="R17" s="83">
        <f>SUMIF('BARYCZ+MŁYNÓWKA,ŁUGA (I)'!$U:$U,'1. Podsumowanie ilościowe (I)'!$B17,'BARYCZ+MŁYNÓWKA,ŁUGA (I)'!$L:$L)</f>
        <v>12</v>
      </c>
      <c r="S17" s="86">
        <f t="shared" si="0"/>
        <v>362689.00999999995</v>
      </c>
      <c r="T17"/>
    </row>
    <row r="18" spans="1:24">
      <c r="A18" s="96" t="s">
        <v>932</v>
      </c>
      <c r="B18" s="97" t="s">
        <v>475</v>
      </c>
      <c r="C18" s="105"/>
      <c r="D18" s="99">
        <f>SUMIF('BARYCZ+MŁYNÓWKA,ŁUGA (I)'!$U:$U,'1. Podsumowanie ilościowe (I)'!$B18,'BARYCZ+MŁYNÓWKA,ŁUGA (I)'!$W:$W)</f>
        <v>1</v>
      </c>
      <c r="E18" s="100">
        <f>SUMIF('BARYCZ+MŁYNÓWKA,ŁUGA (I)'!$U:$U,'1. Podsumowanie ilościowe (I)'!B18,'BARYCZ+MŁYNÓWKA,ŁUGA (I)'!$Y:$Y)</f>
        <v>22140</v>
      </c>
      <c r="F18" s="99">
        <f>SUMIF('BARYCZ+MŁYNÓWKA,ŁUGA (I)'!$U:$U,'1. Podsumowanie ilościowe (I)'!$B18,'BARYCZ+MŁYNÓWKA,ŁUGA (I)'!$AC:$AC)</f>
        <v>3</v>
      </c>
      <c r="G18" s="100">
        <f>SUMIF('BARYCZ+MŁYNÓWKA,ŁUGA (I)'!$U:$U,'1. Podsumowanie ilościowe (I)'!B18,'BARYCZ+MŁYNÓWKA,ŁUGA (I)'!$AE:$AE)</f>
        <v>12000</v>
      </c>
      <c r="H18" s="99">
        <f>SUMIF('BARYCZ+MŁYNÓWKA,ŁUGA (I)'!$U:$U,'1. Podsumowanie ilościowe (I)'!$B18,'BARYCZ+MŁYNÓWKA,ŁUGA (I)'!$AF:$AF)</f>
        <v>19</v>
      </c>
      <c r="I18" s="99">
        <f>SUMIF('BARYCZ+MŁYNÓWKA,ŁUGA (I)'!$U:$U,'1. Podsumowanie ilościowe (I)'!$B18,'BARYCZ+MŁYNÓWKA,ŁUGA (I)'!$AL:$AL)</f>
        <v>28</v>
      </c>
      <c r="J18" s="100">
        <f>SUMIF('BARYCZ+MŁYNÓWKA,ŁUGA (I)'!$U:$U,'1. Podsumowanie ilościowe (I)'!B18,'BARYCZ+MŁYNÓWKA,ŁUGA (I)'!$AH:$AH)</f>
        <v>22201.5</v>
      </c>
      <c r="K18" s="99">
        <f>SUMIF('BARYCZ+MŁYNÓWKA,ŁUGA (I)'!$U:$U,'1. Podsumowanie ilościowe (I)'!$B18,'BARYCZ+MŁYNÓWKA,ŁUGA (I)'!$AI:$AI)</f>
        <v>6</v>
      </c>
      <c r="L18" s="100">
        <f>SUMIF('BARYCZ+MŁYNÓWKA,ŁUGA (I)'!$U:$U,'1. Podsumowanie ilościowe (I)'!B18,'BARYCZ+MŁYNÓWKA,ŁUGA (I)'!$AK:$AK)</f>
        <v>13653</v>
      </c>
      <c r="M18" s="99">
        <f>SUMIF('BARYCZ+MŁYNÓWKA,ŁUGA (I)'!$U:$U,'1. Podsumowanie ilościowe (I)'!$B18,'BARYCZ+MŁYNÓWKA,ŁUGA (I)'!$Z:$Z)</f>
        <v>0</v>
      </c>
      <c r="N18" s="100">
        <f>SUMIF('BARYCZ+MŁYNÓWKA,ŁUGA (I)'!$U:$U,'1. Podsumowanie ilościowe (I)'!B18,'BARYCZ+MŁYNÓWKA,ŁUGA (I)'!$AB:$AB)</f>
        <v>0</v>
      </c>
      <c r="O18" s="101">
        <v>0</v>
      </c>
      <c r="P18" s="100">
        <v>0</v>
      </c>
      <c r="Q18" s="99">
        <f>SUMIF('BARYCZ+MŁYNÓWKA,ŁUGA (I)'!$U:$U,'1. Podsumowanie ilościowe (I)'!$B18,'BARYCZ+MŁYNÓWKA,ŁUGA (I)'!$J:$J)</f>
        <v>5</v>
      </c>
      <c r="R18" s="99">
        <f>SUMIF('BARYCZ+MŁYNÓWKA,ŁUGA (I)'!$U:$U,'1. Podsumowanie ilościowe (I)'!$B18,'BARYCZ+MŁYNÓWKA,ŁUGA (I)'!$L:$L)</f>
        <v>5</v>
      </c>
      <c r="S18" s="102">
        <f t="shared" si="0"/>
        <v>69994.5</v>
      </c>
      <c r="T18"/>
    </row>
    <row r="19" spans="1:24" ht="31.8">
      <c r="A19" s="73" t="s">
        <v>30</v>
      </c>
      <c r="B19" s="106" t="s">
        <v>933</v>
      </c>
      <c r="C19" s="107"/>
      <c r="D19" s="76">
        <f>SUMIF('BARYCZ+MŁYNÓWKA,ŁUGA (I)'!$AV:$AV,'1. Podsumowanie ilościowe (I)'!$B19,'BARYCZ+MŁYNÓWKA,ŁUGA (I)'!$W:$W)</f>
        <v>0</v>
      </c>
      <c r="E19" s="77">
        <f>SUMIF('BARYCZ+MŁYNÓWKA,ŁUGA (I)'!$AV:$AV,'1. Podsumowanie ilościowe (I)'!B19,'BARYCZ+MŁYNÓWKA,ŁUGA (I)'!$Y:$Y)</f>
        <v>0</v>
      </c>
      <c r="F19" s="76">
        <f>SUMIF('BARYCZ+MŁYNÓWKA,ŁUGA (I)'!$AV:$AV,'1. Podsumowanie ilościowe (I)'!$B19,'BARYCZ+MŁYNÓWKA,ŁUGA (I)'!$AC:$AC)</f>
        <v>0</v>
      </c>
      <c r="G19" s="77">
        <f>SUMIF('BARYCZ+MŁYNÓWKA,ŁUGA (I)'!$AV:$AV,'1. Podsumowanie ilościowe (I)'!B19,'BARYCZ+MŁYNÓWKA,ŁUGA (I)'!$AE:$AE)</f>
        <v>0</v>
      </c>
      <c r="H19" s="76">
        <f>SUMIF('BARYCZ+MŁYNÓWKA,ŁUGA (I)'!$AV:$AV,'1. Podsumowanie ilościowe (I)'!$B19,'BARYCZ+MŁYNÓWKA,ŁUGA (I)'!$AF:$AF)</f>
        <v>5</v>
      </c>
      <c r="I19" s="76">
        <f>SUMIF('BARYCZ+MŁYNÓWKA,ŁUGA (I)'!$AV:$AV,'1. Podsumowanie ilościowe (I)'!$B19,'BARYCZ+MŁYNÓWKA,ŁUGA (I)'!$AL:$AL)</f>
        <v>6</v>
      </c>
      <c r="J19" s="77">
        <f>SUMIF('BARYCZ+MŁYNÓWKA,ŁUGA (I)'!$AV:$AV,'1. Podsumowanie ilościowe (I)'!B19,'BARYCZ+MŁYNÓWKA,ŁUGA (I)'!$AH:$AH)</f>
        <v>5842.5</v>
      </c>
      <c r="K19" s="76">
        <f>SUMIF('BARYCZ+MŁYNÓWKA,ŁUGA (I)'!$AV:$AV,'1. Podsumowanie ilościowe (I)'!$B19,'BARYCZ+MŁYNÓWKA,ŁUGA (I)'!$AI:$AI)</f>
        <v>0</v>
      </c>
      <c r="L19" s="77">
        <f>SUMIF('BARYCZ+MŁYNÓWKA,ŁUGA (I)'!$AV:$AV,'1. Podsumowanie ilościowe (I)'!B19,'BARYCZ+MŁYNÓWKA,ŁUGA (I)'!$AK:$AK)</f>
        <v>0</v>
      </c>
      <c r="M19" s="76">
        <f>SUMIF('BARYCZ+MŁYNÓWKA,ŁUGA (I)'!$AV:$AV,'1. Podsumowanie ilościowe (I)'!$B19,'BARYCZ+MŁYNÓWKA,ŁUGA (I)'!$Z:$Z)</f>
        <v>0</v>
      </c>
      <c r="N19" s="77">
        <f>SUMIF('BARYCZ+MŁYNÓWKA,ŁUGA (I)'!$AV:$AV,'1. Podsumowanie ilościowe (I)'!B19,'BARYCZ+MŁYNÓWKA,ŁUGA (I)'!$AB:$AB)</f>
        <v>0</v>
      </c>
      <c r="O19" s="78">
        <v>0</v>
      </c>
      <c r="P19" s="77">
        <v>0</v>
      </c>
      <c r="Q19" s="76">
        <f>SUMIF('BARYCZ+MŁYNÓWKA,ŁUGA (I)'!$AV:$AV,'1. Podsumowanie ilościowe (I)'!$B19,'BARYCZ+MŁYNÓWKA,ŁUGA (I)'!$J:$J)</f>
        <v>3</v>
      </c>
      <c r="R19" s="76">
        <f>SUMIF('BARYCZ+MŁYNÓWKA,ŁUGA (I)'!$AV:$AV,'1. Podsumowanie ilościowe (I)'!$B19,'BARYCZ+MŁYNÓWKA,ŁUGA (I)'!$L:$L)</f>
        <v>4</v>
      </c>
      <c r="S19" s="79">
        <f t="shared" si="0"/>
        <v>5842.5</v>
      </c>
      <c r="T19"/>
    </row>
    <row r="20" spans="1:24" ht="21.6">
      <c r="A20" s="80" t="s">
        <v>30</v>
      </c>
      <c r="B20" s="108" t="s">
        <v>934</v>
      </c>
      <c r="C20" s="109"/>
      <c r="D20" s="83">
        <f>SUMIF('BARYCZ+MŁYNÓWKA,ŁUGA (I)'!$AV:$AV,'1. Podsumowanie ilościowe (I)'!$B20,'BARYCZ+MŁYNÓWKA,ŁUGA (I)'!$W:$W)</f>
        <v>10</v>
      </c>
      <c r="E20" s="84">
        <f>SUMIF('BARYCZ+MŁYNÓWKA,ŁUGA (I)'!$AV:$AV,'1. Podsumowanie ilościowe (I)'!B20,'BARYCZ+MŁYNÓWKA,ŁUGA (I)'!$Y:$Y)</f>
        <v>260480.00999999995</v>
      </c>
      <c r="F20" s="83">
        <f>SUMIF('BARYCZ+MŁYNÓWKA,ŁUGA (I)'!$AV:$AV,'1. Podsumowanie ilościowe (I)'!$B20,'BARYCZ+MŁYNÓWKA,ŁUGA (I)'!$AC:$AC)</f>
        <v>7</v>
      </c>
      <c r="G20" s="84">
        <f>SUMIF('BARYCZ+MŁYNÓWKA,ŁUGA (I)'!$AV:$AV,'1. Podsumowanie ilościowe (I)'!B20,'BARYCZ+MŁYNÓWKA,ŁUGA (I)'!$AE:$AE)</f>
        <v>28000</v>
      </c>
      <c r="H20" s="83">
        <f>SUMIF('BARYCZ+MŁYNÓWKA,ŁUGA (I)'!$AV:$AV,'1. Podsumowanie ilościowe (I)'!$B20,'BARYCZ+MŁYNÓWKA,ŁUGA (I)'!$AF:$AF)</f>
        <v>38</v>
      </c>
      <c r="I20" s="83">
        <f>SUMIF('BARYCZ+MŁYNÓWKA,ŁUGA (I)'!$AV:$AV,'1. Podsumowanie ilościowe (I)'!$B20,'BARYCZ+MŁYNÓWKA,ŁUGA (I)'!$AL:$AL)</f>
        <v>52</v>
      </c>
      <c r="J20" s="84">
        <f>SUMIF('BARYCZ+MŁYNÓWKA,ŁUGA (I)'!$AV:$AV,'1. Podsumowanie ilościowe (I)'!B20,'BARYCZ+MŁYNÓWKA,ŁUGA (I)'!$AH:$AH)</f>
        <v>44403</v>
      </c>
      <c r="K20" s="83">
        <f>SUMIF('BARYCZ+MŁYNÓWKA,ŁUGA (I)'!$AV:$AV,'1. Podsumowanie ilościowe (I)'!$B20,'BARYCZ+MŁYNÓWKA,ŁUGA (I)'!$AI:$AI)</f>
        <v>12</v>
      </c>
      <c r="L20" s="84">
        <f>SUMIF('BARYCZ+MŁYNÓWKA,ŁUGA (I)'!$AV:$AV,'1. Podsumowanie ilościowe (I)'!B20,'BARYCZ+MŁYNÓWKA,ŁUGA (I)'!$AK:$AK)</f>
        <v>27306</v>
      </c>
      <c r="M20" s="83">
        <f>SUMIF('BARYCZ+MŁYNÓWKA,ŁUGA (I)'!$AV:$AV,'1. Podsumowanie ilościowe (I)'!$B20,'BARYCZ+MŁYNÓWKA,ŁUGA (I)'!$Z:$Z)</f>
        <v>0</v>
      </c>
      <c r="N20" s="84">
        <f>SUMIF('BARYCZ+MŁYNÓWKA,ŁUGA (I)'!$AV:$AV,'1. Podsumowanie ilościowe (I)'!B20,'BARYCZ+MŁYNÓWKA,ŁUGA (I)'!$AB:$AB)</f>
        <v>0</v>
      </c>
      <c r="O20" s="85">
        <v>1</v>
      </c>
      <c r="P20" s="84">
        <v>2500</v>
      </c>
      <c r="Q20" s="83">
        <f>SUMIF('BARYCZ+MŁYNÓWKA,ŁUGA (I)'!$AV:$AV,'1. Podsumowanie ilościowe (I)'!$B20,'BARYCZ+MŁYNÓWKA,ŁUGA (I)'!$J:$J)</f>
        <v>8</v>
      </c>
      <c r="R20" s="83">
        <f>SUMIF('BARYCZ+MŁYNÓWKA,ŁUGA (I)'!$AV:$AV,'1. Podsumowanie ilościowe (I)'!$B20,'BARYCZ+MŁYNÓWKA,ŁUGA (I)'!$L:$L)</f>
        <v>12</v>
      </c>
      <c r="S20" s="86">
        <f t="shared" si="0"/>
        <v>362689.00999999995</v>
      </c>
      <c r="T20"/>
    </row>
    <row r="21" spans="1:24" ht="21.6">
      <c r="A21" s="96" t="s">
        <v>30</v>
      </c>
      <c r="B21" s="110" t="s">
        <v>935</v>
      </c>
      <c r="C21" s="111"/>
      <c r="D21" s="99">
        <f>SUMIF('BARYCZ+MŁYNÓWKA,ŁUGA (I)'!$AV:$AV,'1. Podsumowanie ilościowe (I)'!$B21,'BARYCZ+MŁYNÓWKA,ŁUGA (I)'!$W:$W)</f>
        <v>1</v>
      </c>
      <c r="E21" s="100">
        <f>SUMIF('BARYCZ+MŁYNÓWKA,ŁUGA (I)'!$AV:$AV,'1. Podsumowanie ilościowe (I)'!B21,'BARYCZ+MŁYNÓWKA,ŁUGA (I)'!$Y:$Y)</f>
        <v>22140</v>
      </c>
      <c r="F21" s="99">
        <f>SUMIF('BARYCZ+MŁYNÓWKA,ŁUGA (I)'!$AV:$AV,'1. Podsumowanie ilościowe (I)'!$B21,'BARYCZ+MŁYNÓWKA,ŁUGA (I)'!$AC:$AC)</f>
        <v>3</v>
      </c>
      <c r="G21" s="100">
        <f>SUMIF('BARYCZ+MŁYNÓWKA,ŁUGA (I)'!$AV:$AV,'1. Podsumowanie ilościowe (I)'!B21,'BARYCZ+MŁYNÓWKA,ŁUGA (I)'!$AE:$AE)</f>
        <v>12000</v>
      </c>
      <c r="H21" s="99">
        <f>SUMIF('BARYCZ+MŁYNÓWKA,ŁUGA (I)'!$AV:$AV,'1. Podsumowanie ilościowe (I)'!$B21,'BARYCZ+MŁYNÓWKA,ŁUGA (I)'!$AF:$AF)</f>
        <v>19</v>
      </c>
      <c r="I21" s="99">
        <f>SUMIF('BARYCZ+MŁYNÓWKA,ŁUGA (I)'!$AV:$AV,'1. Podsumowanie ilościowe (I)'!$B21,'BARYCZ+MŁYNÓWKA,ŁUGA (I)'!$AL:$AL)</f>
        <v>28</v>
      </c>
      <c r="J21" s="100">
        <f>SUMIF('BARYCZ+MŁYNÓWKA,ŁUGA (I)'!$AV:$AV,'1. Podsumowanie ilościowe (I)'!B21,'BARYCZ+MŁYNÓWKA,ŁUGA (I)'!$AH:$AH)</f>
        <v>22201.5</v>
      </c>
      <c r="K21" s="99">
        <f>SUMIF('BARYCZ+MŁYNÓWKA,ŁUGA (I)'!$AV:$AV,'1. Podsumowanie ilościowe (I)'!$B21,'BARYCZ+MŁYNÓWKA,ŁUGA (I)'!$AI:$AI)</f>
        <v>6</v>
      </c>
      <c r="L21" s="100">
        <f>SUMIF('BARYCZ+MŁYNÓWKA,ŁUGA (I)'!$AV:$AV,'1. Podsumowanie ilościowe (I)'!B21,'BARYCZ+MŁYNÓWKA,ŁUGA (I)'!$AK:$AK)</f>
        <v>13653</v>
      </c>
      <c r="M21" s="99">
        <f>SUMIF('BARYCZ+MŁYNÓWKA,ŁUGA (I)'!$AV:$AV,'1. Podsumowanie ilościowe (I)'!$B21,'BARYCZ+MŁYNÓWKA,ŁUGA (I)'!$Z:$Z)</f>
        <v>0</v>
      </c>
      <c r="N21" s="100">
        <f>SUMIF('BARYCZ+MŁYNÓWKA,ŁUGA (I)'!$AV:$AV,'1. Podsumowanie ilościowe (I)'!B21,'BARYCZ+MŁYNÓWKA,ŁUGA (I)'!$AB:$AB)</f>
        <v>0</v>
      </c>
      <c r="O21" s="101">
        <v>0</v>
      </c>
      <c r="P21" s="100">
        <v>0</v>
      </c>
      <c r="Q21" s="99">
        <f>SUMIF('BARYCZ+MŁYNÓWKA,ŁUGA (I)'!$AV:$AV,'1. Podsumowanie ilościowe (I)'!$B21,'BARYCZ+MŁYNÓWKA,ŁUGA (I)'!$J:$J)</f>
        <v>5</v>
      </c>
      <c r="R21" s="99">
        <f>SUMIF('BARYCZ+MŁYNÓWKA,ŁUGA (I)'!$AV:$AV,'1. Podsumowanie ilościowe (I)'!$B21,'BARYCZ+MŁYNÓWKA,ŁUGA (I)'!$L:$L)</f>
        <v>5</v>
      </c>
      <c r="S21" s="112">
        <f t="shared" si="0"/>
        <v>69994.5</v>
      </c>
      <c r="T21"/>
    </row>
    <row r="22" spans="1:24" ht="15.6">
      <c r="A22" s="73" t="s">
        <v>936</v>
      </c>
      <c r="B22" s="74" t="s">
        <v>567</v>
      </c>
      <c r="C22" s="103"/>
      <c r="D22" s="76">
        <f>SUMIF('BARYCZ+MŁYNÓWKA,ŁUGA (I)'!$V:$V,'1. Podsumowanie ilościowe (I)'!$B22,'BARYCZ+MŁYNÓWKA,ŁUGA (I)'!$W:$W)</f>
        <v>0</v>
      </c>
      <c r="E22" s="77">
        <f>SUMIF('BARYCZ+MŁYNÓWKA,ŁUGA (I)'!$V:$V,'1. Podsumowanie ilościowe (I)'!B22,'BARYCZ+MŁYNÓWKA,ŁUGA (I)'!$Y:$Y)</f>
        <v>0</v>
      </c>
      <c r="F22" s="76">
        <f>SUMIF('BARYCZ+MŁYNÓWKA,ŁUGA (I)'!$V:$V,'1. Podsumowanie ilościowe (I)'!$B22,'BARYCZ+MŁYNÓWKA,ŁUGA (I)'!$AC:$AC)</f>
        <v>0</v>
      </c>
      <c r="G22" s="77">
        <f>SUMIF('BARYCZ+MŁYNÓWKA,ŁUGA (I)'!$V:$V,'1. Podsumowanie ilościowe (I)'!B22,'BARYCZ+MŁYNÓWKA,ŁUGA (I)'!$AE:$AE)</f>
        <v>0</v>
      </c>
      <c r="H22" s="76">
        <f>SUMIF('BARYCZ+MŁYNÓWKA,ŁUGA (I)'!$V:$V,'1. Podsumowanie ilościowe (I)'!$B22,'BARYCZ+MŁYNÓWKA,ŁUGA (I)'!$AF:$AF)</f>
        <v>5</v>
      </c>
      <c r="I22" s="76">
        <f>SUMIF('BARYCZ+MŁYNÓWKA,ŁUGA (I)'!$V:$V,'1. Podsumowanie ilościowe (I)'!$B22,'BARYCZ+MŁYNÓWKA,ŁUGA (I)'!$AL:$AL)</f>
        <v>6</v>
      </c>
      <c r="J22" s="77">
        <f>SUMIF('BARYCZ+MŁYNÓWKA,ŁUGA (I)'!$V:$V,'1. Podsumowanie ilościowe (I)'!B22,'BARYCZ+MŁYNÓWKA,ŁUGA (I)'!$AH:$AH)</f>
        <v>5842.5</v>
      </c>
      <c r="K22" s="76">
        <f>SUMIF('BARYCZ+MŁYNÓWKA,ŁUGA (I)'!$V:$V,'1. Podsumowanie ilościowe (I)'!$B22,'BARYCZ+MŁYNÓWKA,ŁUGA (I)'!$AI:$AI)</f>
        <v>0</v>
      </c>
      <c r="L22" s="77">
        <f>SUMIF('BARYCZ+MŁYNÓWKA,ŁUGA (I)'!$V:$V,'1. Podsumowanie ilościowe (I)'!B22,'BARYCZ+MŁYNÓWKA,ŁUGA (I)'!$AK:$AK)</f>
        <v>0</v>
      </c>
      <c r="M22" s="76">
        <f>SUMIF('BARYCZ+MŁYNÓWKA,ŁUGA (I)'!$V:$V,'1. Podsumowanie ilościowe (I)'!$B22,'BARYCZ+MŁYNÓWKA,ŁUGA (I)'!$Z:$Z)</f>
        <v>0</v>
      </c>
      <c r="N22" s="77">
        <f>SUMIF('BARYCZ+MŁYNÓWKA,ŁUGA (I)'!$V:$V,'1. Podsumowanie ilościowe (I)'!B22,'BARYCZ+MŁYNÓWKA,ŁUGA (I)'!$AB:$AB)</f>
        <v>0</v>
      </c>
      <c r="O22" s="78">
        <v>0</v>
      </c>
      <c r="P22" s="77">
        <v>0</v>
      </c>
      <c r="Q22" s="76">
        <f>SUMIF('BARYCZ+MŁYNÓWKA,ŁUGA (I)'!$V:$V,'1. Podsumowanie ilościowe (I)'!$B22,'BARYCZ+MŁYNÓWKA,ŁUGA (I)'!$J:$J)</f>
        <v>3</v>
      </c>
      <c r="R22" s="113">
        <f>SUMIF('BARYCZ+MŁYNÓWKA,ŁUGA (I)'!$V:$V,'1. Podsumowanie ilościowe (I)'!$B22,'BARYCZ+MŁYNÓWKA,ŁUGA (I)'!$L:$L)</f>
        <v>4</v>
      </c>
      <c r="S22" s="114">
        <f t="shared" si="0"/>
        <v>5842.5</v>
      </c>
      <c r="T22"/>
    </row>
    <row r="23" spans="1:24" ht="15.6">
      <c r="A23" s="80" t="s">
        <v>936</v>
      </c>
      <c r="B23" s="81" t="s">
        <v>252</v>
      </c>
      <c r="C23" s="104"/>
      <c r="D23" s="83">
        <f>SUMIF('BARYCZ+MŁYNÓWKA,ŁUGA (I)'!$V:$V,'1. Podsumowanie ilościowe (I)'!$B23,'BARYCZ+MŁYNÓWKA,ŁUGA (I)'!$W:$W)</f>
        <v>7</v>
      </c>
      <c r="E23" s="84">
        <f>SUMIF('BARYCZ+MŁYNÓWKA,ŁUGA (I)'!$V:$V,'1. Podsumowanie ilościowe (I)'!B23,'BARYCZ+MŁYNÓWKA,ŁUGA (I)'!$Y:$Y)</f>
        <v>154980</v>
      </c>
      <c r="F23" s="83">
        <f>SUMIF('BARYCZ+MŁYNÓWKA,ŁUGA (I)'!$V:$V,'1. Podsumowanie ilościowe (I)'!$B23,'BARYCZ+MŁYNÓWKA,ŁUGA (I)'!$AC:$AC)</f>
        <v>7</v>
      </c>
      <c r="G23" s="84">
        <f>SUMIF('BARYCZ+MŁYNÓWKA,ŁUGA (I)'!$V:$V,'1. Podsumowanie ilościowe (I)'!B23,'BARYCZ+MŁYNÓWKA,ŁUGA (I)'!$AE:$AE)</f>
        <v>28000</v>
      </c>
      <c r="H23" s="83">
        <f>SUMIF('BARYCZ+MŁYNÓWKA,ŁUGA (I)'!$V:$V,'1. Podsumowanie ilościowe (I)'!$B23,'BARYCZ+MŁYNÓWKA,ŁUGA (I)'!$AF:$AF)</f>
        <v>35</v>
      </c>
      <c r="I23" s="83">
        <f>SUMIF('BARYCZ+MŁYNÓWKA,ŁUGA (I)'!$V:$V,'1. Podsumowanie ilościowe (I)'!$B23,'BARYCZ+MŁYNÓWKA,ŁUGA (I)'!$AL:$AL)</f>
        <v>48</v>
      </c>
      <c r="J23" s="84">
        <f>SUMIF('BARYCZ+MŁYNÓWKA,ŁUGA (I)'!$V:$V,'1. Podsumowanie ilościowe (I)'!B23,'BARYCZ+MŁYNÓWKA,ŁUGA (I)'!$AH:$AH)</f>
        <v>40897.5</v>
      </c>
      <c r="K23" s="83">
        <f>SUMIF('BARYCZ+MŁYNÓWKA,ŁUGA (I)'!$V:$V,'1. Podsumowanie ilościowe (I)'!$B23,'BARYCZ+MŁYNÓWKA,ŁUGA (I)'!$AI:$AI)</f>
        <v>11</v>
      </c>
      <c r="L23" s="84">
        <f>SUMIF('BARYCZ+MŁYNÓWKA,ŁUGA (I)'!$V:$V,'1. Podsumowanie ilościowe (I)'!B23,'BARYCZ+MŁYNÓWKA,ŁUGA (I)'!$AK:$AK)</f>
        <v>25030.5</v>
      </c>
      <c r="M23" s="83">
        <f>SUMIF('BARYCZ+MŁYNÓWKA,ŁUGA (I)'!$V:$V,'1. Podsumowanie ilościowe (I)'!$B23,'BARYCZ+MŁYNÓWKA,ŁUGA (I)'!$Z:$Z)</f>
        <v>0</v>
      </c>
      <c r="N23" s="84">
        <f>SUMIF('BARYCZ+MŁYNÓWKA,ŁUGA (I)'!$V:$V,'1. Podsumowanie ilościowe (I)'!B23,'BARYCZ+MŁYNÓWKA,ŁUGA (I)'!$AB:$AB)</f>
        <v>0</v>
      </c>
      <c r="O23" s="85">
        <v>1</v>
      </c>
      <c r="P23" s="84">
        <v>2500</v>
      </c>
      <c r="Q23" s="83">
        <f>SUMIF('BARYCZ+MŁYNÓWKA,ŁUGA (I)'!$V:$V,'1. Podsumowanie ilościowe (I)'!$B23,'BARYCZ+MŁYNÓWKA,ŁUGA (I)'!$J:$J)</f>
        <v>7</v>
      </c>
      <c r="R23" s="115">
        <f>SUMIF('BARYCZ+MŁYNÓWKA,ŁUGA (I)'!$V:$V,'1. Podsumowanie ilościowe (I)'!$B23,'BARYCZ+MŁYNÓWKA,ŁUGA (I)'!$L:$L)</f>
        <v>11</v>
      </c>
      <c r="S23" s="116">
        <f t="shared" si="0"/>
        <v>251408</v>
      </c>
      <c r="T23" s="117"/>
    </row>
    <row r="24" spans="1:24" ht="15.6">
      <c r="A24" s="80" t="s">
        <v>936</v>
      </c>
      <c r="B24" s="81" t="s">
        <v>475</v>
      </c>
      <c r="C24" s="104"/>
      <c r="D24" s="83">
        <f>SUMIF('BARYCZ+MŁYNÓWKA,ŁUGA (I)'!$V:$V,'1. Podsumowanie ilościowe (I)'!$B24,'BARYCZ+MŁYNÓWKA,ŁUGA (I)'!$W:$W)</f>
        <v>1</v>
      </c>
      <c r="E24" s="84">
        <f>SUMIF('BARYCZ+MŁYNÓWKA,ŁUGA (I)'!$V:$V,'1. Podsumowanie ilościowe (I)'!B24,'BARYCZ+MŁYNÓWKA,ŁUGA (I)'!$Y:$Y)</f>
        <v>22140</v>
      </c>
      <c r="F24" s="83">
        <f>SUMIF('BARYCZ+MŁYNÓWKA,ŁUGA (I)'!$V:$V,'1. Podsumowanie ilościowe (I)'!$B24,'BARYCZ+MŁYNÓWKA,ŁUGA (I)'!$AC:$AC)</f>
        <v>3</v>
      </c>
      <c r="G24" s="84">
        <f>SUMIF('BARYCZ+MŁYNÓWKA,ŁUGA (I)'!$V:$V,'1. Podsumowanie ilościowe (I)'!B24,'BARYCZ+MŁYNÓWKA,ŁUGA (I)'!$AE:$AE)</f>
        <v>12000</v>
      </c>
      <c r="H24" s="83">
        <f>SUMIF('BARYCZ+MŁYNÓWKA,ŁUGA (I)'!$V:$V,'1. Podsumowanie ilościowe (I)'!$B24,'BARYCZ+MŁYNÓWKA,ŁUGA (I)'!$AF:$AF)</f>
        <v>19</v>
      </c>
      <c r="I24" s="83">
        <f>SUMIF('BARYCZ+MŁYNÓWKA,ŁUGA (I)'!$V:$V,'1. Podsumowanie ilościowe (I)'!$B24,'BARYCZ+MŁYNÓWKA,ŁUGA (I)'!$AL:$AL)</f>
        <v>28</v>
      </c>
      <c r="J24" s="84">
        <f>SUMIF('BARYCZ+MŁYNÓWKA,ŁUGA (I)'!$V:$V,'1. Podsumowanie ilościowe (I)'!B24,'BARYCZ+MŁYNÓWKA,ŁUGA (I)'!$AH:$AH)</f>
        <v>22201.5</v>
      </c>
      <c r="K24" s="83">
        <f>SUMIF('BARYCZ+MŁYNÓWKA,ŁUGA (I)'!$V:$V,'1. Podsumowanie ilościowe (I)'!$B24,'BARYCZ+MŁYNÓWKA,ŁUGA (I)'!$AI:$AI)</f>
        <v>6</v>
      </c>
      <c r="L24" s="84">
        <f>SUMIF('BARYCZ+MŁYNÓWKA,ŁUGA (I)'!$V:$V,'1. Podsumowanie ilościowe (I)'!B24,'BARYCZ+MŁYNÓWKA,ŁUGA (I)'!$AK:$AK)</f>
        <v>13653</v>
      </c>
      <c r="M24" s="83">
        <f>SUMIF('BARYCZ+MŁYNÓWKA,ŁUGA (I)'!$V:$V,'1. Podsumowanie ilościowe (I)'!$B24,'BARYCZ+MŁYNÓWKA,ŁUGA (I)'!$Z:$Z)</f>
        <v>0</v>
      </c>
      <c r="N24" s="84">
        <f>SUMIF('BARYCZ+MŁYNÓWKA,ŁUGA (I)'!$V:$V,'1. Podsumowanie ilościowe (I)'!B24,'BARYCZ+MŁYNÓWKA,ŁUGA (I)'!$AB:$AB)</f>
        <v>0</v>
      </c>
      <c r="O24" s="85"/>
      <c r="P24" s="84">
        <v>0</v>
      </c>
      <c r="Q24" s="83">
        <f>SUMIF('BARYCZ+MŁYNÓWKA,ŁUGA (I)'!$V:$V,'1. Podsumowanie ilościowe (I)'!$B24,'BARYCZ+MŁYNÓWKA,ŁUGA (I)'!$J:$J)</f>
        <v>5</v>
      </c>
      <c r="R24" s="115">
        <f>SUMIF('BARYCZ+MŁYNÓWKA,ŁUGA (I)'!$V:$V,'1. Podsumowanie ilościowe (I)'!$B24,'BARYCZ+MŁYNÓWKA,ŁUGA (I)'!$L:$L)</f>
        <v>5</v>
      </c>
      <c r="S24" s="116">
        <f t="shared" si="0"/>
        <v>69994.5</v>
      </c>
      <c r="T24"/>
    </row>
    <row r="25" spans="1:24" ht="15.6">
      <c r="A25" s="96" t="s">
        <v>936</v>
      </c>
      <c r="B25" s="97" t="s">
        <v>937</v>
      </c>
      <c r="C25" s="105"/>
      <c r="D25" s="99">
        <f>SUMIF('BARYCZ+MŁYNÓWKA,ŁUGA (I)'!$V:$V,'1. Podsumowanie ilościowe (I)'!$B25,'BARYCZ+MŁYNÓWKA,ŁUGA (I)'!$W:$W)</f>
        <v>3</v>
      </c>
      <c r="E25" s="100">
        <f>SUMIF('BARYCZ+MŁYNÓWKA,ŁUGA (I)'!$V:$V,'1. Podsumowanie ilościowe (I)'!B25,'BARYCZ+MŁYNÓWKA,ŁUGA (I)'!$Y:$Y)</f>
        <v>105500.01</v>
      </c>
      <c r="F25" s="99">
        <f>SUMIF('BARYCZ+MŁYNÓWKA,ŁUGA (I)'!$V:$V,'1. Podsumowanie ilościowe (I)'!$B25,'BARYCZ+MŁYNÓWKA,ŁUGA (I)'!$AC:$AC)</f>
        <v>0</v>
      </c>
      <c r="G25" s="100">
        <f>SUMIF('BARYCZ+MŁYNÓWKA,ŁUGA (I)'!$V:$V,'1. Podsumowanie ilościowe (I)'!B25,'BARYCZ+MŁYNÓWKA,ŁUGA (I)'!$AE:$AE)</f>
        <v>0</v>
      </c>
      <c r="H25" s="99">
        <f>SUMIF('BARYCZ+MŁYNÓWKA,ŁUGA (I)'!$V:$V,'1. Podsumowanie ilościowe (I)'!$B25,'BARYCZ+MŁYNÓWKA,ŁUGA (I)'!$AF:$AF)</f>
        <v>3</v>
      </c>
      <c r="I25" s="99">
        <f>SUMIF('BARYCZ+MŁYNÓWKA,ŁUGA (I)'!$V:$V,'1. Podsumowanie ilościowe (I)'!$B25,'BARYCZ+MŁYNÓWKA,ŁUGA (I)'!$AL:$AL)</f>
        <v>4</v>
      </c>
      <c r="J25" s="100">
        <f>SUMIF('BARYCZ+MŁYNÓWKA,ŁUGA (I)'!$V:$V,'1. Podsumowanie ilościowe (I)'!B25,'BARYCZ+MŁYNÓWKA,ŁUGA (I)'!$AH:$AH)</f>
        <v>3505.5</v>
      </c>
      <c r="K25" s="99">
        <f>SUMIF('BARYCZ+MŁYNÓWKA,ŁUGA (I)'!$V:$V,'1. Podsumowanie ilościowe (I)'!$B25,'BARYCZ+MŁYNÓWKA,ŁUGA (I)'!$AI:$AI)</f>
        <v>1</v>
      </c>
      <c r="L25" s="100">
        <f>SUMIF('BARYCZ+MŁYNÓWKA,ŁUGA (I)'!$V:$V,'1. Podsumowanie ilościowe (I)'!B25,'BARYCZ+MŁYNÓWKA,ŁUGA (I)'!$AK:$AK)</f>
        <v>2275.5</v>
      </c>
      <c r="M25" s="99">
        <f>SUMIF('BARYCZ+MŁYNÓWKA,ŁUGA (I)'!$V:$V,'1. Podsumowanie ilościowe (I)'!$B25,'BARYCZ+MŁYNÓWKA,ŁUGA (I)'!$Z:$Z)</f>
        <v>0</v>
      </c>
      <c r="N25" s="100">
        <f>SUMIF('BARYCZ+MŁYNÓWKA,ŁUGA (I)'!$V:$V,'1. Podsumowanie ilościowe (I)'!B25,'BARYCZ+MŁYNÓWKA,ŁUGA (I)'!$AB:$AB)</f>
        <v>0</v>
      </c>
      <c r="O25" s="101"/>
      <c r="P25" s="100">
        <v>0</v>
      </c>
      <c r="Q25" s="99">
        <f>SUMIF('BARYCZ+MŁYNÓWKA,ŁUGA (I)'!$V:$V,'1. Podsumowanie ilościowe (I)'!$B25,'BARYCZ+MŁYNÓWKA,ŁUGA (I)'!$J:$J)</f>
        <v>1</v>
      </c>
      <c r="R25" s="118">
        <f>SUMIF('BARYCZ+MŁYNÓWKA,ŁUGA (I)'!$V:$V,'1. Podsumowanie ilościowe (I)'!$B25,'BARYCZ+MŁYNÓWKA,ŁUGA (I)'!$L:$L)</f>
        <v>1</v>
      </c>
      <c r="S25" s="130">
        <f t="shared" si="0"/>
        <v>111281.01</v>
      </c>
      <c r="T25" s="120"/>
      <c r="U25" s="121"/>
    </row>
    <row r="26" spans="1:24" ht="55.5" customHeight="1">
      <c r="R26" s="131"/>
      <c r="S26" s="132"/>
      <c r="T26" s="117"/>
      <c r="W26" s="124"/>
      <c r="X26" s="124"/>
    </row>
    <row r="27" spans="1:24">
      <c r="T27" s="117"/>
    </row>
    <row r="36" spans="18:18">
      <c r="R36" s="124"/>
    </row>
    <row r="37" spans="18:18">
      <c r="R37" s="124"/>
    </row>
    <row r="38" spans="18:18">
      <c r="R38" s="125">
        <f>SUM(R34:R37)</f>
        <v>0</v>
      </c>
    </row>
  </sheetData>
  <pageMargins left="0.7" right="0.7" top="0.75" bottom="0.75" header="0.51180555555555496" footer="0.51180555555555496"/>
  <pageSetup paperSize="9" scale="36" firstPageNumber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89"/>
  <sheetViews>
    <sheetView view="pageBreakPreview" zoomScaleNormal="85" workbookViewId="0">
      <pane xSplit="7" ySplit="2" topLeftCell="H102" activePane="bottomRight" state="frozen"/>
      <selection pane="topRight" activeCell="H1" sqref="H1"/>
      <selection pane="bottomLeft" activeCell="A102" sqref="A102"/>
      <selection pane="bottomRight" activeCell="AA73" sqref="AA73"/>
    </sheetView>
  </sheetViews>
  <sheetFormatPr defaultRowHeight="15.6"/>
  <cols>
    <col min="1" max="1" width="6.5546875" style="133"/>
    <col min="2" max="2" width="12.5546875" style="133"/>
    <col min="3" max="3" width="12.5546875" style="134"/>
    <col min="4" max="4" width="12.5546875" style="135"/>
    <col min="5" max="5" width="18.109375" style="134"/>
    <col min="6" max="6" width="9.44140625" style="134"/>
    <col min="7" max="8" width="21" style="134"/>
    <col min="9" max="9" width="10.44140625" style="134"/>
    <col min="10" max="11" width="4.88671875" style="134"/>
    <col min="12" max="15" width="4.6640625" style="134"/>
    <col min="16" max="16" width="13.109375" style="134"/>
    <col min="17" max="17" width="9.109375" style="133"/>
    <col min="18" max="18" width="9.44140625" style="133"/>
    <col min="19" max="19" width="9.109375" style="134"/>
    <col min="20" max="20" width="13" style="133"/>
    <col min="21" max="21" width="12.33203125" style="133"/>
    <col min="22" max="22" width="15.33203125" style="133"/>
    <col min="23" max="23" width="9.44140625" style="133"/>
    <col min="24" max="24" width="15.6640625" style="133"/>
    <col min="25" max="25" width="10.6640625" style="133"/>
    <col min="26" max="26" width="9.44140625" style="133"/>
    <col min="27" max="27" width="17.109375" style="133"/>
    <col min="28" max="28" width="12.109375" style="133"/>
    <col min="29" max="29" width="9.44140625" style="133"/>
    <col min="30" max="30" width="14.33203125" style="136"/>
    <col min="31" max="31" width="11.33203125" style="136"/>
    <col min="32" max="32" width="9.44140625" style="133"/>
    <col min="33" max="33" width="13.5546875" style="133"/>
    <col min="34" max="34" width="12.88671875" style="133"/>
    <col min="35" max="35" width="9.44140625" style="133"/>
    <col min="36" max="36" width="16.44140625" style="133"/>
    <col min="37" max="38" width="11.33203125" style="133"/>
    <col min="39" max="39" width="12.44140625" style="133"/>
    <col min="40" max="40" width="12.109375" style="137"/>
    <col min="41" max="42" width="0" style="137" hidden="1"/>
    <col min="43" max="46" width="0" hidden="1"/>
    <col min="47" max="47" width="17.6640625" style="138"/>
    <col min="48" max="48" width="17.88671875" style="134"/>
    <col min="49" max="49" width="9.109375" style="133"/>
    <col min="50" max="50" width="0" style="138" hidden="1"/>
    <col min="51" max="1025" width="9.109375" style="133"/>
  </cols>
  <sheetData>
    <row r="1" spans="1:1024">
      <c r="A1" s="139" t="s">
        <v>942</v>
      </c>
      <c r="D1" s="134"/>
      <c r="E1"/>
      <c r="F1"/>
      <c r="G1" s="133"/>
      <c r="H1" s="133"/>
      <c r="I1" s="133"/>
      <c r="J1" s="133"/>
      <c r="K1" s="133"/>
      <c r="L1" s="133"/>
      <c r="M1" s="133"/>
      <c r="N1" s="133"/>
      <c r="O1" s="133"/>
      <c r="P1"/>
      <c r="Q1"/>
      <c r="R1"/>
      <c r="S1"/>
      <c r="T1"/>
      <c r="U1"/>
      <c r="V1"/>
      <c r="W1"/>
      <c r="X1"/>
      <c r="Y1"/>
      <c r="Z1"/>
      <c r="AA1"/>
      <c r="AB1"/>
      <c r="AC1"/>
      <c r="AD1" s="133"/>
      <c r="AE1" s="133"/>
      <c r="AF1"/>
      <c r="AG1"/>
      <c r="AH1"/>
      <c r="AI1"/>
      <c r="AJ1"/>
      <c r="AK1"/>
      <c r="AM1"/>
      <c r="AN1"/>
      <c r="AO1" s="140"/>
      <c r="AP1" s="140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134" customFormat="1" ht="124.8">
      <c r="A2" s="141" t="s">
        <v>0</v>
      </c>
      <c r="B2" s="141" t="s">
        <v>943</v>
      </c>
      <c r="C2" s="141" t="s">
        <v>944</v>
      </c>
      <c r="D2" s="141" t="s">
        <v>945</v>
      </c>
      <c r="E2" s="141" t="s">
        <v>946</v>
      </c>
      <c r="F2" s="141" t="s">
        <v>947</v>
      </c>
      <c r="G2" s="141" t="s">
        <v>948</v>
      </c>
      <c r="H2" s="141" t="s">
        <v>949</v>
      </c>
      <c r="I2" s="141" t="s">
        <v>950</v>
      </c>
      <c r="J2" s="141" t="s">
        <v>951</v>
      </c>
      <c r="K2" s="141" t="s">
        <v>952</v>
      </c>
      <c r="L2" s="141" t="s">
        <v>911</v>
      </c>
      <c r="M2" s="141" t="s">
        <v>953</v>
      </c>
      <c r="N2" s="141" t="s">
        <v>954</v>
      </c>
      <c r="O2" s="141" t="s">
        <v>955</v>
      </c>
      <c r="P2" s="141" t="s">
        <v>7</v>
      </c>
      <c r="Q2" s="141" t="s">
        <v>956</v>
      </c>
      <c r="R2" s="141" t="s">
        <v>957</v>
      </c>
      <c r="S2" s="141" t="s">
        <v>922</v>
      </c>
      <c r="T2" s="141" t="s">
        <v>958</v>
      </c>
      <c r="U2" s="141" t="s">
        <v>932</v>
      </c>
      <c r="V2" s="141" t="s">
        <v>936</v>
      </c>
      <c r="W2" s="141" t="s">
        <v>959</v>
      </c>
      <c r="X2" s="141" t="s">
        <v>960</v>
      </c>
      <c r="Y2" s="141" t="s">
        <v>961</v>
      </c>
      <c r="Z2" s="141" t="s">
        <v>962</v>
      </c>
      <c r="AA2" s="141" t="s">
        <v>963</v>
      </c>
      <c r="AB2" s="141" t="s">
        <v>964</v>
      </c>
      <c r="AC2" s="141" t="s">
        <v>965</v>
      </c>
      <c r="AD2" s="141" t="s">
        <v>966</v>
      </c>
      <c r="AE2" s="141" t="s">
        <v>967</v>
      </c>
      <c r="AF2" s="141" t="s">
        <v>968</v>
      </c>
      <c r="AG2" s="141" t="s">
        <v>969</v>
      </c>
      <c r="AH2" s="141" t="s">
        <v>970</v>
      </c>
      <c r="AI2" s="141" t="s">
        <v>971</v>
      </c>
      <c r="AJ2" s="141" t="s">
        <v>972</v>
      </c>
      <c r="AK2" s="141" t="s">
        <v>973</v>
      </c>
      <c r="AL2" s="141" t="s">
        <v>974</v>
      </c>
      <c r="AM2" s="141" t="s">
        <v>975</v>
      </c>
      <c r="AN2" s="142" t="s">
        <v>976</v>
      </c>
      <c r="AO2" s="143" t="s">
        <v>977</v>
      </c>
      <c r="AP2" s="143" t="s">
        <v>978</v>
      </c>
      <c r="AQ2" s="143" t="s">
        <v>5</v>
      </c>
      <c r="AR2" s="143" t="s">
        <v>979</v>
      </c>
      <c r="AS2" s="143" t="s">
        <v>980</v>
      </c>
      <c r="AT2" s="143" t="s">
        <v>981</v>
      </c>
      <c r="AU2" s="142" t="s">
        <v>982</v>
      </c>
      <c r="AV2" s="141" t="s">
        <v>983</v>
      </c>
      <c r="AW2" s="141" t="s">
        <v>984</v>
      </c>
      <c r="AX2" s="142" t="s">
        <v>985</v>
      </c>
    </row>
    <row r="3" spans="1:1024" s="92" customFormat="1" ht="60" customHeight="1">
      <c r="A3" s="90">
        <v>1</v>
      </c>
      <c r="B3" s="144" t="s">
        <v>986</v>
      </c>
      <c r="C3" s="142" t="s">
        <v>987</v>
      </c>
      <c r="D3" s="145"/>
      <c r="E3" s="142" t="s">
        <v>988</v>
      </c>
      <c r="F3" s="142"/>
      <c r="G3" s="142" t="s">
        <v>989</v>
      </c>
      <c r="H3" s="142"/>
      <c r="I3" s="142"/>
      <c r="J3" s="142"/>
      <c r="K3" s="142"/>
      <c r="L3" s="142">
        <v>1</v>
      </c>
      <c r="M3" s="142"/>
      <c r="N3" s="142"/>
      <c r="O3" s="142"/>
      <c r="P3" s="142" t="s">
        <v>64</v>
      </c>
      <c r="Q3" s="90" t="s">
        <v>990</v>
      </c>
      <c r="R3" s="90"/>
      <c r="S3" s="142" t="s">
        <v>923</v>
      </c>
      <c r="T3" s="90" t="s">
        <v>567</v>
      </c>
      <c r="U3" s="90" t="s">
        <v>567</v>
      </c>
      <c r="V3" s="90" t="s">
        <v>567</v>
      </c>
      <c r="W3" s="90"/>
      <c r="X3" s="146">
        <v>22140</v>
      </c>
      <c r="Y3" s="146">
        <f t="shared" ref="Y3:Y34" si="0">W3*X3</f>
        <v>0</v>
      </c>
      <c r="Z3" s="90"/>
      <c r="AA3" s="146">
        <v>35670</v>
      </c>
      <c r="AB3" s="146">
        <f t="shared" ref="AB3:AB34" si="1">Z3*AA3</f>
        <v>0</v>
      </c>
      <c r="AC3" s="146"/>
      <c r="AD3" s="84">
        <v>4000</v>
      </c>
      <c r="AE3" s="84">
        <f t="shared" ref="AE3:AE34" si="2">AC3*AD3</f>
        <v>0</v>
      </c>
      <c r="AF3" s="90"/>
      <c r="AG3" s="146">
        <v>1168.5</v>
      </c>
      <c r="AH3" s="146">
        <f t="shared" ref="AH3:AH34" si="3">AF3*AG3</f>
        <v>0</v>
      </c>
      <c r="AI3" s="90"/>
      <c r="AJ3" s="146">
        <v>2275.5</v>
      </c>
      <c r="AK3" s="146">
        <f t="shared" ref="AK3:AK34" si="4">AI3*AJ3</f>
        <v>0</v>
      </c>
      <c r="AL3" s="147"/>
      <c r="AM3" s="146">
        <f t="shared" ref="AM3:AM33" si="5">Y3+AB3+AE3+AH3+AK3</f>
        <v>0</v>
      </c>
      <c r="AN3" s="90">
        <v>1</v>
      </c>
      <c r="AO3" s="148"/>
      <c r="AP3" s="148" t="s">
        <v>991</v>
      </c>
      <c r="AQ3" s="148">
        <v>948</v>
      </c>
      <c r="AR3" s="148" t="s">
        <v>992</v>
      </c>
      <c r="AS3" s="143" t="s">
        <v>993</v>
      </c>
      <c r="AT3" s="148" t="s">
        <v>992</v>
      </c>
      <c r="AU3" s="142" t="s">
        <v>994</v>
      </c>
      <c r="AV3" s="142" t="s">
        <v>933</v>
      </c>
      <c r="AW3" s="90"/>
      <c r="AX3" s="90"/>
    </row>
    <row r="4" spans="1:1024" ht="78.75" customHeight="1">
      <c r="A4" s="149">
        <v>2</v>
      </c>
      <c r="B4" s="150" t="s">
        <v>555</v>
      </c>
      <c r="C4" s="141" t="s">
        <v>987</v>
      </c>
      <c r="D4" s="145" t="s">
        <v>995</v>
      </c>
      <c r="E4" s="141" t="s">
        <v>996</v>
      </c>
      <c r="F4" s="141"/>
      <c r="G4" s="141" t="s">
        <v>997</v>
      </c>
      <c r="H4" s="141">
        <v>70</v>
      </c>
      <c r="I4" s="141"/>
      <c r="J4" s="141"/>
      <c r="K4" s="141"/>
      <c r="L4" s="141"/>
      <c r="M4" s="141"/>
      <c r="N4" s="141"/>
      <c r="O4" s="141"/>
      <c r="P4" s="141" t="s">
        <v>64</v>
      </c>
      <c r="Q4" s="149" t="s">
        <v>990</v>
      </c>
      <c r="R4" s="149"/>
      <c r="S4" s="141" t="s">
        <v>923</v>
      </c>
      <c r="T4" s="149" t="s">
        <v>567</v>
      </c>
      <c r="U4" s="149" t="s">
        <v>567</v>
      </c>
      <c r="V4" s="149" t="s">
        <v>567</v>
      </c>
      <c r="W4" s="149"/>
      <c r="X4" s="151">
        <v>22140</v>
      </c>
      <c r="Y4" s="151">
        <f t="shared" si="0"/>
        <v>0</v>
      </c>
      <c r="Z4" s="149"/>
      <c r="AA4" s="151">
        <v>35670</v>
      </c>
      <c r="AB4" s="151">
        <f t="shared" si="1"/>
        <v>0</v>
      </c>
      <c r="AC4" s="151"/>
      <c r="AD4" s="152">
        <v>4000</v>
      </c>
      <c r="AE4" s="152">
        <f t="shared" si="2"/>
        <v>0</v>
      </c>
      <c r="AF4" s="149">
        <v>1</v>
      </c>
      <c r="AG4" s="151">
        <v>1168.5</v>
      </c>
      <c r="AH4" s="151">
        <f t="shared" si="3"/>
        <v>1168.5</v>
      </c>
      <c r="AI4" s="149"/>
      <c r="AJ4" s="151">
        <v>2275.5</v>
      </c>
      <c r="AK4" s="151">
        <f t="shared" si="4"/>
        <v>0</v>
      </c>
      <c r="AL4" s="153">
        <v>1</v>
      </c>
      <c r="AM4" s="151">
        <f t="shared" si="5"/>
        <v>1168.5</v>
      </c>
      <c r="AN4" s="90">
        <v>2</v>
      </c>
      <c r="AO4" s="148"/>
      <c r="AP4" s="148" t="s">
        <v>991</v>
      </c>
      <c r="AQ4" s="143">
        <v>948</v>
      </c>
      <c r="AR4" s="148" t="s">
        <v>992</v>
      </c>
      <c r="AS4" s="143" t="s">
        <v>993</v>
      </c>
      <c r="AT4" s="148" t="s">
        <v>992</v>
      </c>
      <c r="AU4" s="142" t="s">
        <v>994</v>
      </c>
      <c r="AV4" s="141" t="s">
        <v>933</v>
      </c>
      <c r="AW4" s="149"/>
      <c r="AX4" s="90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165" customFormat="1" ht="72" customHeight="1">
      <c r="A5" s="149">
        <v>3</v>
      </c>
      <c r="B5" s="154" t="s">
        <v>998</v>
      </c>
      <c r="C5" s="155" t="s">
        <v>987</v>
      </c>
      <c r="D5" s="156" t="s">
        <v>995</v>
      </c>
      <c r="E5" s="157" t="s">
        <v>999</v>
      </c>
      <c r="F5" s="157" t="s">
        <v>1000</v>
      </c>
      <c r="G5" s="157" t="s">
        <v>1001</v>
      </c>
      <c r="H5" s="157">
        <v>75</v>
      </c>
      <c r="I5" s="157"/>
      <c r="J5" s="157"/>
      <c r="K5" s="157"/>
      <c r="L5" s="157"/>
      <c r="M5" s="157">
        <v>1</v>
      </c>
      <c r="N5" s="157"/>
      <c r="O5" s="157"/>
      <c r="P5" s="157" t="s">
        <v>64</v>
      </c>
      <c r="Q5" s="158" t="s">
        <v>990</v>
      </c>
      <c r="R5" s="158"/>
      <c r="S5" s="157" t="s">
        <v>923</v>
      </c>
      <c r="T5" s="158" t="s">
        <v>567</v>
      </c>
      <c r="U5" s="158" t="s">
        <v>567</v>
      </c>
      <c r="V5" s="158" t="s">
        <v>567</v>
      </c>
      <c r="W5" s="158"/>
      <c r="X5" s="159">
        <v>22140</v>
      </c>
      <c r="Y5" s="159">
        <f t="shared" si="0"/>
        <v>0</v>
      </c>
      <c r="Z5" s="158"/>
      <c r="AA5" s="159">
        <v>35670</v>
      </c>
      <c r="AB5" s="159">
        <f t="shared" si="1"/>
        <v>0</v>
      </c>
      <c r="AC5" s="159"/>
      <c r="AD5" s="160">
        <v>4000</v>
      </c>
      <c r="AE5" s="160">
        <f t="shared" si="2"/>
        <v>0</v>
      </c>
      <c r="AF5" s="158">
        <v>1</v>
      </c>
      <c r="AG5" s="159">
        <v>1168.5</v>
      </c>
      <c r="AH5" s="159">
        <f t="shared" si="3"/>
        <v>1168.5</v>
      </c>
      <c r="AI5" s="158"/>
      <c r="AJ5" s="159">
        <v>2275.5</v>
      </c>
      <c r="AK5" s="159">
        <f t="shared" si="4"/>
        <v>0</v>
      </c>
      <c r="AL5" s="161">
        <v>1</v>
      </c>
      <c r="AM5" s="151">
        <f t="shared" si="5"/>
        <v>1168.5</v>
      </c>
      <c r="AN5" s="162">
        <v>2</v>
      </c>
      <c r="AO5" s="163"/>
      <c r="AP5" s="148" t="s">
        <v>991</v>
      </c>
      <c r="AQ5" s="163">
        <v>948</v>
      </c>
      <c r="AR5" s="148" t="s">
        <v>992</v>
      </c>
      <c r="AS5" s="143" t="s">
        <v>993</v>
      </c>
      <c r="AT5" s="148" t="s">
        <v>992</v>
      </c>
      <c r="AU5" s="164" t="s">
        <v>994</v>
      </c>
      <c r="AV5" s="157" t="s">
        <v>933</v>
      </c>
      <c r="AW5" s="158"/>
      <c r="AX5" s="162"/>
    </row>
    <row r="6" spans="1:1024" s="171" customFormat="1" ht="216">
      <c r="A6" s="90">
        <v>4</v>
      </c>
      <c r="B6" s="166" t="s">
        <v>1002</v>
      </c>
      <c r="C6" s="167" t="s">
        <v>987</v>
      </c>
      <c r="D6" s="156" t="s">
        <v>995</v>
      </c>
      <c r="E6" s="164" t="s">
        <v>910</v>
      </c>
      <c r="F6" s="164"/>
      <c r="G6" s="164" t="s">
        <v>1003</v>
      </c>
      <c r="H6" s="164"/>
      <c r="I6" s="164"/>
      <c r="J6" s="164"/>
      <c r="K6" s="164"/>
      <c r="L6" s="164"/>
      <c r="M6" s="164"/>
      <c r="N6" s="164"/>
      <c r="O6" s="164"/>
      <c r="P6" s="164" t="s">
        <v>64</v>
      </c>
      <c r="Q6" s="162" t="s">
        <v>990</v>
      </c>
      <c r="R6" s="162"/>
      <c r="S6" s="164" t="s">
        <v>923</v>
      </c>
      <c r="T6" s="162" t="s">
        <v>567</v>
      </c>
      <c r="U6" s="162" t="s">
        <v>567</v>
      </c>
      <c r="V6" s="162" t="s">
        <v>567</v>
      </c>
      <c r="W6" s="162"/>
      <c r="X6" s="168">
        <v>22140</v>
      </c>
      <c r="Y6" s="168">
        <f t="shared" si="0"/>
        <v>0</v>
      </c>
      <c r="Z6" s="162"/>
      <c r="AA6" s="168">
        <v>35670</v>
      </c>
      <c r="AB6" s="168">
        <f t="shared" si="1"/>
        <v>0</v>
      </c>
      <c r="AC6" s="168"/>
      <c r="AD6" s="169">
        <v>4000</v>
      </c>
      <c r="AE6" s="169">
        <f t="shared" si="2"/>
        <v>0</v>
      </c>
      <c r="AF6" s="162"/>
      <c r="AG6" s="168">
        <v>1168.5</v>
      </c>
      <c r="AH6" s="168">
        <f t="shared" si="3"/>
        <v>0</v>
      </c>
      <c r="AI6" s="162"/>
      <c r="AJ6" s="168">
        <v>2275.5</v>
      </c>
      <c r="AK6" s="168">
        <f t="shared" si="4"/>
        <v>0</v>
      </c>
      <c r="AL6" s="170"/>
      <c r="AM6" s="146">
        <f t="shared" si="5"/>
        <v>0</v>
      </c>
      <c r="AN6" s="162">
        <v>2</v>
      </c>
      <c r="AO6" s="163"/>
      <c r="AP6" s="148" t="s">
        <v>991</v>
      </c>
      <c r="AQ6" s="163">
        <v>948</v>
      </c>
      <c r="AR6" s="148" t="s">
        <v>992</v>
      </c>
      <c r="AS6" s="143" t="s">
        <v>993</v>
      </c>
      <c r="AT6" s="148" t="s">
        <v>992</v>
      </c>
      <c r="AU6" s="164" t="s">
        <v>994</v>
      </c>
      <c r="AV6" s="164" t="s">
        <v>933</v>
      </c>
      <c r="AW6" s="162"/>
      <c r="AX6" s="162"/>
    </row>
    <row r="7" spans="1:1024" ht="244.8">
      <c r="A7" s="149">
        <v>5</v>
      </c>
      <c r="B7" s="150" t="s">
        <v>1004</v>
      </c>
      <c r="C7" s="172" t="s">
        <v>1005</v>
      </c>
      <c r="D7" s="173" t="s">
        <v>1006</v>
      </c>
      <c r="E7" s="141" t="s">
        <v>1007</v>
      </c>
      <c r="F7" s="141"/>
      <c r="G7" s="141" t="s">
        <v>1008</v>
      </c>
      <c r="H7" s="141">
        <v>88</v>
      </c>
      <c r="I7" s="141"/>
      <c r="J7" s="141">
        <v>1</v>
      </c>
      <c r="K7" s="141"/>
      <c r="L7" s="141"/>
      <c r="M7" s="141"/>
      <c r="N7" s="141"/>
      <c r="O7" s="141"/>
      <c r="P7" s="141" t="s">
        <v>64</v>
      </c>
      <c r="Q7" s="149" t="s">
        <v>990</v>
      </c>
      <c r="R7" s="149"/>
      <c r="S7" s="141" t="s">
        <v>923</v>
      </c>
      <c r="T7" s="149" t="s">
        <v>567</v>
      </c>
      <c r="U7" s="149" t="s">
        <v>567</v>
      </c>
      <c r="V7" s="149" t="s">
        <v>567</v>
      </c>
      <c r="W7" s="149"/>
      <c r="X7" s="151">
        <v>22140</v>
      </c>
      <c r="Y7" s="151">
        <f t="shared" si="0"/>
        <v>0</v>
      </c>
      <c r="Z7" s="149"/>
      <c r="AA7" s="151">
        <v>35670</v>
      </c>
      <c r="AB7" s="151">
        <f t="shared" si="1"/>
        <v>0</v>
      </c>
      <c r="AC7" s="151"/>
      <c r="AD7" s="152">
        <v>4000</v>
      </c>
      <c r="AE7" s="152">
        <f t="shared" si="2"/>
        <v>0</v>
      </c>
      <c r="AF7" s="149">
        <v>1</v>
      </c>
      <c r="AG7" s="151">
        <v>1168.5</v>
      </c>
      <c r="AH7" s="151">
        <f t="shared" si="3"/>
        <v>1168.5</v>
      </c>
      <c r="AI7" s="149"/>
      <c r="AJ7" s="151">
        <v>2275.5</v>
      </c>
      <c r="AK7" s="151">
        <f t="shared" si="4"/>
        <v>0</v>
      </c>
      <c r="AL7" s="153">
        <v>1</v>
      </c>
      <c r="AM7" s="151">
        <f t="shared" si="5"/>
        <v>1168.5</v>
      </c>
      <c r="AN7" s="142">
        <v>3</v>
      </c>
      <c r="AO7" s="143"/>
      <c r="AP7" s="148" t="s">
        <v>991</v>
      </c>
      <c r="AQ7" s="148">
        <v>1419</v>
      </c>
      <c r="AR7" s="148" t="s">
        <v>992</v>
      </c>
      <c r="AS7" s="143" t="s">
        <v>1009</v>
      </c>
      <c r="AT7" s="148" t="s">
        <v>1010</v>
      </c>
      <c r="AU7" s="142" t="s">
        <v>994</v>
      </c>
      <c r="AV7" s="141" t="s">
        <v>933</v>
      </c>
      <c r="AW7" s="149"/>
      <c r="AX7" s="90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00.8">
      <c r="A8" s="149">
        <v>6</v>
      </c>
      <c r="B8" s="150" t="s">
        <v>1011</v>
      </c>
      <c r="C8" s="172" t="s">
        <v>1012</v>
      </c>
      <c r="D8" s="173" t="s">
        <v>1013</v>
      </c>
      <c r="E8" s="141" t="s">
        <v>1014</v>
      </c>
      <c r="F8" s="141"/>
      <c r="G8" s="141" t="s">
        <v>1015</v>
      </c>
      <c r="H8" s="141">
        <v>81</v>
      </c>
      <c r="I8" s="141"/>
      <c r="J8" s="141"/>
      <c r="K8" s="141"/>
      <c r="L8" s="141">
        <v>1</v>
      </c>
      <c r="M8" s="141"/>
      <c r="N8" s="141"/>
      <c r="O8" s="141"/>
      <c r="P8" s="141" t="s">
        <v>64</v>
      </c>
      <c r="Q8" s="149" t="s">
        <v>990</v>
      </c>
      <c r="R8" s="149"/>
      <c r="S8" s="141" t="s">
        <v>923</v>
      </c>
      <c r="T8" s="149" t="s">
        <v>1016</v>
      </c>
      <c r="U8" s="149" t="s">
        <v>567</v>
      </c>
      <c r="V8" s="149" t="s">
        <v>567</v>
      </c>
      <c r="W8" s="149"/>
      <c r="X8" s="151">
        <v>22140</v>
      </c>
      <c r="Y8" s="151">
        <f t="shared" si="0"/>
        <v>0</v>
      </c>
      <c r="Z8" s="149"/>
      <c r="AA8" s="151">
        <v>35670</v>
      </c>
      <c r="AB8" s="151">
        <f t="shared" si="1"/>
        <v>0</v>
      </c>
      <c r="AC8" s="151"/>
      <c r="AD8" s="152">
        <v>4000</v>
      </c>
      <c r="AE8" s="152">
        <f t="shared" si="2"/>
        <v>0</v>
      </c>
      <c r="AF8" s="149">
        <v>1</v>
      </c>
      <c r="AG8" s="151">
        <v>1168.5</v>
      </c>
      <c r="AH8" s="151">
        <f t="shared" si="3"/>
        <v>1168.5</v>
      </c>
      <c r="AI8" s="149"/>
      <c r="AJ8" s="151">
        <v>2275.5</v>
      </c>
      <c r="AK8" s="151">
        <f t="shared" si="4"/>
        <v>0</v>
      </c>
      <c r="AL8" s="153">
        <v>1</v>
      </c>
      <c r="AM8" s="151">
        <f t="shared" si="5"/>
        <v>1168.5</v>
      </c>
      <c r="AN8" s="142">
        <v>4</v>
      </c>
      <c r="AO8" s="143"/>
      <c r="AP8" s="143" t="s">
        <v>1017</v>
      </c>
      <c r="AQ8" s="148">
        <v>773</v>
      </c>
      <c r="AR8" s="148">
        <v>2</v>
      </c>
      <c r="AS8" s="163" t="s">
        <v>1018</v>
      </c>
      <c r="AT8" s="148" t="s">
        <v>1019</v>
      </c>
      <c r="AU8" s="142" t="s">
        <v>994</v>
      </c>
      <c r="AV8" s="141" t="s">
        <v>933</v>
      </c>
      <c r="AW8" s="149"/>
      <c r="AX8" s="90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00.8">
      <c r="A9" s="149">
        <v>7</v>
      </c>
      <c r="B9" s="150" t="s">
        <v>1020</v>
      </c>
      <c r="C9" s="172" t="s">
        <v>1021</v>
      </c>
      <c r="D9" s="173"/>
      <c r="E9" s="141" t="s">
        <v>1022</v>
      </c>
      <c r="F9" s="141"/>
      <c r="G9" s="141" t="s">
        <v>1023</v>
      </c>
      <c r="H9" s="141">
        <v>70</v>
      </c>
      <c r="I9" s="141"/>
      <c r="J9" s="141"/>
      <c r="K9" s="141"/>
      <c r="L9" s="141">
        <v>1</v>
      </c>
      <c r="M9" s="141"/>
      <c r="N9" s="141"/>
      <c r="O9" s="141"/>
      <c r="P9" s="141" t="s">
        <v>64</v>
      </c>
      <c r="Q9" s="149" t="s">
        <v>990</v>
      </c>
      <c r="R9" s="149"/>
      <c r="S9" s="141" t="s">
        <v>923</v>
      </c>
      <c r="T9" s="149" t="s">
        <v>1024</v>
      </c>
      <c r="U9" s="149" t="s">
        <v>567</v>
      </c>
      <c r="V9" s="149" t="s">
        <v>567</v>
      </c>
      <c r="W9" s="149"/>
      <c r="X9" s="151">
        <v>22140</v>
      </c>
      <c r="Y9" s="151">
        <f t="shared" si="0"/>
        <v>0</v>
      </c>
      <c r="Z9" s="149"/>
      <c r="AA9" s="151">
        <v>35670</v>
      </c>
      <c r="AB9" s="151">
        <f t="shared" si="1"/>
        <v>0</v>
      </c>
      <c r="AC9" s="151"/>
      <c r="AD9" s="152">
        <v>4000</v>
      </c>
      <c r="AE9" s="152">
        <f t="shared" si="2"/>
        <v>0</v>
      </c>
      <c r="AF9" s="149">
        <v>1</v>
      </c>
      <c r="AG9" s="151">
        <v>1168.5</v>
      </c>
      <c r="AH9" s="151">
        <f t="shared" si="3"/>
        <v>1168.5</v>
      </c>
      <c r="AI9" s="149"/>
      <c r="AJ9" s="151">
        <v>2275.5</v>
      </c>
      <c r="AK9" s="151">
        <f t="shared" si="4"/>
        <v>0</v>
      </c>
      <c r="AL9" s="153">
        <v>1</v>
      </c>
      <c r="AM9" s="151">
        <f t="shared" si="5"/>
        <v>1168.5</v>
      </c>
      <c r="AN9" s="142">
        <v>5</v>
      </c>
      <c r="AO9" s="143"/>
      <c r="AP9" s="143" t="s">
        <v>1025</v>
      </c>
      <c r="AQ9" s="148">
        <v>916</v>
      </c>
      <c r="AR9" s="148">
        <v>2</v>
      </c>
      <c r="AS9" s="148" t="s">
        <v>1018</v>
      </c>
      <c r="AT9" s="143" t="s">
        <v>1026</v>
      </c>
      <c r="AU9" s="142" t="s">
        <v>994</v>
      </c>
      <c r="AV9" s="141" t="s">
        <v>933</v>
      </c>
      <c r="AW9" s="149"/>
      <c r="AX9" s="90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00.8">
      <c r="A10" s="149"/>
      <c r="B10" s="150" t="s">
        <v>1027</v>
      </c>
      <c r="C10" s="172"/>
      <c r="D10" s="173"/>
      <c r="E10" s="141" t="s">
        <v>1028</v>
      </c>
      <c r="F10" s="141"/>
      <c r="G10" s="141"/>
      <c r="H10" s="141">
        <v>88</v>
      </c>
      <c r="I10" s="141"/>
      <c r="J10" s="141">
        <v>1</v>
      </c>
      <c r="K10" s="141"/>
      <c r="L10" s="141"/>
      <c r="M10" s="141"/>
      <c r="N10" s="141"/>
      <c r="O10" s="141"/>
      <c r="P10" s="141" t="s">
        <v>64</v>
      </c>
      <c r="Q10" s="149" t="s">
        <v>990</v>
      </c>
      <c r="R10" s="149"/>
      <c r="S10" s="141" t="s">
        <v>923</v>
      </c>
      <c r="T10" s="149" t="s">
        <v>1024</v>
      </c>
      <c r="U10" s="149" t="s">
        <v>567</v>
      </c>
      <c r="V10" s="149" t="s">
        <v>567</v>
      </c>
      <c r="W10" s="149"/>
      <c r="X10" s="151">
        <v>22140</v>
      </c>
      <c r="Y10" s="151">
        <f t="shared" si="0"/>
        <v>0</v>
      </c>
      <c r="Z10" s="149"/>
      <c r="AA10" s="151">
        <v>35670</v>
      </c>
      <c r="AB10" s="151">
        <f t="shared" si="1"/>
        <v>0</v>
      </c>
      <c r="AC10" s="151"/>
      <c r="AD10" s="152">
        <v>4000</v>
      </c>
      <c r="AE10" s="152">
        <f t="shared" si="2"/>
        <v>0</v>
      </c>
      <c r="AF10" s="149"/>
      <c r="AG10" s="151">
        <v>1168.5</v>
      </c>
      <c r="AH10" s="151">
        <f t="shared" si="3"/>
        <v>0</v>
      </c>
      <c r="AI10" s="149"/>
      <c r="AJ10" s="151">
        <v>2275.5</v>
      </c>
      <c r="AK10" s="151">
        <f t="shared" si="4"/>
        <v>0</v>
      </c>
      <c r="AL10" s="153">
        <v>1</v>
      </c>
      <c r="AM10" s="151">
        <f t="shared" si="5"/>
        <v>0</v>
      </c>
      <c r="AN10" s="142">
        <v>5</v>
      </c>
      <c r="AO10" s="143"/>
      <c r="AP10" s="143" t="s">
        <v>1025</v>
      </c>
      <c r="AQ10" s="148">
        <v>916</v>
      </c>
      <c r="AR10" s="148">
        <v>2</v>
      </c>
      <c r="AS10" s="148" t="s">
        <v>1018</v>
      </c>
      <c r="AT10" s="143" t="s">
        <v>1026</v>
      </c>
      <c r="AU10" s="142" t="s">
        <v>994</v>
      </c>
      <c r="AV10" s="141" t="s">
        <v>933</v>
      </c>
      <c r="AW10" s="149"/>
      <c r="AX10" s="9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s="92" customFormat="1" ht="201.6">
      <c r="A11" s="90">
        <v>8</v>
      </c>
      <c r="B11" s="144" t="s">
        <v>90</v>
      </c>
      <c r="C11" s="174"/>
      <c r="D11" s="173"/>
      <c r="E11" s="142" t="s">
        <v>1029</v>
      </c>
      <c r="F11" s="142"/>
      <c r="G11" s="142"/>
      <c r="H11" s="142"/>
      <c r="I11" s="142"/>
      <c r="J11" s="142"/>
      <c r="K11" s="142"/>
      <c r="L11" s="142">
        <v>1</v>
      </c>
      <c r="M11" s="142"/>
      <c r="N11" s="142"/>
      <c r="O11" s="142"/>
      <c r="P11" s="142" t="s">
        <v>64</v>
      </c>
      <c r="Q11" s="90"/>
      <c r="R11" s="90"/>
      <c r="S11" s="142" t="s">
        <v>923</v>
      </c>
      <c r="T11" s="90" t="s">
        <v>1024</v>
      </c>
      <c r="U11" s="90" t="s">
        <v>567</v>
      </c>
      <c r="V11" s="90" t="s">
        <v>567</v>
      </c>
      <c r="W11" s="90"/>
      <c r="X11" s="146">
        <v>22140</v>
      </c>
      <c r="Y11" s="146">
        <f t="shared" si="0"/>
        <v>0</v>
      </c>
      <c r="Z11" s="90"/>
      <c r="AA11" s="146">
        <v>35670</v>
      </c>
      <c r="AB11" s="146">
        <f t="shared" si="1"/>
        <v>0</v>
      </c>
      <c r="AC11" s="146"/>
      <c r="AD11" s="84">
        <v>4000</v>
      </c>
      <c r="AE11" s="84">
        <f t="shared" si="2"/>
        <v>0</v>
      </c>
      <c r="AF11" s="90"/>
      <c r="AG11" s="146">
        <v>1168.5</v>
      </c>
      <c r="AH11" s="146">
        <f t="shared" si="3"/>
        <v>0</v>
      </c>
      <c r="AI11" s="90"/>
      <c r="AJ11" s="146">
        <v>2275.5</v>
      </c>
      <c r="AK11" s="146">
        <f t="shared" si="4"/>
        <v>0</v>
      </c>
      <c r="AL11" s="147"/>
      <c r="AM11" s="146">
        <f t="shared" si="5"/>
        <v>0</v>
      </c>
      <c r="AN11" s="90"/>
      <c r="AO11" s="148"/>
      <c r="AP11" s="148" t="s">
        <v>1025</v>
      </c>
      <c r="AQ11" s="148">
        <v>908</v>
      </c>
      <c r="AR11" s="148">
        <v>2</v>
      </c>
      <c r="AS11" s="143" t="s">
        <v>1030</v>
      </c>
      <c r="AT11" s="148" t="s">
        <v>1026</v>
      </c>
      <c r="AU11" s="142" t="s">
        <v>994</v>
      </c>
      <c r="AV11" s="142" t="s">
        <v>933</v>
      </c>
      <c r="AW11" s="90"/>
      <c r="AX11" s="90"/>
    </row>
    <row r="12" spans="1:1024" s="92" customFormat="1" ht="115.2">
      <c r="A12" s="90">
        <v>9</v>
      </c>
      <c r="B12" s="144" t="s">
        <v>1031</v>
      </c>
      <c r="C12" s="174"/>
      <c r="D12" s="173"/>
      <c r="E12" s="142" t="s">
        <v>1032</v>
      </c>
      <c r="F12" s="142" t="s">
        <v>1033</v>
      </c>
      <c r="G12" s="142"/>
      <c r="H12" s="142"/>
      <c r="I12" s="142"/>
      <c r="J12" s="142">
        <v>1</v>
      </c>
      <c r="K12" s="142"/>
      <c r="L12" s="142"/>
      <c r="M12" s="142"/>
      <c r="N12" s="142"/>
      <c r="O12" s="142"/>
      <c r="P12" s="142" t="s">
        <v>64</v>
      </c>
      <c r="Q12" s="90"/>
      <c r="R12" s="90"/>
      <c r="S12" s="142" t="s">
        <v>923</v>
      </c>
      <c r="T12" s="90" t="s">
        <v>1024</v>
      </c>
      <c r="U12" s="90" t="s">
        <v>567</v>
      </c>
      <c r="V12" s="90" t="s">
        <v>567</v>
      </c>
      <c r="W12" s="90"/>
      <c r="X12" s="146">
        <v>22140</v>
      </c>
      <c r="Y12" s="146">
        <f t="shared" si="0"/>
        <v>0</v>
      </c>
      <c r="Z12" s="90"/>
      <c r="AA12" s="146">
        <v>35670</v>
      </c>
      <c r="AB12" s="146">
        <f t="shared" si="1"/>
        <v>0</v>
      </c>
      <c r="AC12" s="146"/>
      <c r="AD12" s="84">
        <v>4000</v>
      </c>
      <c r="AE12" s="84">
        <f t="shared" si="2"/>
        <v>0</v>
      </c>
      <c r="AF12" s="90"/>
      <c r="AG12" s="146">
        <v>1168.5</v>
      </c>
      <c r="AH12" s="146">
        <f t="shared" si="3"/>
        <v>0</v>
      </c>
      <c r="AI12" s="90"/>
      <c r="AJ12" s="146">
        <v>2275.5</v>
      </c>
      <c r="AK12" s="146">
        <f t="shared" si="4"/>
        <v>0</v>
      </c>
      <c r="AL12" s="147"/>
      <c r="AM12" s="146">
        <f t="shared" si="5"/>
        <v>0</v>
      </c>
      <c r="AN12" s="90"/>
      <c r="AO12" s="148"/>
      <c r="AP12" s="148"/>
      <c r="AQ12" s="148"/>
      <c r="AR12" s="148"/>
      <c r="AS12" s="143"/>
      <c r="AT12" s="148"/>
      <c r="AU12" s="142" t="s">
        <v>994</v>
      </c>
      <c r="AV12" s="142" t="s">
        <v>933</v>
      </c>
      <c r="AW12" s="90"/>
      <c r="AX12" s="90"/>
    </row>
    <row r="13" spans="1:1024" ht="86.4">
      <c r="A13" s="149">
        <v>10</v>
      </c>
      <c r="B13" s="150" t="s">
        <v>1034</v>
      </c>
      <c r="C13" s="172" t="s">
        <v>1035</v>
      </c>
      <c r="D13" s="173" t="s">
        <v>1036</v>
      </c>
      <c r="E13" s="141" t="s">
        <v>1037</v>
      </c>
      <c r="F13" s="141"/>
      <c r="G13" s="141" t="s">
        <v>1038</v>
      </c>
      <c r="H13" s="141">
        <v>77</v>
      </c>
      <c r="I13" s="141"/>
      <c r="J13" s="141"/>
      <c r="K13" s="141"/>
      <c r="L13" s="141">
        <v>1</v>
      </c>
      <c r="M13" s="141"/>
      <c r="N13" s="141"/>
      <c r="O13" s="141"/>
      <c r="P13" s="141" t="s">
        <v>64</v>
      </c>
      <c r="Q13" s="149" t="s">
        <v>990</v>
      </c>
      <c r="R13" s="149"/>
      <c r="S13" s="141" t="s">
        <v>923</v>
      </c>
      <c r="T13" s="149" t="s">
        <v>84</v>
      </c>
      <c r="U13" s="149" t="s">
        <v>252</v>
      </c>
      <c r="V13" s="149" t="s">
        <v>252</v>
      </c>
      <c r="W13" s="149"/>
      <c r="X13" s="151">
        <v>22140</v>
      </c>
      <c r="Y13" s="151">
        <f t="shared" si="0"/>
        <v>0</v>
      </c>
      <c r="Z13" s="149"/>
      <c r="AA13" s="151">
        <v>35670</v>
      </c>
      <c r="AB13" s="151">
        <f t="shared" si="1"/>
        <v>0</v>
      </c>
      <c r="AC13" s="151"/>
      <c r="AD13" s="152">
        <v>4000</v>
      </c>
      <c r="AE13" s="152">
        <f t="shared" si="2"/>
        <v>0</v>
      </c>
      <c r="AF13" s="149">
        <v>1</v>
      </c>
      <c r="AG13" s="151">
        <v>1168.5</v>
      </c>
      <c r="AH13" s="151">
        <f t="shared" si="3"/>
        <v>1168.5</v>
      </c>
      <c r="AI13" s="149"/>
      <c r="AJ13" s="151">
        <v>2275.5</v>
      </c>
      <c r="AK13" s="151">
        <f t="shared" si="4"/>
        <v>0</v>
      </c>
      <c r="AL13" s="153">
        <v>1</v>
      </c>
      <c r="AM13" s="151">
        <f t="shared" si="5"/>
        <v>1168.5</v>
      </c>
      <c r="AN13" s="142">
        <v>6</v>
      </c>
      <c r="AO13" s="143"/>
      <c r="AP13" s="143"/>
      <c r="AQ13" s="148"/>
      <c r="AR13" s="148"/>
      <c r="AS13" s="143"/>
      <c r="AT13" s="148"/>
      <c r="AU13" s="142" t="s">
        <v>1039</v>
      </c>
      <c r="AV13" s="141" t="s">
        <v>934</v>
      </c>
      <c r="AW13" s="149"/>
      <c r="AX13" s="90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92" customFormat="1" ht="86.4">
      <c r="A14" s="90">
        <v>11</v>
      </c>
      <c r="B14" s="144" t="s">
        <v>1040</v>
      </c>
      <c r="C14" s="174" t="s">
        <v>1041</v>
      </c>
      <c r="D14" s="173" t="s">
        <v>1042</v>
      </c>
      <c r="E14" s="142" t="s">
        <v>1043</v>
      </c>
      <c r="F14" s="142"/>
      <c r="G14" s="142"/>
      <c r="H14" s="142"/>
      <c r="I14" s="142"/>
      <c r="J14" s="142">
        <v>1</v>
      </c>
      <c r="K14" s="142">
        <v>1.5</v>
      </c>
      <c r="L14" s="142"/>
      <c r="M14" s="142"/>
      <c r="N14" s="142"/>
      <c r="O14" s="142"/>
      <c r="P14" s="142" t="s">
        <v>64</v>
      </c>
      <c r="Q14" s="90"/>
      <c r="R14" s="90"/>
      <c r="S14" s="142" t="s">
        <v>923</v>
      </c>
      <c r="T14" s="90" t="s">
        <v>84</v>
      </c>
      <c r="U14" s="90" t="s">
        <v>252</v>
      </c>
      <c r="V14" s="90" t="s">
        <v>252</v>
      </c>
      <c r="W14" s="90"/>
      <c r="X14" s="146">
        <v>22140</v>
      </c>
      <c r="Y14" s="146">
        <f t="shared" si="0"/>
        <v>0</v>
      </c>
      <c r="Z14" s="90"/>
      <c r="AA14" s="146">
        <v>35670</v>
      </c>
      <c r="AB14" s="146">
        <f t="shared" si="1"/>
        <v>0</v>
      </c>
      <c r="AC14" s="146"/>
      <c r="AD14" s="84">
        <v>4000</v>
      </c>
      <c r="AE14" s="84">
        <f t="shared" si="2"/>
        <v>0</v>
      </c>
      <c r="AF14" s="90"/>
      <c r="AG14" s="146">
        <v>1168.5</v>
      </c>
      <c r="AH14" s="146">
        <f t="shared" si="3"/>
        <v>0</v>
      </c>
      <c r="AI14" s="90"/>
      <c r="AJ14" s="146">
        <v>2275.5</v>
      </c>
      <c r="AK14" s="146">
        <f t="shared" si="4"/>
        <v>0</v>
      </c>
      <c r="AL14" s="147"/>
      <c r="AM14" s="146">
        <f t="shared" si="5"/>
        <v>0</v>
      </c>
      <c r="AN14" s="90">
        <v>6</v>
      </c>
      <c r="AO14" s="148"/>
      <c r="AP14" s="148"/>
      <c r="AQ14" s="148"/>
      <c r="AR14" s="148"/>
      <c r="AS14" s="148"/>
      <c r="AT14" s="148"/>
      <c r="AU14" s="142" t="s">
        <v>1039</v>
      </c>
      <c r="AV14" s="142" t="s">
        <v>934</v>
      </c>
      <c r="AW14" s="90"/>
      <c r="AX14" s="90"/>
    </row>
    <row r="15" spans="1:1024" ht="86.4">
      <c r="A15" s="149">
        <v>12</v>
      </c>
      <c r="B15" s="150" t="s">
        <v>75</v>
      </c>
      <c r="C15" s="172" t="s">
        <v>1041</v>
      </c>
      <c r="D15" s="173" t="s">
        <v>1042</v>
      </c>
      <c r="E15" s="141" t="s">
        <v>1044</v>
      </c>
      <c r="F15" s="141"/>
      <c r="G15" s="141" t="s">
        <v>1045</v>
      </c>
      <c r="H15" s="141">
        <v>88.77</v>
      </c>
      <c r="I15" s="141"/>
      <c r="J15" s="141">
        <v>1</v>
      </c>
      <c r="K15" s="141"/>
      <c r="L15" s="141"/>
      <c r="M15" s="141"/>
      <c r="N15" s="141"/>
      <c r="O15" s="141"/>
      <c r="P15" s="141" t="s">
        <v>64</v>
      </c>
      <c r="Q15" s="149" t="s">
        <v>990</v>
      </c>
      <c r="R15" s="149">
        <v>10.5</v>
      </c>
      <c r="S15" s="141" t="s">
        <v>923</v>
      </c>
      <c r="T15" s="149" t="s">
        <v>84</v>
      </c>
      <c r="U15" s="149" t="s">
        <v>252</v>
      </c>
      <c r="V15" s="149" t="s">
        <v>252</v>
      </c>
      <c r="W15" s="149"/>
      <c r="X15" s="151">
        <v>22140</v>
      </c>
      <c r="Y15" s="151">
        <f t="shared" si="0"/>
        <v>0</v>
      </c>
      <c r="Z15" s="149"/>
      <c r="AA15" s="151">
        <v>35670</v>
      </c>
      <c r="AB15" s="151">
        <f t="shared" si="1"/>
        <v>0</v>
      </c>
      <c r="AC15" s="151">
        <v>1</v>
      </c>
      <c r="AD15" s="152">
        <v>4000</v>
      </c>
      <c r="AE15" s="152">
        <f t="shared" si="2"/>
        <v>4000</v>
      </c>
      <c r="AF15" s="149">
        <v>1</v>
      </c>
      <c r="AG15" s="151">
        <v>1168.5</v>
      </c>
      <c r="AH15" s="151">
        <f t="shared" si="3"/>
        <v>1168.5</v>
      </c>
      <c r="AI15" s="149"/>
      <c r="AJ15" s="151">
        <v>2275.5</v>
      </c>
      <c r="AK15" s="151">
        <f t="shared" si="4"/>
        <v>0</v>
      </c>
      <c r="AL15" s="153">
        <v>2</v>
      </c>
      <c r="AM15" s="151">
        <f t="shared" si="5"/>
        <v>5168.5</v>
      </c>
      <c r="AN15" s="90">
        <v>6</v>
      </c>
      <c r="AO15" s="148"/>
      <c r="AP15" s="148"/>
      <c r="AQ15" s="148"/>
      <c r="AR15" s="148"/>
      <c r="AS15" s="148"/>
      <c r="AT15" s="148"/>
      <c r="AU15" s="142" t="s">
        <v>1039</v>
      </c>
      <c r="AV15" s="141" t="s">
        <v>934</v>
      </c>
      <c r="AW15" s="149"/>
      <c r="AX15" s="90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86.4">
      <c r="A16" s="149">
        <v>13</v>
      </c>
      <c r="B16" s="150" t="s">
        <v>1046</v>
      </c>
      <c r="C16" s="172" t="s">
        <v>1041</v>
      </c>
      <c r="D16" s="173" t="s">
        <v>1042</v>
      </c>
      <c r="E16" s="141" t="s">
        <v>1047</v>
      </c>
      <c r="F16" s="141"/>
      <c r="G16" s="141" t="s">
        <v>1048</v>
      </c>
      <c r="H16" s="141">
        <v>77</v>
      </c>
      <c r="I16" s="141"/>
      <c r="J16" s="141"/>
      <c r="K16" s="141"/>
      <c r="L16" s="141"/>
      <c r="M16" s="141">
        <v>1</v>
      </c>
      <c r="N16" s="141"/>
      <c r="O16" s="141"/>
      <c r="P16" s="141" t="s">
        <v>64</v>
      </c>
      <c r="Q16" s="149" t="s">
        <v>990</v>
      </c>
      <c r="R16" s="149"/>
      <c r="S16" s="141" t="s">
        <v>924</v>
      </c>
      <c r="T16" s="149" t="s">
        <v>84</v>
      </c>
      <c r="U16" s="149" t="s">
        <v>252</v>
      </c>
      <c r="V16" s="149" t="s">
        <v>252</v>
      </c>
      <c r="W16" s="149"/>
      <c r="X16" s="151">
        <v>22140</v>
      </c>
      <c r="Y16" s="151">
        <f t="shared" si="0"/>
        <v>0</v>
      </c>
      <c r="Z16" s="149"/>
      <c r="AA16" s="151">
        <v>35670</v>
      </c>
      <c r="AB16" s="151">
        <f t="shared" si="1"/>
        <v>0</v>
      </c>
      <c r="AC16" s="151"/>
      <c r="AD16" s="152">
        <v>4000</v>
      </c>
      <c r="AE16" s="152">
        <f t="shared" si="2"/>
        <v>0</v>
      </c>
      <c r="AF16" s="149">
        <v>1</v>
      </c>
      <c r="AG16" s="151">
        <v>1168.5</v>
      </c>
      <c r="AH16" s="151">
        <f t="shared" si="3"/>
        <v>1168.5</v>
      </c>
      <c r="AI16" s="149"/>
      <c r="AJ16" s="151">
        <v>2275.5</v>
      </c>
      <c r="AK16" s="151">
        <f t="shared" si="4"/>
        <v>0</v>
      </c>
      <c r="AL16" s="153">
        <v>1</v>
      </c>
      <c r="AM16" s="151">
        <f t="shared" si="5"/>
        <v>1168.5</v>
      </c>
      <c r="AN16" s="90">
        <v>6</v>
      </c>
      <c r="AO16" s="148"/>
      <c r="AP16" s="148"/>
      <c r="AQ16" s="148"/>
      <c r="AR16" s="148"/>
      <c r="AS16" s="148"/>
      <c r="AT16" s="148"/>
      <c r="AU16" s="142" t="s">
        <v>1039</v>
      </c>
      <c r="AV16" s="141" t="s">
        <v>934</v>
      </c>
      <c r="AW16" s="149"/>
      <c r="AX16" s="90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s="171" customFormat="1" ht="86.4">
      <c r="A17" s="90">
        <v>14</v>
      </c>
      <c r="B17" s="166" t="s">
        <v>96</v>
      </c>
      <c r="C17" s="167" t="s">
        <v>1041</v>
      </c>
      <c r="D17" s="156"/>
      <c r="E17" s="164" t="s">
        <v>910</v>
      </c>
      <c r="F17" s="164"/>
      <c r="G17" s="164" t="s">
        <v>1049</v>
      </c>
      <c r="H17" s="164"/>
      <c r="I17" s="164"/>
      <c r="J17" s="164"/>
      <c r="K17" s="164"/>
      <c r="L17" s="164"/>
      <c r="M17" s="164"/>
      <c r="N17" s="164"/>
      <c r="O17" s="164"/>
      <c r="P17" s="164" t="s">
        <v>64</v>
      </c>
      <c r="Q17" s="162" t="s">
        <v>990</v>
      </c>
      <c r="R17" s="162"/>
      <c r="S17" s="164" t="s">
        <v>924</v>
      </c>
      <c r="T17" s="162" t="s">
        <v>84</v>
      </c>
      <c r="U17" s="162" t="s">
        <v>252</v>
      </c>
      <c r="V17" s="162" t="s">
        <v>252</v>
      </c>
      <c r="W17" s="162"/>
      <c r="X17" s="168">
        <v>22140</v>
      </c>
      <c r="Y17" s="168">
        <f t="shared" si="0"/>
        <v>0</v>
      </c>
      <c r="Z17" s="162"/>
      <c r="AA17" s="168">
        <v>35670</v>
      </c>
      <c r="AB17" s="168">
        <f t="shared" si="1"/>
        <v>0</v>
      </c>
      <c r="AC17" s="168"/>
      <c r="AD17" s="84">
        <v>4000</v>
      </c>
      <c r="AE17" s="169">
        <f t="shared" si="2"/>
        <v>0</v>
      </c>
      <c r="AF17" s="162"/>
      <c r="AG17" s="168">
        <v>1168.5</v>
      </c>
      <c r="AH17" s="168">
        <f t="shared" si="3"/>
        <v>0</v>
      </c>
      <c r="AI17" s="162">
        <v>1</v>
      </c>
      <c r="AJ17" s="168">
        <v>2275.5</v>
      </c>
      <c r="AK17" s="168">
        <f t="shared" si="4"/>
        <v>2275.5</v>
      </c>
      <c r="AL17" s="170"/>
      <c r="AM17" s="146">
        <f t="shared" si="5"/>
        <v>2275.5</v>
      </c>
      <c r="AN17" s="162">
        <v>6</v>
      </c>
      <c r="AO17" s="163"/>
      <c r="AP17" s="163"/>
      <c r="AQ17" s="163"/>
      <c r="AR17" s="163"/>
      <c r="AS17" s="163"/>
      <c r="AT17" s="163"/>
      <c r="AU17" s="142" t="s">
        <v>1039</v>
      </c>
      <c r="AV17" s="142" t="s">
        <v>934</v>
      </c>
      <c r="AW17" s="162"/>
      <c r="AX17" s="162"/>
    </row>
    <row r="18" spans="1:1024" ht="86.4">
      <c r="A18" s="149">
        <v>15</v>
      </c>
      <c r="B18" s="150" t="s">
        <v>1050</v>
      </c>
      <c r="C18" s="172" t="s">
        <v>1051</v>
      </c>
      <c r="D18" s="173" t="s">
        <v>1052</v>
      </c>
      <c r="E18" s="141" t="s">
        <v>1053</v>
      </c>
      <c r="F18" s="141"/>
      <c r="G18" s="141" t="s">
        <v>1054</v>
      </c>
      <c r="H18" s="141" t="s">
        <v>1055</v>
      </c>
      <c r="I18" s="141"/>
      <c r="J18" s="141">
        <v>1</v>
      </c>
      <c r="K18" s="141">
        <v>1.6</v>
      </c>
      <c r="L18" s="141"/>
      <c r="M18" s="141"/>
      <c r="N18" s="141"/>
      <c r="O18" s="141"/>
      <c r="P18" s="141" t="s">
        <v>64</v>
      </c>
      <c r="Q18" s="149" t="s">
        <v>1056</v>
      </c>
      <c r="R18" s="149"/>
      <c r="S18" s="141" t="s">
        <v>924</v>
      </c>
      <c r="T18" s="149" t="s">
        <v>110</v>
      </c>
      <c r="U18" s="149" t="s">
        <v>252</v>
      </c>
      <c r="V18" s="149" t="s">
        <v>252</v>
      </c>
      <c r="W18" s="149"/>
      <c r="X18" s="151">
        <v>22140</v>
      </c>
      <c r="Y18" s="151">
        <f t="shared" si="0"/>
        <v>0</v>
      </c>
      <c r="Z18" s="149"/>
      <c r="AA18" s="151">
        <v>35670</v>
      </c>
      <c r="AB18" s="151">
        <f t="shared" si="1"/>
        <v>0</v>
      </c>
      <c r="AC18" s="151">
        <v>1</v>
      </c>
      <c r="AD18" s="152">
        <v>4000</v>
      </c>
      <c r="AE18" s="152">
        <f t="shared" si="2"/>
        <v>4000</v>
      </c>
      <c r="AF18" s="149">
        <v>2</v>
      </c>
      <c r="AG18" s="151">
        <v>1168.5</v>
      </c>
      <c r="AH18" s="151">
        <f t="shared" si="3"/>
        <v>2337</v>
      </c>
      <c r="AI18" s="149"/>
      <c r="AJ18" s="151">
        <v>2275.5</v>
      </c>
      <c r="AK18" s="151">
        <f t="shared" si="4"/>
        <v>0</v>
      </c>
      <c r="AL18" s="153">
        <v>3</v>
      </c>
      <c r="AM18" s="151">
        <f t="shared" si="5"/>
        <v>6337</v>
      </c>
      <c r="AN18" s="142">
        <v>7</v>
      </c>
      <c r="AO18" s="143"/>
      <c r="AP18" s="143"/>
      <c r="AQ18" s="148"/>
      <c r="AR18" s="148"/>
      <c r="AS18" s="148"/>
      <c r="AT18" s="148"/>
      <c r="AU18" s="142" t="s">
        <v>1039</v>
      </c>
      <c r="AV18" s="141" t="s">
        <v>934</v>
      </c>
      <c r="AW18" s="149"/>
      <c r="AX18" s="90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86.4">
      <c r="A19" s="149">
        <v>16</v>
      </c>
      <c r="B19" s="150" t="s">
        <v>1057</v>
      </c>
      <c r="C19" s="172" t="s">
        <v>1051</v>
      </c>
      <c r="D19" s="173" t="s">
        <v>1052</v>
      </c>
      <c r="E19" s="141" t="s">
        <v>1058</v>
      </c>
      <c r="F19" s="141"/>
      <c r="G19" s="141" t="s">
        <v>1059</v>
      </c>
      <c r="H19" s="141">
        <v>80</v>
      </c>
      <c r="I19" s="141">
        <v>1</v>
      </c>
      <c r="J19" s="141"/>
      <c r="K19" s="141"/>
      <c r="L19" s="141"/>
      <c r="M19" s="141"/>
      <c r="N19" s="141"/>
      <c r="O19" s="141"/>
      <c r="P19" s="141" t="s">
        <v>64</v>
      </c>
      <c r="Q19" s="149" t="s">
        <v>990</v>
      </c>
      <c r="R19" s="149"/>
      <c r="S19" s="141" t="s">
        <v>924</v>
      </c>
      <c r="T19" s="149" t="s">
        <v>110</v>
      </c>
      <c r="U19" s="149" t="s">
        <v>252</v>
      </c>
      <c r="V19" s="149" t="s">
        <v>252</v>
      </c>
      <c r="W19" s="149"/>
      <c r="X19" s="151">
        <v>22140</v>
      </c>
      <c r="Y19" s="151">
        <f t="shared" si="0"/>
        <v>0</v>
      </c>
      <c r="Z19" s="149"/>
      <c r="AA19" s="151">
        <v>35670</v>
      </c>
      <c r="AB19" s="151">
        <f t="shared" si="1"/>
        <v>0</v>
      </c>
      <c r="AC19" s="151"/>
      <c r="AD19" s="152">
        <v>4000</v>
      </c>
      <c r="AE19" s="152">
        <f t="shared" si="2"/>
        <v>0</v>
      </c>
      <c r="AF19" s="149">
        <v>1</v>
      </c>
      <c r="AG19" s="151">
        <v>1168.5</v>
      </c>
      <c r="AH19" s="151">
        <f t="shared" si="3"/>
        <v>1168.5</v>
      </c>
      <c r="AI19" s="149"/>
      <c r="AJ19" s="151">
        <v>2275.5</v>
      </c>
      <c r="AK19" s="151">
        <f t="shared" si="4"/>
        <v>0</v>
      </c>
      <c r="AL19" s="153">
        <v>1</v>
      </c>
      <c r="AM19" s="151">
        <f t="shared" si="5"/>
        <v>1168.5</v>
      </c>
      <c r="AN19" s="90">
        <v>8</v>
      </c>
      <c r="AO19" s="148"/>
      <c r="AP19" s="148"/>
      <c r="AQ19" s="148"/>
      <c r="AR19" s="148"/>
      <c r="AS19" s="148"/>
      <c r="AT19" s="148"/>
      <c r="AU19" s="142" t="s">
        <v>1039</v>
      </c>
      <c r="AV19" s="141" t="s">
        <v>934</v>
      </c>
      <c r="AW19" s="149"/>
      <c r="AX19" s="90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86.4">
      <c r="A20" s="149">
        <v>17</v>
      </c>
      <c r="B20" s="150" t="s">
        <v>1060</v>
      </c>
      <c r="C20" s="172" t="s">
        <v>1061</v>
      </c>
      <c r="D20" s="173" t="s">
        <v>1062</v>
      </c>
      <c r="E20" s="141" t="s">
        <v>1063</v>
      </c>
      <c r="F20" s="141"/>
      <c r="G20" s="141" t="s">
        <v>1064</v>
      </c>
      <c r="H20" s="141">
        <v>72</v>
      </c>
      <c r="I20" s="141"/>
      <c r="J20" s="141"/>
      <c r="K20" s="141"/>
      <c r="L20" s="141">
        <v>1</v>
      </c>
      <c r="M20" s="141"/>
      <c r="N20" s="141"/>
      <c r="O20" s="141"/>
      <c r="P20" s="141" t="s">
        <v>64</v>
      </c>
      <c r="Q20" s="149" t="s">
        <v>990</v>
      </c>
      <c r="R20" s="149"/>
      <c r="S20" s="141" t="s">
        <v>924</v>
      </c>
      <c r="T20" s="149" t="s">
        <v>110</v>
      </c>
      <c r="U20" s="149" t="s">
        <v>252</v>
      </c>
      <c r="V20" s="149" t="s">
        <v>252</v>
      </c>
      <c r="W20" s="149"/>
      <c r="X20" s="151">
        <v>22140</v>
      </c>
      <c r="Y20" s="151">
        <f t="shared" si="0"/>
        <v>0</v>
      </c>
      <c r="Z20" s="149"/>
      <c r="AA20" s="151">
        <v>35670</v>
      </c>
      <c r="AB20" s="151">
        <f t="shared" si="1"/>
        <v>0</v>
      </c>
      <c r="AC20" s="151"/>
      <c r="AD20" s="152">
        <v>4000</v>
      </c>
      <c r="AE20" s="152">
        <f t="shared" si="2"/>
        <v>0</v>
      </c>
      <c r="AF20" s="149">
        <v>1</v>
      </c>
      <c r="AG20" s="151">
        <v>1168.5</v>
      </c>
      <c r="AH20" s="151">
        <f t="shared" si="3"/>
        <v>1168.5</v>
      </c>
      <c r="AI20" s="149"/>
      <c r="AJ20" s="151">
        <v>2275.5</v>
      </c>
      <c r="AK20" s="151">
        <f t="shared" si="4"/>
        <v>0</v>
      </c>
      <c r="AL20" s="153">
        <v>1</v>
      </c>
      <c r="AM20" s="151">
        <f t="shared" si="5"/>
        <v>1168.5</v>
      </c>
      <c r="AN20" s="90">
        <v>9</v>
      </c>
      <c r="AO20" s="148"/>
      <c r="AP20" s="148"/>
      <c r="AQ20" s="148"/>
      <c r="AR20" s="148"/>
      <c r="AS20" s="148"/>
      <c r="AT20" s="148"/>
      <c r="AU20" s="142" t="s">
        <v>1039</v>
      </c>
      <c r="AV20" s="141" t="s">
        <v>934</v>
      </c>
      <c r="AW20" s="149"/>
      <c r="AX20" s="9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86.4">
      <c r="A21" s="149">
        <v>18</v>
      </c>
      <c r="B21" s="150" t="s">
        <v>1065</v>
      </c>
      <c r="C21" s="172" t="s">
        <v>1061</v>
      </c>
      <c r="D21" s="173" t="s">
        <v>1062</v>
      </c>
      <c r="E21" s="141" t="s">
        <v>1066</v>
      </c>
      <c r="F21" s="141"/>
      <c r="G21" s="141" t="s">
        <v>1067</v>
      </c>
      <c r="H21" s="141">
        <v>77</v>
      </c>
      <c r="I21" s="141"/>
      <c r="J21" s="141"/>
      <c r="K21" s="141"/>
      <c r="L21" s="141"/>
      <c r="M21" s="141">
        <v>1</v>
      </c>
      <c r="N21" s="141"/>
      <c r="O21" s="141"/>
      <c r="P21" s="141" t="s">
        <v>64</v>
      </c>
      <c r="Q21" s="149" t="s">
        <v>990</v>
      </c>
      <c r="R21" s="149"/>
      <c r="S21" s="141" t="s">
        <v>924</v>
      </c>
      <c r="T21" s="149" t="s">
        <v>110</v>
      </c>
      <c r="U21" s="149" t="s">
        <v>252</v>
      </c>
      <c r="V21" s="149" t="s">
        <v>252</v>
      </c>
      <c r="W21" s="149">
        <v>1</v>
      </c>
      <c r="X21" s="151">
        <v>22140</v>
      </c>
      <c r="Y21" s="151">
        <f t="shared" si="0"/>
        <v>22140</v>
      </c>
      <c r="Z21" s="149"/>
      <c r="AA21" s="151">
        <v>35670</v>
      </c>
      <c r="AB21" s="151">
        <f t="shared" si="1"/>
        <v>0</v>
      </c>
      <c r="AC21" s="151"/>
      <c r="AD21" s="152">
        <v>4000</v>
      </c>
      <c r="AE21" s="152">
        <f t="shared" si="2"/>
        <v>0</v>
      </c>
      <c r="AF21" s="149">
        <v>1</v>
      </c>
      <c r="AG21" s="151">
        <v>1168.5</v>
      </c>
      <c r="AH21" s="151">
        <f t="shared" si="3"/>
        <v>1168.5</v>
      </c>
      <c r="AI21" s="149"/>
      <c r="AJ21" s="151">
        <v>2275.5</v>
      </c>
      <c r="AK21" s="151">
        <f t="shared" si="4"/>
        <v>0</v>
      </c>
      <c r="AL21" s="153">
        <v>1</v>
      </c>
      <c r="AM21" s="151">
        <f t="shared" si="5"/>
        <v>23308.5</v>
      </c>
      <c r="AN21" s="90">
        <v>9</v>
      </c>
      <c r="AO21" s="148"/>
      <c r="AP21" s="148"/>
      <c r="AQ21" s="148"/>
      <c r="AR21" s="148"/>
      <c r="AS21" s="148"/>
      <c r="AT21" s="148"/>
      <c r="AU21" s="142" t="s">
        <v>1039</v>
      </c>
      <c r="AV21" s="141" t="s">
        <v>934</v>
      </c>
      <c r="AW21" s="149"/>
      <c r="AX21" s="90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s="171" customFormat="1" ht="86.4">
      <c r="A22" s="90">
        <v>19</v>
      </c>
      <c r="B22" s="166" t="s">
        <v>132</v>
      </c>
      <c r="C22" s="167" t="s">
        <v>1061</v>
      </c>
      <c r="D22" s="156" t="s">
        <v>1062</v>
      </c>
      <c r="E22" s="164" t="s">
        <v>910</v>
      </c>
      <c r="F22" s="164"/>
      <c r="G22" s="164" t="s">
        <v>1049</v>
      </c>
      <c r="H22" s="164"/>
      <c r="I22" s="164"/>
      <c r="J22" s="164"/>
      <c r="K22" s="164"/>
      <c r="L22" s="164"/>
      <c r="M22" s="164"/>
      <c r="N22" s="164"/>
      <c r="O22" s="164"/>
      <c r="P22" s="142" t="s">
        <v>64</v>
      </c>
      <c r="Q22" s="90" t="s">
        <v>990</v>
      </c>
      <c r="R22" s="90"/>
      <c r="S22" s="142" t="s">
        <v>924</v>
      </c>
      <c r="T22" s="90" t="s">
        <v>110</v>
      </c>
      <c r="U22" s="90" t="s">
        <v>252</v>
      </c>
      <c r="V22" s="90" t="s">
        <v>252</v>
      </c>
      <c r="W22" s="162"/>
      <c r="X22" s="168">
        <v>22140</v>
      </c>
      <c r="Y22" s="168">
        <f t="shared" si="0"/>
        <v>0</v>
      </c>
      <c r="Z22" s="162"/>
      <c r="AA22" s="168">
        <v>35670</v>
      </c>
      <c r="AB22" s="168">
        <f t="shared" si="1"/>
        <v>0</v>
      </c>
      <c r="AC22" s="168"/>
      <c r="AD22" s="84">
        <v>4000</v>
      </c>
      <c r="AE22" s="169">
        <f t="shared" si="2"/>
        <v>0</v>
      </c>
      <c r="AF22" s="162"/>
      <c r="AG22" s="168">
        <v>1168.5</v>
      </c>
      <c r="AH22" s="168">
        <f t="shared" si="3"/>
        <v>0</v>
      </c>
      <c r="AI22" s="162">
        <v>1</v>
      </c>
      <c r="AJ22" s="168">
        <v>2275.5</v>
      </c>
      <c r="AK22" s="168">
        <f t="shared" si="4"/>
        <v>2275.5</v>
      </c>
      <c r="AL22" s="170"/>
      <c r="AM22" s="146">
        <f t="shared" si="5"/>
        <v>2275.5</v>
      </c>
      <c r="AN22" s="90">
        <v>9</v>
      </c>
      <c r="AO22" s="148"/>
      <c r="AP22" s="148"/>
      <c r="AQ22" s="163"/>
      <c r="AR22" s="163"/>
      <c r="AS22" s="163"/>
      <c r="AT22" s="163"/>
      <c r="AU22" s="142" t="s">
        <v>1039</v>
      </c>
      <c r="AV22" s="142" t="s">
        <v>934</v>
      </c>
      <c r="AW22" s="162"/>
      <c r="AX22" s="162"/>
    </row>
    <row r="23" spans="1:1024" ht="86.4">
      <c r="A23" s="149">
        <v>20</v>
      </c>
      <c r="B23" s="150" t="s">
        <v>1068</v>
      </c>
      <c r="C23" s="172" t="s">
        <v>1061</v>
      </c>
      <c r="D23" s="173" t="s">
        <v>1062</v>
      </c>
      <c r="E23" s="141" t="s">
        <v>1069</v>
      </c>
      <c r="F23" s="141"/>
      <c r="G23" s="141" t="s">
        <v>1070</v>
      </c>
      <c r="H23" s="141">
        <v>81</v>
      </c>
      <c r="I23" s="141"/>
      <c r="J23" s="141"/>
      <c r="K23" s="141"/>
      <c r="L23" s="141">
        <v>1</v>
      </c>
      <c r="M23" s="141"/>
      <c r="N23" s="141"/>
      <c r="O23" s="141"/>
      <c r="P23" s="141" t="s">
        <v>64</v>
      </c>
      <c r="Q23" s="149" t="s">
        <v>990</v>
      </c>
      <c r="R23" s="149"/>
      <c r="S23" s="141" t="s">
        <v>924</v>
      </c>
      <c r="T23" s="149" t="s">
        <v>1071</v>
      </c>
      <c r="U23" s="149" t="s">
        <v>252</v>
      </c>
      <c r="V23" s="149" t="s">
        <v>252</v>
      </c>
      <c r="W23" s="149"/>
      <c r="X23" s="151">
        <v>22140</v>
      </c>
      <c r="Y23" s="151">
        <f t="shared" si="0"/>
        <v>0</v>
      </c>
      <c r="Z23" s="149"/>
      <c r="AA23" s="151">
        <v>35670</v>
      </c>
      <c r="AB23" s="151">
        <f t="shared" si="1"/>
        <v>0</v>
      </c>
      <c r="AC23" s="151"/>
      <c r="AD23" s="152">
        <v>4000</v>
      </c>
      <c r="AE23" s="152">
        <f t="shared" si="2"/>
        <v>0</v>
      </c>
      <c r="AF23" s="149">
        <v>1</v>
      </c>
      <c r="AG23" s="151">
        <v>1168.5</v>
      </c>
      <c r="AH23" s="151">
        <f t="shared" si="3"/>
        <v>1168.5</v>
      </c>
      <c r="AI23" s="149"/>
      <c r="AJ23" s="151">
        <v>2275.5</v>
      </c>
      <c r="AK23" s="151">
        <f t="shared" si="4"/>
        <v>0</v>
      </c>
      <c r="AL23" s="153">
        <v>1</v>
      </c>
      <c r="AM23" s="151">
        <f t="shared" si="5"/>
        <v>1168.5</v>
      </c>
      <c r="AN23" s="90" t="s">
        <v>137</v>
      </c>
      <c r="AO23" s="148"/>
      <c r="AP23" s="148"/>
      <c r="AQ23" s="148"/>
      <c r="AR23" s="148"/>
      <c r="AS23" s="148"/>
      <c r="AT23" s="148"/>
      <c r="AU23" s="142" t="s">
        <v>1039</v>
      </c>
      <c r="AV23" s="141" t="s">
        <v>934</v>
      </c>
      <c r="AW23" s="149"/>
      <c r="AX23" s="90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86.4">
      <c r="A24" s="149">
        <v>21</v>
      </c>
      <c r="B24" s="150" t="s">
        <v>1072</v>
      </c>
      <c r="C24" s="172" t="s">
        <v>1073</v>
      </c>
      <c r="D24" s="173" t="s">
        <v>1074</v>
      </c>
      <c r="E24" s="141" t="s">
        <v>1075</v>
      </c>
      <c r="F24" s="141"/>
      <c r="G24" s="141" t="s">
        <v>1076</v>
      </c>
      <c r="H24" s="141">
        <v>88.77</v>
      </c>
      <c r="I24" s="141"/>
      <c r="J24" s="141">
        <v>1</v>
      </c>
      <c r="K24" s="141">
        <v>2.2999999999999998</v>
      </c>
      <c r="L24" s="141"/>
      <c r="M24" s="141"/>
      <c r="N24" s="141"/>
      <c r="O24" s="141"/>
      <c r="P24" s="141" t="s">
        <v>64</v>
      </c>
      <c r="Q24" s="149" t="s">
        <v>990</v>
      </c>
      <c r="R24" s="149"/>
      <c r="S24" s="141" t="s">
        <v>924</v>
      </c>
      <c r="T24" s="149" t="s">
        <v>1071</v>
      </c>
      <c r="U24" s="149" t="s">
        <v>252</v>
      </c>
      <c r="V24" s="149" t="s">
        <v>252</v>
      </c>
      <c r="W24" s="149"/>
      <c r="X24" s="151">
        <v>22140</v>
      </c>
      <c r="Y24" s="151">
        <f t="shared" si="0"/>
        <v>0</v>
      </c>
      <c r="Z24" s="149"/>
      <c r="AA24" s="151">
        <v>35670</v>
      </c>
      <c r="AB24" s="151">
        <f t="shared" si="1"/>
        <v>0</v>
      </c>
      <c r="AC24" s="151">
        <v>1</v>
      </c>
      <c r="AD24" s="152">
        <v>4000</v>
      </c>
      <c r="AE24" s="152">
        <f t="shared" si="2"/>
        <v>4000</v>
      </c>
      <c r="AF24" s="149">
        <v>1</v>
      </c>
      <c r="AG24" s="151">
        <v>1168.5</v>
      </c>
      <c r="AH24" s="151">
        <f t="shared" si="3"/>
        <v>1168.5</v>
      </c>
      <c r="AI24" s="149"/>
      <c r="AJ24" s="151">
        <v>2275.5</v>
      </c>
      <c r="AK24" s="151">
        <f t="shared" si="4"/>
        <v>0</v>
      </c>
      <c r="AL24" s="153">
        <v>2</v>
      </c>
      <c r="AM24" s="151">
        <f t="shared" si="5"/>
        <v>5168.5</v>
      </c>
      <c r="AN24" s="90">
        <v>10</v>
      </c>
      <c r="AO24" s="148"/>
      <c r="AP24" s="148"/>
      <c r="AQ24" s="148"/>
      <c r="AR24" s="148"/>
      <c r="AS24" s="148"/>
      <c r="AT24" s="148"/>
      <c r="AU24" s="142" t="s">
        <v>1039</v>
      </c>
      <c r="AV24" s="141" t="s">
        <v>934</v>
      </c>
      <c r="AW24" s="149"/>
      <c r="AX24" s="90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s="92" customFormat="1" ht="86.4">
      <c r="A25" s="90">
        <v>22</v>
      </c>
      <c r="B25" s="144" t="s">
        <v>1077</v>
      </c>
      <c r="C25" s="174" t="s">
        <v>1073</v>
      </c>
      <c r="D25" s="173"/>
      <c r="E25" s="142" t="s">
        <v>1078</v>
      </c>
      <c r="F25" s="142"/>
      <c r="G25" s="142"/>
      <c r="H25" s="142"/>
      <c r="I25" s="142"/>
      <c r="J25" s="142"/>
      <c r="K25" s="142"/>
      <c r="L25" s="142"/>
      <c r="M25" s="142"/>
      <c r="N25" s="142"/>
      <c r="O25" s="142">
        <v>1</v>
      </c>
      <c r="P25" s="142" t="s">
        <v>64</v>
      </c>
      <c r="Q25" s="90"/>
      <c r="R25" s="90"/>
      <c r="S25" s="142" t="s">
        <v>924</v>
      </c>
      <c r="T25" s="90" t="s">
        <v>1071</v>
      </c>
      <c r="U25" s="90" t="s">
        <v>252</v>
      </c>
      <c r="V25" s="90" t="s">
        <v>252</v>
      </c>
      <c r="W25" s="90"/>
      <c r="X25" s="146">
        <v>22140</v>
      </c>
      <c r="Y25" s="146">
        <f t="shared" si="0"/>
        <v>0</v>
      </c>
      <c r="Z25" s="90"/>
      <c r="AA25" s="146">
        <v>35670</v>
      </c>
      <c r="AB25" s="146">
        <f t="shared" si="1"/>
        <v>0</v>
      </c>
      <c r="AC25" s="146"/>
      <c r="AD25" s="84">
        <v>4000</v>
      </c>
      <c r="AE25" s="84">
        <f t="shared" si="2"/>
        <v>0</v>
      </c>
      <c r="AF25" s="90"/>
      <c r="AG25" s="146">
        <v>1168.5</v>
      </c>
      <c r="AH25" s="146">
        <f t="shared" si="3"/>
        <v>0</v>
      </c>
      <c r="AI25" s="90"/>
      <c r="AJ25" s="146">
        <v>2275.5</v>
      </c>
      <c r="AK25" s="146">
        <f t="shared" si="4"/>
        <v>0</v>
      </c>
      <c r="AL25" s="147"/>
      <c r="AM25" s="146">
        <f t="shared" si="5"/>
        <v>0</v>
      </c>
      <c r="AN25" s="90">
        <v>11</v>
      </c>
      <c r="AO25" s="148"/>
      <c r="AP25" s="148"/>
      <c r="AQ25" s="148"/>
      <c r="AR25" s="148"/>
      <c r="AS25" s="148"/>
      <c r="AT25" s="148"/>
      <c r="AU25" s="142" t="s">
        <v>1039</v>
      </c>
      <c r="AV25" s="142" t="s">
        <v>934</v>
      </c>
      <c r="AW25" s="90"/>
      <c r="AX25" s="90"/>
    </row>
    <row r="26" spans="1:1024" ht="187.2">
      <c r="A26" s="149">
        <v>23</v>
      </c>
      <c r="B26" s="150" t="s">
        <v>1079</v>
      </c>
      <c r="C26" s="172" t="s">
        <v>1073</v>
      </c>
      <c r="D26" s="173" t="s">
        <v>1074</v>
      </c>
      <c r="E26" s="141" t="s">
        <v>179</v>
      </c>
      <c r="F26" s="141" t="s">
        <v>1080</v>
      </c>
      <c r="G26" s="141" t="s">
        <v>1081</v>
      </c>
      <c r="H26" s="141">
        <v>81</v>
      </c>
      <c r="I26" s="141"/>
      <c r="J26" s="141"/>
      <c r="K26" s="141"/>
      <c r="L26" s="141"/>
      <c r="M26" s="141"/>
      <c r="N26" s="141"/>
      <c r="O26" s="141">
        <v>1</v>
      </c>
      <c r="P26" s="141" t="s">
        <v>64</v>
      </c>
      <c r="Q26" s="149" t="s">
        <v>990</v>
      </c>
      <c r="R26" s="149"/>
      <c r="S26" s="141" t="s">
        <v>924</v>
      </c>
      <c r="T26" s="149" t="s">
        <v>1071</v>
      </c>
      <c r="U26" s="149" t="s">
        <v>252</v>
      </c>
      <c r="V26" s="149" t="s">
        <v>252</v>
      </c>
      <c r="W26" s="149"/>
      <c r="X26" s="151">
        <v>22140</v>
      </c>
      <c r="Y26" s="151">
        <f t="shared" si="0"/>
        <v>0</v>
      </c>
      <c r="Z26" s="149"/>
      <c r="AA26" s="151">
        <v>35670</v>
      </c>
      <c r="AB26" s="151">
        <f t="shared" si="1"/>
        <v>0</v>
      </c>
      <c r="AC26" s="151"/>
      <c r="AD26" s="152">
        <v>4000</v>
      </c>
      <c r="AE26" s="152">
        <f t="shared" si="2"/>
        <v>0</v>
      </c>
      <c r="AF26" s="149">
        <v>1</v>
      </c>
      <c r="AG26" s="151">
        <v>1168.5</v>
      </c>
      <c r="AH26" s="151">
        <f t="shared" si="3"/>
        <v>1168.5</v>
      </c>
      <c r="AI26" s="149"/>
      <c r="AJ26" s="151">
        <v>2275.5</v>
      </c>
      <c r="AK26" s="151">
        <f t="shared" si="4"/>
        <v>0</v>
      </c>
      <c r="AL26" s="153">
        <v>1</v>
      </c>
      <c r="AM26" s="151">
        <f t="shared" si="5"/>
        <v>1168.5</v>
      </c>
      <c r="AN26" s="90">
        <v>11</v>
      </c>
      <c r="AO26" s="148"/>
      <c r="AP26" s="148"/>
      <c r="AQ26" s="148"/>
      <c r="AR26" s="148"/>
      <c r="AS26" s="148"/>
      <c r="AT26" s="148"/>
      <c r="AU26" s="142" t="s">
        <v>1039</v>
      </c>
      <c r="AV26" s="141" t="s">
        <v>934</v>
      </c>
      <c r="AW26" s="149"/>
      <c r="AX26" s="90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s="92" customFormat="1" ht="86.4">
      <c r="A27" s="90">
        <v>24</v>
      </c>
      <c r="B27" s="144" t="s">
        <v>1082</v>
      </c>
      <c r="C27" s="174"/>
      <c r="D27" s="173"/>
      <c r="E27" s="142" t="s">
        <v>1083</v>
      </c>
      <c r="F27" s="142"/>
      <c r="G27" s="142"/>
      <c r="H27" s="142"/>
      <c r="I27" s="142"/>
      <c r="J27" s="142"/>
      <c r="K27" s="142"/>
      <c r="L27" s="142">
        <v>1</v>
      </c>
      <c r="M27" s="142"/>
      <c r="N27" s="142"/>
      <c r="O27" s="142"/>
      <c r="P27" s="142" t="s">
        <v>64</v>
      </c>
      <c r="Q27" s="90"/>
      <c r="R27" s="90"/>
      <c r="S27" s="142" t="s">
        <v>924</v>
      </c>
      <c r="T27" s="90" t="s">
        <v>1071</v>
      </c>
      <c r="U27" s="90" t="s">
        <v>252</v>
      </c>
      <c r="V27" s="90" t="s">
        <v>252</v>
      </c>
      <c r="W27" s="90"/>
      <c r="X27" s="146">
        <v>22140</v>
      </c>
      <c r="Y27" s="146">
        <f t="shared" si="0"/>
        <v>0</v>
      </c>
      <c r="Z27" s="90"/>
      <c r="AA27" s="146">
        <v>35670</v>
      </c>
      <c r="AB27" s="146">
        <f t="shared" si="1"/>
        <v>0</v>
      </c>
      <c r="AC27" s="146"/>
      <c r="AD27" s="84">
        <v>4000</v>
      </c>
      <c r="AE27" s="84">
        <f t="shared" si="2"/>
        <v>0</v>
      </c>
      <c r="AF27" s="90"/>
      <c r="AG27" s="146">
        <v>1168.5</v>
      </c>
      <c r="AH27" s="146">
        <f t="shared" si="3"/>
        <v>0</v>
      </c>
      <c r="AI27" s="90"/>
      <c r="AJ27" s="146">
        <v>2275.5</v>
      </c>
      <c r="AK27" s="146">
        <f t="shared" si="4"/>
        <v>0</v>
      </c>
      <c r="AL27" s="147"/>
      <c r="AM27" s="146">
        <f t="shared" si="5"/>
        <v>0</v>
      </c>
      <c r="AN27" s="90"/>
      <c r="AO27" s="148"/>
      <c r="AP27" s="148"/>
      <c r="AQ27" s="148"/>
      <c r="AR27" s="148"/>
      <c r="AS27" s="148"/>
      <c r="AT27" s="148"/>
      <c r="AU27" s="142" t="s">
        <v>1039</v>
      </c>
      <c r="AV27" s="142" t="s">
        <v>934</v>
      </c>
      <c r="AW27" s="90" t="s">
        <v>622</v>
      </c>
      <c r="AX27" s="90"/>
    </row>
    <row r="28" spans="1:1024" ht="86.4">
      <c r="A28" s="149">
        <v>25</v>
      </c>
      <c r="B28" s="150" t="s">
        <v>1084</v>
      </c>
      <c r="C28" s="172" t="s">
        <v>1085</v>
      </c>
      <c r="D28" s="173" t="s">
        <v>1086</v>
      </c>
      <c r="E28" s="141" t="s">
        <v>1087</v>
      </c>
      <c r="F28" s="141"/>
      <c r="G28" s="141" t="s">
        <v>1088</v>
      </c>
      <c r="H28" s="141">
        <v>87.77</v>
      </c>
      <c r="I28" s="141"/>
      <c r="J28" s="141"/>
      <c r="K28" s="141"/>
      <c r="L28" s="141"/>
      <c r="M28" s="141"/>
      <c r="N28" s="141">
        <v>1</v>
      </c>
      <c r="O28" s="141"/>
      <c r="P28" s="141" t="s">
        <v>64</v>
      </c>
      <c r="Q28" s="149" t="s">
        <v>990</v>
      </c>
      <c r="R28" s="149"/>
      <c r="S28" s="141" t="s">
        <v>924</v>
      </c>
      <c r="T28" s="149" t="s">
        <v>1089</v>
      </c>
      <c r="U28" s="149" t="s">
        <v>252</v>
      </c>
      <c r="V28" s="149" t="s">
        <v>252</v>
      </c>
      <c r="W28" s="149"/>
      <c r="X28" s="151">
        <v>22140</v>
      </c>
      <c r="Y28" s="151">
        <f t="shared" si="0"/>
        <v>0</v>
      </c>
      <c r="Z28" s="149"/>
      <c r="AA28" s="151">
        <v>35670</v>
      </c>
      <c r="AB28" s="151">
        <f t="shared" si="1"/>
        <v>0</v>
      </c>
      <c r="AC28" s="151">
        <v>1</v>
      </c>
      <c r="AD28" s="152">
        <v>4000</v>
      </c>
      <c r="AE28" s="152">
        <f t="shared" si="2"/>
        <v>4000</v>
      </c>
      <c r="AF28" s="149">
        <v>1</v>
      </c>
      <c r="AG28" s="151">
        <v>1168.5</v>
      </c>
      <c r="AH28" s="151">
        <f t="shared" si="3"/>
        <v>1168.5</v>
      </c>
      <c r="AI28" s="149"/>
      <c r="AJ28" s="151">
        <v>2275.5</v>
      </c>
      <c r="AK28" s="151">
        <f t="shared" si="4"/>
        <v>0</v>
      </c>
      <c r="AL28" s="153">
        <v>2</v>
      </c>
      <c r="AM28" s="151">
        <f t="shared" si="5"/>
        <v>5168.5</v>
      </c>
      <c r="AN28" s="90">
        <v>12</v>
      </c>
      <c r="AO28" s="148"/>
      <c r="AP28" s="148"/>
      <c r="AQ28" s="148"/>
      <c r="AR28" s="148"/>
      <c r="AS28" s="148"/>
      <c r="AT28" s="148"/>
      <c r="AU28" s="142" t="s">
        <v>1039</v>
      </c>
      <c r="AV28" s="141" t="s">
        <v>934</v>
      </c>
      <c r="AW28" s="149" t="s">
        <v>622</v>
      </c>
      <c r="AX28" s="90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s="92" customFormat="1" ht="86.4">
      <c r="A29" s="90">
        <v>26</v>
      </c>
      <c r="B29" s="144" t="s">
        <v>1090</v>
      </c>
      <c r="C29" s="174" t="s">
        <v>1085</v>
      </c>
      <c r="D29" s="173"/>
      <c r="E29" s="142" t="s">
        <v>1091</v>
      </c>
      <c r="F29" s="142"/>
      <c r="G29" s="142"/>
      <c r="H29" s="142"/>
      <c r="I29" s="142"/>
      <c r="J29" s="142">
        <v>1</v>
      </c>
      <c r="K29" s="142"/>
      <c r="L29" s="142"/>
      <c r="M29" s="142"/>
      <c r="N29" s="142"/>
      <c r="O29" s="142"/>
      <c r="P29" s="142" t="s">
        <v>64</v>
      </c>
      <c r="Q29" s="90"/>
      <c r="R29" s="90"/>
      <c r="S29" s="142" t="s">
        <v>924</v>
      </c>
      <c r="T29" s="90" t="s">
        <v>1089</v>
      </c>
      <c r="U29" s="90" t="s">
        <v>252</v>
      </c>
      <c r="V29" s="90" t="s">
        <v>252</v>
      </c>
      <c r="W29" s="90"/>
      <c r="X29" s="146">
        <v>22140</v>
      </c>
      <c r="Y29" s="146">
        <f t="shared" si="0"/>
        <v>0</v>
      </c>
      <c r="Z29" s="90"/>
      <c r="AA29" s="146">
        <v>35670</v>
      </c>
      <c r="AB29" s="146">
        <f t="shared" si="1"/>
        <v>0</v>
      </c>
      <c r="AC29" s="146"/>
      <c r="AD29" s="84">
        <v>4000</v>
      </c>
      <c r="AE29" s="84">
        <f t="shared" si="2"/>
        <v>0</v>
      </c>
      <c r="AF29" s="90"/>
      <c r="AG29" s="146">
        <v>1168.5</v>
      </c>
      <c r="AH29" s="146">
        <f t="shared" si="3"/>
        <v>0</v>
      </c>
      <c r="AI29" s="90"/>
      <c r="AJ29" s="146">
        <v>2275.5</v>
      </c>
      <c r="AK29" s="146">
        <f t="shared" si="4"/>
        <v>0</v>
      </c>
      <c r="AL29" s="147"/>
      <c r="AM29" s="146">
        <f t="shared" si="5"/>
        <v>0</v>
      </c>
      <c r="AN29" s="90">
        <v>12</v>
      </c>
      <c r="AO29" s="148"/>
      <c r="AP29" s="148"/>
      <c r="AQ29" s="148"/>
      <c r="AR29" s="148"/>
      <c r="AS29" s="148"/>
      <c r="AT29" s="148"/>
      <c r="AU29" s="142" t="s">
        <v>1039</v>
      </c>
      <c r="AV29" s="142" t="s">
        <v>934</v>
      </c>
      <c r="AW29" s="90" t="s">
        <v>622</v>
      </c>
      <c r="AX29" s="90"/>
    </row>
    <row r="30" spans="1:1024" ht="86.4">
      <c r="A30" s="149">
        <v>27</v>
      </c>
      <c r="B30" s="150" t="s">
        <v>1092</v>
      </c>
      <c r="C30" s="172" t="s">
        <v>1085</v>
      </c>
      <c r="D30" s="173" t="s">
        <v>1086</v>
      </c>
      <c r="E30" s="141" t="s">
        <v>1093</v>
      </c>
      <c r="F30" s="141"/>
      <c r="G30" s="141" t="s">
        <v>1094</v>
      </c>
      <c r="H30" s="141">
        <v>75.8</v>
      </c>
      <c r="I30" s="141"/>
      <c r="J30" s="141"/>
      <c r="K30" s="141"/>
      <c r="L30" s="141"/>
      <c r="M30" s="141">
        <v>1</v>
      </c>
      <c r="N30" s="141"/>
      <c r="O30" s="141"/>
      <c r="P30" s="141" t="s">
        <v>64</v>
      </c>
      <c r="Q30" s="149" t="s">
        <v>990</v>
      </c>
      <c r="R30" s="149"/>
      <c r="S30" s="141" t="s">
        <v>924</v>
      </c>
      <c r="T30" s="149" t="s">
        <v>1071</v>
      </c>
      <c r="U30" s="149" t="s">
        <v>252</v>
      </c>
      <c r="V30" s="149" t="s">
        <v>252</v>
      </c>
      <c r="W30" s="149">
        <v>1</v>
      </c>
      <c r="X30" s="151">
        <v>22140</v>
      </c>
      <c r="Y30" s="151">
        <f t="shared" si="0"/>
        <v>22140</v>
      </c>
      <c r="Z30" s="149"/>
      <c r="AA30" s="151">
        <v>35670</v>
      </c>
      <c r="AB30" s="151">
        <f t="shared" si="1"/>
        <v>0</v>
      </c>
      <c r="AC30" s="151"/>
      <c r="AD30" s="152">
        <v>4000</v>
      </c>
      <c r="AE30" s="152">
        <f t="shared" si="2"/>
        <v>0</v>
      </c>
      <c r="AF30" s="149">
        <v>1</v>
      </c>
      <c r="AG30" s="151">
        <v>1168.5</v>
      </c>
      <c r="AH30" s="151">
        <f t="shared" si="3"/>
        <v>1168.5</v>
      </c>
      <c r="AI30" s="149"/>
      <c r="AJ30" s="151">
        <v>2275.5</v>
      </c>
      <c r="AK30" s="151">
        <f t="shared" si="4"/>
        <v>0</v>
      </c>
      <c r="AL30" s="153">
        <v>2</v>
      </c>
      <c r="AM30" s="151">
        <f t="shared" si="5"/>
        <v>23308.5</v>
      </c>
      <c r="AN30" s="90">
        <v>12</v>
      </c>
      <c r="AO30" s="148"/>
      <c r="AP30" s="148"/>
      <c r="AQ30" s="148"/>
      <c r="AR30" s="148"/>
      <c r="AS30" s="148"/>
      <c r="AT30" s="148"/>
      <c r="AU30" s="142" t="s">
        <v>1039</v>
      </c>
      <c r="AV30" s="141" t="s">
        <v>934</v>
      </c>
      <c r="AW30" s="149" t="s">
        <v>622</v>
      </c>
      <c r="AX30" s="9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s="171" customFormat="1" ht="86.4">
      <c r="A31" s="90">
        <v>28</v>
      </c>
      <c r="B31" s="166" t="s">
        <v>177</v>
      </c>
      <c r="C31" s="174" t="s">
        <v>1085</v>
      </c>
      <c r="D31" s="156" t="s">
        <v>1086</v>
      </c>
      <c r="E31" s="164" t="s">
        <v>910</v>
      </c>
      <c r="F31" s="164"/>
      <c r="G31" s="164" t="s">
        <v>1049</v>
      </c>
      <c r="H31" s="164"/>
      <c r="I31" s="164"/>
      <c r="J31" s="164"/>
      <c r="K31" s="164"/>
      <c r="L31" s="164"/>
      <c r="M31" s="164"/>
      <c r="N31" s="164"/>
      <c r="O31" s="164"/>
      <c r="P31" s="142" t="s">
        <v>64</v>
      </c>
      <c r="Q31" s="90" t="s">
        <v>990</v>
      </c>
      <c r="R31" s="90"/>
      <c r="S31" s="142" t="s">
        <v>924</v>
      </c>
      <c r="T31" s="90" t="s">
        <v>1071</v>
      </c>
      <c r="U31" s="90" t="s">
        <v>252</v>
      </c>
      <c r="V31" s="90" t="s">
        <v>252</v>
      </c>
      <c r="W31" s="162"/>
      <c r="X31" s="168">
        <v>22140</v>
      </c>
      <c r="Y31" s="168">
        <f t="shared" si="0"/>
        <v>0</v>
      </c>
      <c r="Z31" s="162"/>
      <c r="AA31" s="168">
        <v>35670</v>
      </c>
      <c r="AB31" s="168">
        <f t="shared" si="1"/>
        <v>0</v>
      </c>
      <c r="AC31" s="168"/>
      <c r="AD31" s="84">
        <v>4000</v>
      </c>
      <c r="AE31" s="169">
        <f t="shared" si="2"/>
        <v>0</v>
      </c>
      <c r="AF31" s="162"/>
      <c r="AG31" s="168">
        <v>1168.5</v>
      </c>
      <c r="AH31" s="168">
        <f t="shared" si="3"/>
        <v>0</v>
      </c>
      <c r="AI31" s="162">
        <v>1</v>
      </c>
      <c r="AJ31" s="168">
        <v>2275.5</v>
      </c>
      <c r="AK31" s="168">
        <f t="shared" si="4"/>
        <v>2275.5</v>
      </c>
      <c r="AL31" s="170"/>
      <c r="AM31" s="146">
        <f t="shared" si="5"/>
        <v>2275.5</v>
      </c>
      <c r="AN31" s="90">
        <v>12</v>
      </c>
      <c r="AO31" s="148"/>
      <c r="AP31" s="148"/>
      <c r="AQ31" s="163"/>
      <c r="AR31" s="163"/>
      <c r="AS31" s="163"/>
      <c r="AT31" s="163"/>
      <c r="AU31" s="142" t="s">
        <v>1039</v>
      </c>
      <c r="AV31" s="142" t="s">
        <v>934</v>
      </c>
      <c r="AW31" s="162" t="s">
        <v>622</v>
      </c>
      <c r="AX31" s="162"/>
    </row>
    <row r="32" spans="1:1024" ht="86.4">
      <c r="A32" s="149">
        <v>29</v>
      </c>
      <c r="B32" s="150" t="s">
        <v>1095</v>
      </c>
      <c r="C32" s="172" t="s">
        <v>1085</v>
      </c>
      <c r="D32" s="173" t="s">
        <v>1086</v>
      </c>
      <c r="E32" s="141" t="s">
        <v>1096</v>
      </c>
      <c r="F32" s="141"/>
      <c r="G32" s="141" t="s">
        <v>1097</v>
      </c>
      <c r="H32" s="141">
        <v>80</v>
      </c>
      <c r="I32" s="141">
        <v>1</v>
      </c>
      <c r="J32" s="141"/>
      <c r="K32" s="141"/>
      <c r="L32" s="141"/>
      <c r="M32" s="141"/>
      <c r="N32" s="141"/>
      <c r="O32" s="141"/>
      <c r="P32" s="141" t="s">
        <v>64</v>
      </c>
      <c r="Q32" s="149" t="s">
        <v>1056</v>
      </c>
      <c r="R32" s="149"/>
      <c r="S32" s="141" t="s">
        <v>924</v>
      </c>
      <c r="T32" s="149" t="s">
        <v>1071</v>
      </c>
      <c r="U32" s="149" t="s">
        <v>252</v>
      </c>
      <c r="V32" s="149" t="s">
        <v>252</v>
      </c>
      <c r="W32" s="149"/>
      <c r="X32" s="151">
        <v>22140</v>
      </c>
      <c r="Y32" s="151">
        <f t="shared" si="0"/>
        <v>0</v>
      </c>
      <c r="Z32" s="149"/>
      <c r="AA32" s="151">
        <v>35670</v>
      </c>
      <c r="AB32" s="151">
        <f t="shared" si="1"/>
        <v>0</v>
      </c>
      <c r="AC32" s="151"/>
      <c r="AD32" s="152">
        <v>4000</v>
      </c>
      <c r="AE32" s="152">
        <f t="shared" si="2"/>
        <v>0</v>
      </c>
      <c r="AF32" s="149">
        <v>1</v>
      </c>
      <c r="AG32" s="151">
        <v>1168.5</v>
      </c>
      <c r="AH32" s="151">
        <f t="shared" si="3"/>
        <v>1168.5</v>
      </c>
      <c r="AI32" s="149"/>
      <c r="AJ32" s="151">
        <v>2275.5</v>
      </c>
      <c r="AK32" s="151">
        <f t="shared" si="4"/>
        <v>0</v>
      </c>
      <c r="AL32" s="153">
        <v>1</v>
      </c>
      <c r="AM32" s="151">
        <f t="shared" si="5"/>
        <v>1168.5</v>
      </c>
      <c r="AN32" s="90">
        <v>12</v>
      </c>
      <c r="AO32" s="148"/>
      <c r="AP32" s="148"/>
      <c r="AQ32" s="148"/>
      <c r="AR32" s="148"/>
      <c r="AS32" s="148"/>
      <c r="AT32" s="148"/>
      <c r="AU32" s="142" t="s">
        <v>1039</v>
      </c>
      <c r="AV32" s="141" t="s">
        <v>934</v>
      </c>
      <c r="AW32" s="149" t="s">
        <v>622</v>
      </c>
      <c r="AX32" s="90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24.8">
      <c r="A33" s="149">
        <v>30</v>
      </c>
      <c r="B33" s="150" t="s">
        <v>1098</v>
      </c>
      <c r="C33" s="172" t="s">
        <v>1099</v>
      </c>
      <c r="D33" s="173" t="s">
        <v>1100</v>
      </c>
      <c r="E33" s="141" t="s">
        <v>1101</v>
      </c>
      <c r="F33" s="141"/>
      <c r="G33" s="141" t="s">
        <v>1102</v>
      </c>
      <c r="H33" s="141" t="s">
        <v>1103</v>
      </c>
      <c r="I33" s="141"/>
      <c r="J33" s="141"/>
      <c r="K33" s="141"/>
      <c r="L33" s="141">
        <v>1</v>
      </c>
      <c r="M33" s="141"/>
      <c r="N33" s="141"/>
      <c r="O33" s="141"/>
      <c r="P33" s="141" t="s">
        <v>64</v>
      </c>
      <c r="Q33" s="149" t="s">
        <v>990</v>
      </c>
      <c r="R33" s="149"/>
      <c r="S33" s="141" t="s">
        <v>924</v>
      </c>
      <c r="T33" s="149" t="s">
        <v>191</v>
      </c>
      <c r="U33" s="149" t="s">
        <v>252</v>
      </c>
      <c r="V33" s="149" t="s">
        <v>252</v>
      </c>
      <c r="W33" s="149">
        <v>1</v>
      </c>
      <c r="X33" s="151">
        <v>22140</v>
      </c>
      <c r="Y33" s="151">
        <f t="shared" si="0"/>
        <v>22140</v>
      </c>
      <c r="Z33" s="149"/>
      <c r="AA33" s="151">
        <v>35670</v>
      </c>
      <c r="AB33" s="151">
        <f t="shared" si="1"/>
        <v>0</v>
      </c>
      <c r="AC33" s="151"/>
      <c r="AD33" s="152">
        <v>4000</v>
      </c>
      <c r="AE33" s="152">
        <f t="shared" si="2"/>
        <v>0</v>
      </c>
      <c r="AF33" s="149">
        <v>2</v>
      </c>
      <c r="AG33" s="151">
        <v>1168.5</v>
      </c>
      <c r="AH33" s="151">
        <f t="shared" si="3"/>
        <v>2337</v>
      </c>
      <c r="AI33" s="149">
        <v>1</v>
      </c>
      <c r="AJ33" s="151">
        <v>2275.5</v>
      </c>
      <c r="AK33" s="151">
        <f t="shared" si="4"/>
        <v>2275.5</v>
      </c>
      <c r="AL33" s="153">
        <v>3</v>
      </c>
      <c r="AM33" s="151">
        <f t="shared" si="5"/>
        <v>26752.5</v>
      </c>
      <c r="AN33" s="90">
        <v>13</v>
      </c>
      <c r="AO33" s="148"/>
      <c r="AP33" s="148"/>
      <c r="AQ33" s="148"/>
      <c r="AR33" s="148"/>
      <c r="AS33" s="148"/>
      <c r="AT33" s="148"/>
      <c r="AU33" s="142" t="s">
        <v>1039</v>
      </c>
      <c r="AV33" s="141" t="s">
        <v>934</v>
      </c>
      <c r="AW33" s="149" t="s">
        <v>622</v>
      </c>
      <c r="AX33" s="90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s="92" customFormat="1" ht="86.4">
      <c r="A34" s="90">
        <v>31</v>
      </c>
      <c r="B34" s="144" t="s">
        <v>274</v>
      </c>
      <c r="C34" s="174" t="s">
        <v>1104</v>
      </c>
      <c r="D34" s="173"/>
      <c r="E34" s="142" t="s">
        <v>1105</v>
      </c>
      <c r="F34" s="142"/>
      <c r="G34" s="142" t="s">
        <v>1106</v>
      </c>
      <c r="H34" s="142"/>
      <c r="I34" s="142"/>
      <c r="J34" s="142"/>
      <c r="K34" s="142"/>
      <c r="L34" s="142"/>
      <c r="M34" s="142"/>
      <c r="N34" s="142"/>
      <c r="O34" s="142"/>
      <c r="P34" s="142" t="s">
        <v>64</v>
      </c>
      <c r="Q34" s="90" t="s">
        <v>1056</v>
      </c>
      <c r="R34" s="90"/>
      <c r="S34" s="142" t="s">
        <v>924</v>
      </c>
      <c r="T34" s="90" t="s">
        <v>191</v>
      </c>
      <c r="U34" s="90" t="s">
        <v>252</v>
      </c>
      <c r="V34" s="90" t="s">
        <v>252</v>
      </c>
      <c r="W34" s="90"/>
      <c r="X34" s="146">
        <v>22140</v>
      </c>
      <c r="Y34" s="146">
        <f t="shared" si="0"/>
        <v>0</v>
      </c>
      <c r="Z34" s="90"/>
      <c r="AA34" s="146">
        <v>35670</v>
      </c>
      <c r="AB34" s="146">
        <f t="shared" si="1"/>
        <v>0</v>
      </c>
      <c r="AC34" s="146"/>
      <c r="AD34" s="84">
        <v>4000</v>
      </c>
      <c r="AE34" s="84">
        <f t="shared" si="2"/>
        <v>0</v>
      </c>
      <c r="AF34" s="90"/>
      <c r="AG34" s="146">
        <v>1168.5</v>
      </c>
      <c r="AH34" s="146">
        <f t="shared" si="3"/>
        <v>0</v>
      </c>
      <c r="AI34" s="90"/>
      <c r="AJ34" s="146">
        <v>2275.5</v>
      </c>
      <c r="AK34" s="146">
        <f t="shared" si="4"/>
        <v>0</v>
      </c>
      <c r="AL34" s="147"/>
      <c r="AM34" s="146">
        <v>2500</v>
      </c>
      <c r="AN34" s="90">
        <v>13</v>
      </c>
      <c r="AO34" s="148"/>
      <c r="AP34" s="148"/>
      <c r="AQ34" s="148"/>
      <c r="AR34" s="148"/>
      <c r="AS34" s="148"/>
      <c r="AT34" s="148"/>
      <c r="AU34" s="142" t="s">
        <v>1039</v>
      </c>
      <c r="AV34" s="142" t="s">
        <v>934</v>
      </c>
      <c r="AW34" s="90"/>
      <c r="AX34" s="90"/>
    </row>
    <row r="35" spans="1:1024" ht="86.4">
      <c r="A35" s="149">
        <v>32</v>
      </c>
      <c r="B35" s="150" t="s">
        <v>1107</v>
      </c>
      <c r="C35" s="172" t="s">
        <v>1108</v>
      </c>
      <c r="D35" s="173" t="s">
        <v>1109</v>
      </c>
      <c r="E35" s="141" t="s">
        <v>1110</v>
      </c>
      <c r="F35" s="141"/>
      <c r="G35" s="141" t="s">
        <v>1111</v>
      </c>
      <c r="H35" s="141">
        <v>80</v>
      </c>
      <c r="I35" s="141">
        <v>1</v>
      </c>
      <c r="J35" s="141"/>
      <c r="K35" s="141"/>
      <c r="L35" s="141"/>
      <c r="M35" s="141"/>
      <c r="N35" s="141"/>
      <c r="O35" s="141"/>
      <c r="P35" s="141" t="s">
        <v>64</v>
      </c>
      <c r="Q35" s="149" t="s">
        <v>990</v>
      </c>
      <c r="R35" s="149"/>
      <c r="S35" s="141" t="s">
        <v>924</v>
      </c>
      <c r="T35" s="149" t="s">
        <v>221</v>
      </c>
      <c r="U35" s="149" t="s">
        <v>252</v>
      </c>
      <c r="V35" s="149" t="s">
        <v>252</v>
      </c>
      <c r="W35" s="149"/>
      <c r="X35" s="151">
        <v>22140</v>
      </c>
      <c r="Y35" s="151">
        <f t="shared" ref="Y35:Y66" si="6">W35*X35</f>
        <v>0</v>
      </c>
      <c r="Z35" s="149"/>
      <c r="AA35" s="151">
        <v>35670</v>
      </c>
      <c r="AB35" s="151">
        <f t="shared" ref="AB35:AB66" si="7">Z35*AA35</f>
        <v>0</v>
      </c>
      <c r="AC35" s="151"/>
      <c r="AD35" s="152">
        <v>4000</v>
      </c>
      <c r="AE35" s="152">
        <f t="shared" ref="AE35:AE66" si="8">AC35*AD35</f>
        <v>0</v>
      </c>
      <c r="AF35" s="149">
        <v>1</v>
      </c>
      <c r="AG35" s="151">
        <v>1168.5</v>
      </c>
      <c r="AH35" s="151">
        <f t="shared" ref="AH35:AH66" si="9">AF35*AG35</f>
        <v>1168.5</v>
      </c>
      <c r="AI35" s="149"/>
      <c r="AJ35" s="151">
        <v>2275.5</v>
      </c>
      <c r="AK35" s="151">
        <f t="shared" ref="AK35:AK66" si="10">AI35*AJ35</f>
        <v>0</v>
      </c>
      <c r="AL35" s="153">
        <v>1</v>
      </c>
      <c r="AM35" s="151">
        <f t="shared" ref="AM35:AM66" si="11">Y35+AB35+AE35+AH35+AK35</f>
        <v>1168.5</v>
      </c>
      <c r="AN35" s="90">
        <v>14</v>
      </c>
      <c r="AO35" s="148"/>
      <c r="AP35" s="148"/>
      <c r="AQ35" s="148"/>
      <c r="AR35" s="148"/>
      <c r="AS35" s="148"/>
      <c r="AT35" s="148"/>
      <c r="AU35" s="142" t="s">
        <v>1039</v>
      </c>
      <c r="AV35" s="141" t="s">
        <v>934</v>
      </c>
      <c r="AW35" s="149" t="s">
        <v>622</v>
      </c>
      <c r="AX35" s="90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ht="296.39999999999998">
      <c r="A36" s="149">
        <v>33</v>
      </c>
      <c r="B36" s="150" t="s">
        <v>1112</v>
      </c>
      <c r="C36" s="172" t="s">
        <v>1113</v>
      </c>
      <c r="D36" s="173" t="s">
        <v>1114</v>
      </c>
      <c r="E36" s="141" t="s">
        <v>1115</v>
      </c>
      <c r="F36" s="141" t="s">
        <v>1116</v>
      </c>
      <c r="G36" s="141" t="s">
        <v>1117</v>
      </c>
      <c r="H36" s="141" t="s">
        <v>1118</v>
      </c>
      <c r="I36" s="141"/>
      <c r="J36" s="141"/>
      <c r="K36" s="141"/>
      <c r="L36" s="141"/>
      <c r="M36" s="141"/>
      <c r="N36" s="141">
        <v>1</v>
      </c>
      <c r="O36" s="141"/>
      <c r="P36" s="141" t="s">
        <v>64</v>
      </c>
      <c r="Q36" s="149" t="s">
        <v>1056</v>
      </c>
      <c r="R36" s="149"/>
      <c r="S36" s="141" t="s">
        <v>924</v>
      </c>
      <c r="T36" s="149" t="s">
        <v>221</v>
      </c>
      <c r="U36" s="149" t="s">
        <v>252</v>
      </c>
      <c r="V36" s="149" t="s">
        <v>252</v>
      </c>
      <c r="W36" s="149"/>
      <c r="X36" s="151">
        <v>22140</v>
      </c>
      <c r="Y36" s="151">
        <f t="shared" si="6"/>
        <v>0</v>
      </c>
      <c r="Z36" s="149"/>
      <c r="AA36" s="151">
        <v>35670</v>
      </c>
      <c r="AB36" s="151">
        <f t="shared" si="7"/>
        <v>0</v>
      </c>
      <c r="AC36" s="151">
        <v>1</v>
      </c>
      <c r="AD36" s="152">
        <v>4000</v>
      </c>
      <c r="AE36" s="152">
        <f t="shared" si="8"/>
        <v>4000</v>
      </c>
      <c r="AF36" s="149">
        <v>1</v>
      </c>
      <c r="AG36" s="151">
        <v>1168.5</v>
      </c>
      <c r="AH36" s="151">
        <f t="shared" si="9"/>
        <v>1168.5</v>
      </c>
      <c r="AI36" s="149"/>
      <c r="AJ36" s="151">
        <v>2275.5</v>
      </c>
      <c r="AK36" s="151">
        <f t="shared" si="10"/>
        <v>0</v>
      </c>
      <c r="AL36" s="153">
        <v>2</v>
      </c>
      <c r="AM36" s="151">
        <f t="shared" si="11"/>
        <v>5168.5</v>
      </c>
      <c r="AN36" s="90">
        <v>15</v>
      </c>
      <c r="AO36" s="148"/>
      <c r="AP36" s="148"/>
      <c r="AQ36" s="148"/>
      <c r="AR36" s="148"/>
      <c r="AS36" s="148"/>
      <c r="AT36" s="148"/>
      <c r="AU36" s="142" t="s">
        <v>1039</v>
      </c>
      <c r="AV36" s="141" t="s">
        <v>934</v>
      </c>
      <c r="AW36" s="149"/>
      <c r="AX36" s="90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s="92" customFormat="1" ht="86.4">
      <c r="A37" s="90">
        <v>34</v>
      </c>
      <c r="B37" s="144" t="s">
        <v>1119</v>
      </c>
      <c r="C37" s="174" t="s">
        <v>1113</v>
      </c>
      <c r="D37" s="173"/>
      <c r="E37" s="142" t="s">
        <v>223</v>
      </c>
      <c r="F37" s="142"/>
      <c r="G37" s="142"/>
      <c r="H37" s="142"/>
      <c r="I37" s="142"/>
      <c r="J37" s="142">
        <v>1</v>
      </c>
      <c r="K37" s="142">
        <v>2.76</v>
      </c>
      <c r="L37" s="142"/>
      <c r="M37" s="142"/>
      <c r="N37" s="142"/>
      <c r="O37" s="142"/>
      <c r="P37" s="142" t="s">
        <v>64</v>
      </c>
      <c r="Q37" s="90"/>
      <c r="R37" s="90"/>
      <c r="S37" s="142" t="s">
        <v>924</v>
      </c>
      <c r="T37" s="90" t="s">
        <v>221</v>
      </c>
      <c r="U37" s="90" t="s">
        <v>252</v>
      </c>
      <c r="V37" s="90" t="s">
        <v>252</v>
      </c>
      <c r="W37" s="90"/>
      <c r="X37" s="146">
        <v>22140</v>
      </c>
      <c r="Y37" s="146">
        <f t="shared" si="6"/>
        <v>0</v>
      </c>
      <c r="Z37" s="90"/>
      <c r="AA37" s="146">
        <v>35670</v>
      </c>
      <c r="AB37" s="146">
        <f t="shared" si="7"/>
        <v>0</v>
      </c>
      <c r="AC37" s="146"/>
      <c r="AD37" s="84">
        <v>4000</v>
      </c>
      <c r="AE37" s="84">
        <f t="shared" si="8"/>
        <v>0</v>
      </c>
      <c r="AF37" s="90"/>
      <c r="AG37" s="146">
        <v>1168.5</v>
      </c>
      <c r="AH37" s="146">
        <f t="shared" si="9"/>
        <v>0</v>
      </c>
      <c r="AI37" s="90"/>
      <c r="AJ37" s="146">
        <v>2275.5</v>
      </c>
      <c r="AK37" s="146">
        <f t="shared" si="10"/>
        <v>0</v>
      </c>
      <c r="AL37" s="147"/>
      <c r="AM37" s="146">
        <f t="shared" si="11"/>
        <v>0</v>
      </c>
      <c r="AN37" s="90">
        <v>15</v>
      </c>
      <c r="AO37" s="148"/>
      <c r="AP37" s="148"/>
      <c r="AQ37" s="148"/>
      <c r="AR37" s="148"/>
      <c r="AS37" s="148"/>
      <c r="AT37" s="148"/>
      <c r="AU37" s="142" t="s">
        <v>1039</v>
      </c>
      <c r="AV37" s="142" t="s">
        <v>934</v>
      </c>
      <c r="AW37" s="90"/>
      <c r="AX37" s="90"/>
    </row>
    <row r="38" spans="1:1024" ht="86.4">
      <c r="A38" s="149">
        <v>35</v>
      </c>
      <c r="B38" s="150" t="s">
        <v>1120</v>
      </c>
      <c r="C38" s="172" t="s">
        <v>1113</v>
      </c>
      <c r="D38" s="173" t="s">
        <v>1114</v>
      </c>
      <c r="E38" s="141" t="s">
        <v>1121</v>
      </c>
      <c r="F38" s="141"/>
      <c r="G38" s="141" t="s">
        <v>1122</v>
      </c>
      <c r="H38" s="141">
        <v>76</v>
      </c>
      <c r="I38" s="141"/>
      <c r="J38" s="141"/>
      <c r="K38" s="141"/>
      <c r="L38" s="141"/>
      <c r="M38" s="141">
        <v>1</v>
      </c>
      <c r="N38" s="141"/>
      <c r="O38" s="141"/>
      <c r="P38" s="141" t="s">
        <v>64</v>
      </c>
      <c r="Q38" s="149" t="s">
        <v>1056</v>
      </c>
      <c r="R38" s="149"/>
      <c r="S38" s="141" t="s">
        <v>924</v>
      </c>
      <c r="T38" s="149" t="s">
        <v>221</v>
      </c>
      <c r="U38" s="149" t="s">
        <v>252</v>
      </c>
      <c r="V38" s="149" t="s">
        <v>252</v>
      </c>
      <c r="W38" s="149">
        <v>1</v>
      </c>
      <c r="X38" s="151">
        <v>22140</v>
      </c>
      <c r="Y38" s="151">
        <f t="shared" si="6"/>
        <v>22140</v>
      </c>
      <c r="Z38" s="149"/>
      <c r="AA38" s="151">
        <v>35670</v>
      </c>
      <c r="AB38" s="151">
        <f t="shared" si="7"/>
        <v>0</v>
      </c>
      <c r="AC38" s="151"/>
      <c r="AD38" s="152">
        <v>4000</v>
      </c>
      <c r="AE38" s="152">
        <f t="shared" si="8"/>
        <v>0</v>
      </c>
      <c r="AF38" s="149">
        <v>1</v>
      </c>
      <c r="AG38" s="151">
        <v>1168.5</v>
      </c>
      <c r="AH38" s="151">
        <f t="shared" si="9"/>
        <v>1168.5</v>
      </c>
      <c r="AI38" s="149"/>
      <c r="AJ38" s="151">
        <v>2275.5</v>
      </c>
      <c r="AK38" s="151">
        <f t="shared" si="10"/>
        <v>0</v>
      </c>
      <c r="AL38" s="153">
        <v>1</v>
      </c>
      <c r="AM38" s="151">
        <f t="shared" si="11"/>
        <v>23308.5</v>
      </c>
      <c r="AN38" s="90">
        <v>15</v>
      </c>
      <c r="AO38" s="148"/>
      <c r="AP38" s="148"/>
      <c r="AQ38" s="148"/>
      <c r="AR38" s="148"/>
      <c r="AS38" s="148"/>
      <c r="AT38" s="148"/>
      <c r="AU38" s="142" t="s">
        <v>1039</v>
      </c>
      <c r="AV38" s="141" t="s">
        <v>934</v>
      </c>
      <c r="AW38" s="149"/>
      <c r="AX38" s="90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s="171" customFormat="1" ht="86.4">
      <c r="A39" s="90">
        <v>36</v>
      </c>
      <c r="B39" s="166" t="s">
        <v>237</v>
      </c>
      <c r="C39" s="167" t="s">
        <v>1113</v>
      </c>
      <c r="D39" s="156" t="s">
        <v>1114</v>
      </c>
      <c r="E39" s="164" t="s">
        <v>238</v>
      </c>
      <c r="F39" s="164"/>
      <c r="G39" s="164" t="s">
        <v>1049</v>
      </c>
      <c r="H39" s="164"/>
      <c r="I39" s="164"/>
      <c r="J39" s="164"/>
      <c r="K39" s="164"/>
      <c r="L39" s="164"/>
      <c r="M39" s="164"/>
      <c r="N39" s="164"/>
      <c r="O39" s="164"/>
      <c r="P39" s="142" t="s">
        <v>64</v>
      </c>
      <c r="Q39" s="90" t="s">
        <v>1056</v>
      </c>
      <c r="R39" s="90"/>
      <c r="S39" s="142" t="s">
        <v>924</v>
      </c>
      <c r="T39" s="90" t="s">
        <v>221</v>
      </c>
      <c r="U39" s="90" t="s">
        <v>252</v>
      </c>
      <c r="V39" s="90" t="s">
        <v>252</v>
      </c>
      <c r="W39" s="162"/>
      <c r="X39" s="168">
        <v>22140</v>
      </c>
      <c r="Y39" s="168">
        <f t="shared" si="6"/>
        <v>0</v>
      </c>
      <c r="Z39" s="162"/>
      <c r="AA39" s="168">
        <v>35670</v>
      </c>
      <c r="AB39" s="168">
        <f t="shared" si="7"/>
        <v>0</v>
      </c>
      <c r="AC39" s="168"/>
      <c r="AD39" s="84">
        <v>4000</v>
      </c>
      <c r="AE39" s="169">
        <f t="shared" si="8"/>
        <v>0</v>
      </c>
      <c r="AF39" s="162"/>
      <c r="AG39" s="168">
        <v>1168.5</v>
      </c>
      <c r="AH39" s="168">
        <f t="shared" si="9"/>
        <v>0</v>
      </c>
      <c r="AI39" s="162">
        <v>1</v>
      </c>
      <c r="AJ39" s="168">
        <v>2275.5</v>
      </c>
      <c r="AK39" s="168">
        <f t="shared" si="10"/>
        <v>2275.5</v>
      </c>
      <c r="AL39" s="170"/>
      <c r="AM39" s="146">
        <f t="shared" si="11"/>
        <v>2275.5</v>
      </c>
      <c r="AN39" s="90">
        <v>15</v>
      </c>
      <c r="AO39" s="148"/>
      <c r="AP39" s="148"/>
      <c r="AQ39" s="163"/>
      <c r="AR39" s="163"/>
      <c r="AS39" s="163"/>
      <c r="AT39" s="163"/>
      <c r="AU39" s="142" t="s">
        <v>1039</v>
      </c>
      <c r="AV39" s="142" t="s">
        <v>934</v>
      </c>
      <c r="AW39" s="162"/>
      <c r="AX39" s="162"/>
    </row>
    <row r="40" spans="1:1024" ht="86.4">
      <c r="A40" s="149">
        <v>37</v>
      </c>
      <c r="B40" s="150" t="s">
        <v>1123</v>
      </c>
      <c r="C40" s="172" t="s">
        <v>1113</v>
      </c>
      <c r="D40" s="173" t="s">
        <v>1114</v>
      </c>
      <c r="E40" s="141" t="s">
        <v>1124</v>
      </c>
      <c r="F40" s="141"/>
      <c r="G40" s="141" t="s">
        <v>1125</v>
      </c>
      <c r="H40" s="141">
        <v>80</v>
      </c>
      <c r="I40" s="141">
        <v>1</v>
      </c>
      <c r="J40" s="141"/>
      <c r="K40" s="141"/>
      <c r="L40" s="141"/>
      <c r="M40" s="141"/>
      <c r="N40" s="141"/>
      <c r="O40" s="141"/>
      <c r="P40" s="141" t="s">
        <v>64</v>
      </c>
      <c r="Q40" s="149" t="s">
        <v>1056</v>
      </c>
      <c r="R40" s="149"/>
      <c r="S40" s="141" t="s">
        <v>924</v>
      </c>
      <c r="T40" s="149" t="s">
        <v>221</v>
      </c>
      <c r="U40" s="149" t="s">
        <v>252</v>
      </c>
      <c r="V40" s="149" t="s">
        <v>252</v>
      </c>
      <c r="W40" s="149"/>
      <c r="X40" s="151">
        <v>22140</v>
      </c>
      <c r="Y40" s="151">
        <f t="shared" si="6"/>
        <v>0</v>
      </c>
      <c r="Z40" s="149"/>
      <c r="AA40" s="151">
        <v>35670</v>
      </c>
      <c r="AB40" s="151">
        <f t="shared" si="7"/>
        <v>0</v>
      </c>
      <c r="AC40" s="151"/>
      <c r="AD40" s="152">
        <v>4000</v>
      </c>
      <c r="AE40" s="152">
        <f t="shared" si="8"/>
        <v>0</v>
      </c>
      <c r="AF40" s="149">
        <v>1</v>
      </c>
      <c r="AG40" s="151">
        <v>1168.5</v>
      </c>
      <c r="AH40" s="151">
        <f t="shared" si="9"/>
        <v>1168.5</v>
      </c>
      <c r="AI40" s="149"/>
      <c r="AJ40" s="151">
        <v>2275.5</v>
      </c>
      <c r="AK40" s="151">
        <f t="shared" si="10"/>
        <v>0</v>
      </c>
      <c r="AL40" s="153">
        <v>1</v>
      </c>
      <c r="AM40" s="151">
        <f t="shared" si="11"/>
        <v>1168.5</v>
      </c>
      <c r="AN40" s="90">
        <v>15</v>
      </c>
      <c r="AO40" s="148"/>
      <c r="AP40" s="148"/>
      <c r="AQ40" s="148"/>
      <c r="AR40" s="148"/>
      <c r="AS40" s="148"/>
      <c r="AT40" s="148"/>
      <c r="AU40" s="142" t="s">
        <v>1039</v>
      </c>
      <c r="AV40" s="141" t="s">
        <v>934</v>
      </c>
      <c r="AW40" s="149"/>
      <c r="AX40" s="9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86.4">
      <c r="A41" s="149">
        <v>38</v>
      </c>
      <c r="B41" s="150" t="s">
        <v>1126</v>
      </c>
      <c r="C41" s="172" t="s">
        <v>1127</v>
      </c>
      <c r="D41" s="173" t="s">
        <v>1128</v>
      </c>
      <c r="E41" s="141" t="s">
        <v>1129</v>
      </c>
      <c r="F41" s="141"/>
      <c r="G41" s="141" t="s">
        <v>1130</v>
      </c>
      <c r="H41" s="141">
        <v>82</v>
      </c>
      <c r="I41" s="141"/>
      <c r="J41" s="141"/>
      <c r="K41" s="141"/>
      <c r="L41" s="141">
        <v>1</v>
      </c>
      <c r="M41" s="141"/>
      <c r="N41" s="141"/>
      <c r="O41" s="141"/>
      <c r="P41" s="141" t="s">
        <v>64</v>
      </c>
      <c r="Q41" s="149" t="s">
        <v>990</v>
      </c>
      <c r="R41" s="149"/>
      <c r="S41" s="141" t="s">
        <v>924</v>
      </c>
      <c r="T41" s="149" t="s">
        <v>221</v>
      </c>
      <c r="U41" s="149" t="s">
        <v>252</v>
      </c>
      <c r="V41" s="149" t="s">
        <v>252</v>
      </c>
      <c r="W41" s="149"/>
      <c r="X41" s="151">
        <v>22140</v>
      </c>
      <c r="Y41" s="151">
        <f t="shared" si="6"/>
        <v>0</v>
      </c>
      <c r="Z41" s="149"/>
      <c r="AA41" s="151">
        <v>35670</v>
      </c>
      <c r="AB41" s="151">
        <f t="shared" si="7"/>
        <v>0</v>
      </c>
      <c r="AC41" s="151"/>
      <c r="AD41" s="152">
        <v>4000</v>
      </c>
      <c r="AE41" s="152">
        <f t="shared" si="8"/>
        <v>0</v>
      </c>
      <c r="AF41" s="149">
        <v>1</v>
      </c>
      <c r="AG41" s="151">
        <v>1168.5</v>
      </c>
      <c r="AH41" s="151">
        <f t="shared" si="9"/>
        <v>1168.5</v>
      </c>
      <c r="AI41" s="149"/>
      <c r="AJ41" s="151">
        <v>2275.5</v>
      </c>
      <c r="AK41" s="151">
        <f t="shared" si="10"/>
        <v>0</v>
      </c>
      <c r="AL41" s="153">
        <v>1</v>
      </c>
      <c r="AM41" s="151">
        <f t="shared" si="11"/>
        <v>1168.5</v>
      </c>
      <c r="AN41" s="90">
        <v>16</v>
      </c>
      <c r="AO41" s="148"/>
      <c r="AP41" s="148"/>
      <c r="AQ41" s="148"/>
      <c r="AR41" s="148"/>
      <c r="AS41" s="148"/>
      <c r="AT41" s="148"/>
      <c r="AU41" s="142" t="s">
        <v>1039</v>
      </c>
      <c r="AV41" s="141" t="s">
        <v>934</v>
      </c>
      <c r="AW41" s="149"/>
      <c r="AX41" s="90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s="92" customFormat="1" ht="86.4">
      <c r="A42" s="90">
        <v>39</v>
      </c>
      <c r="B42" s="144" t="s">
        <v>1131</v>
      </c>
      <c r="C42" s="174"/>
      <c r="D42" s="173"/>
      <c r="E42" s="142" t="s">
        <v>1132</v>
      </c>
      <c r="F42" s="142"/>
      <c r="G42" s="142"/>
      <c r="H42" s="142"/>
      <c r="I42" s="142"/>
      <c r="J42" s="142"/>
      <c r="K42" s="142"/>
      <c r="L42" s="142"/>
      <c r="M42" s="142"/>
      <c r="N42" s="142"/>
      <c r="O42" s="142">
        <v>1</v>
      </c>
      <c r="P42" s="142" t="s">
        <v>64</v>
      </c>
      <c r="Q42" s="90"/>
      <c r="R42" s="90"/>
      <c r="S42" s="142" t="s">
        <v>924</v>
      </c>
      <c r="T42" s="90" t="s">
        <v>221</v>
      </c>
      <c r="U42" s="90" t="s">
        <v>252</v>
      </c>
      <c r="V42" s="90" t="s">
        <v>252</v>
      </c>
      <c r="W42" s="90"/>
      <c r="X42" s="146">
        <v>22140</v>
      </c>
      <c r="Y42" s="146">
        <f t="shared" si="6"/>
        <v>0</v>
      </c>
      <c r="Z42" s="90"/>
      <c r="AA42" s="146">
        <v>35670</v>
      </c>
      <c r="AB42" s="146">
        <f t="shared" si="7"/>
        <v>0</v>
      </c>
      <c r="AC42" s="146"/>
      <c r="AD42" s="84">
        <v>4000</v>
      </c>
      <c r="AE42" s="84">
        <f t="shared" si="8"/>
        <v>0</v>
      </c>
      <c r="AF42" s="90"/>
      <c r="AG42" s="146">
        <v>1168.5</v>
      </c>
      <c r="AH42" s="146">
        <f t="shared" si="9"/>
        <v>0</v>
      </c>
      <c r="AI42" s="90"/>
      <c r="AJ42" s="146">
        <v>2275.5</v>
      </c>
      <c r="AK42" s="146">
        <f t="shared" si="10"/>
        <v>0</v>
      </c>
      <c r="AL42" s="147"/>
      <c r="AM42" s="146">
        <f t="shared" si="11"/>
        <v>0</v>
      </c>
      <c r="AN42" s="90">
        <v>17</v>
      </c>
      <c r="AO42" s="148"/>
      <c r="AP42" s="148"/>
      <c r="AQ42" s="148"/>
      <c r="AR42" s="148"/>
      <c r="AS42" s="148"/>
      <c r="AT42" s="148"/>
      <c r="AU42" s="142" t="s">
        <v>1039</v>
      </c>
      <c r="AV42" s="142" t="s">
        <v>934</v>
      </c>
      <c r="AW42" s="90"/>
      <c r="AX42" s="90"/>
    </row>
    <row r="43" spans="1:1024" ht="86.4">
      <c r="A43" s="149">
        <v>40</v>
      </c>
      <c r="B43" s="150" t="s">
        <v>1133</v>
      </c>
      <c r="C43" s="172" t="s">
        <v>1127</v>
      </c>
      <c r="D43" s="173" t="s">
        <v>1134</v>
      </c>
      <c r="E43" s="141" t="s">
        <v>1135</v>
      </c>
      <c r="F43" s="141"/>
      <c r="G43" s="141" t="s">
        <v>1136</v>
      </c>
      <c r="H43" s="141">
        <v>82.81</v>
      </c>
      <c r="I43" s="141"/>
      <c r="J43" s="141"/>
      <c r="K43" s="141"/>
      <c r="L43" s="141">
        <v>1</v>
      </c>
      <c r="M43" s="141"/>
      <c r="N43" s="141"/>
      <c r="O43" s="141"/>
      <c r="P43" s="141" t="s">
        <v>64</v>
      </c>
      <c r="Q43" s="149" t="s">
        <v>990</v>
      </c>
      <c r="R43" s="149"/>
      <c r="S43" s="141" t="s">
        <v>924</v>
      </c>
      <c r="T43" s="149" t="s">
        <v>252</v>
      </c>
      <c r="U43" s="149" t="s">
        <v>252</v>
      </c>
      <c r="V43" s="149" t="s">
        <v>252</v>
      </c>
      <c r="W43" s="149"/>
      <c r="X43" s="151">
        <v>22140</v>
      </c>
      <c r="Y43" s="151">
        <f t="shared" si="6"/>
        <v>0</v>
      </c>
      <c r="Z43" s="149"/>
      <c r="AA43" s="151">
        <v>35670</v>
      </c>
      <c r="AB43" s="151">
        <f t="shared" si="7"/>
        <v>0</v>
      </c>
      <c r="AC43" s="151"/>
      <c r="AD43" s="152">
        <v>4000</v>
      </c>
      <c r="AE43" s="152">
        <f t="shared" si="8"/>
        <v>0</v>
      </c>
      <c r="AF43" s="149">
        <v>1</v>
      </c>
      <c r="AG43" s="151">
        <v>1168.5</v>
      </c>
      <c r="AH43" s="151">
        <f t="shared" si="9"/>
        <v>1168.5</v>
      </c>
      <c r="AI43" s="149"/>
      <c r="AJ43" s="151">
        <v>2275.5</v>
      </c>
      <c r="AK43" s="151">
        <f t="shared" si="10"/>
        <v>0</v>
      </c>
      <c r="AL43" s="153">
        <v>2</v>
      </c>
      <c r="AM43" s="151">
        <f t="shared" si="11"/>
        <v>1168.5</v>
      </c>
      <c r="AN43" s="90">
        <v>17</v>
      </c>
      <c r="AO43" s="148"/>
      <c r="AP43" s="148"/>
      <c r="AQ43" s="148"/>
      <c r="AR43" s="148"/>
      <c r="AS43" s="148"/>
      <c r="AT43" s="148"/>
      <c r="AU43" s="142" t="s">
        <v>1039</v>
      </c>
      <c r="AV43" s="141" t="s">
        <v>934</v>
      </c>
      <c r="AW43" s="149"/>
      <c r="AX43" s="90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86.4">
      <c r="A44" s="149">
        <v>41</v>
      </c>
      <c r="B44" s="150" t="s">
        <v>247</v>
      </c>
      <c r="C44" s="172" t="s">
        <v>1127</v>
      </c>
      <c r="D44" s="173" t="s">
        <v>1134</v>
      </c>
      <c r="E44" s="141" t="s">
        <v>1137</v>
      </c>
      <c r="F44" s="141"/>
      <c r="G44" s="141" t="s">
        <v>1138</v>
      </c>
      <c r="H44" s="141">
        <v>76</v>
      </c>
      <c r="I44" s="141"/>
      <c r="J44" s="141"/>
      <c r="K44" s="141"/>
      <c r="L44" s="141"/>
      <c r="M44" s="141">
        <v>1</v>
      </c>
      <c r="N44" s="141"/>
      <c r="O44" s="141"/>
      <c r="P44" s="141" t="s">
        <v>64</v>
      </c>
      <c r="Q44" s="149" t="s">
        <v>1056</v>
      </c>
      <c r="R44" s="149"/>
      <c r="S44" s="141" t="s">
        <v>924</v>
      </c>
      <c r="T44" s="149" t="s">
        <v>252</v>
      </c>
      <c r="U44" s="149" t="s">
        <v>252</v>
      </c>
      <c r="V44" s="149" t="s">
        <v>252</v>
      </c>
      <c r="W44" s="149">
        <v>1</v>
      </c>
      <c r="X44" s="151">
        <v>22140</v>
      </c>
      <c r="Y44" s="151">
        <f t="shared" si="6"/>
        <v>22140</v>
      </c>
      <c r="Z44" s="149"/>
      <c r="AA44" s="151">
        <v>35670</v>
      </c>
      <c r="AB44" s="151">
        <f t="shared" si="7"/>
        <v>0</v>
      </c>
      <c r="AC44" s="151"/>
      <c r="AD44" s="152">
        <v>4000</v>
      </c>
      <c r="AE44" s="152">
        <f t="shared" si="8"/>
        <v>0</v>
      </c>
      <c r="AF44" s="149">
        <v>1</v>
      </c>
      <c r="AG44" s="151">
        <v>1168.5</v>
      </c>
      <c r="AH44" s="151">
        <f t="shared" si="9"/>
        <v>1168.5</v>
      </c>
      <c r="AI44" s="149">
        <v>1</v>
      </c>
      <c r="AJ44" s="151">
        <v>2275.5</v>
      </c>
      <c r="AK44" s="151">
        <f t="shared" si="10"/>
        <v>2275.5</v>
      </c>
      <c r="AL44" s="153">
        <v>1</v>
      </c>
      <c r="AM44" s="151">
        <f t="shared" si="11"/>
        <v>25584</v>
      </c>
      <c r="AN44" s="90">
        <v>17</v>
      </c>
      <c r="AO44" s="148"/>
      <c r="AP44" s="148"/>
      <c r="AQ44" s="148"/>
      <c r="AR44" s="148"/>
      <c r="AS44" s="148"/>
      <c r="AT44" s="148"/>
      <c r="AU44" s="142" t="s">
        <v>1039</v>
      </c>
      <c r="AV44" s="141" t="s">
        <v>934</v>
      </c>
      <c r="AW44" s="149"/>
      <c r="AX44" s="90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86.4">
      <c r="A45" s="149">
        <v>42</v>
      </c>
      <c r="B45" s="150" t="s">
        <v>1139</v>
      </c>
      <c r="C45" s="172" t="s">
        <v>1127</v>
      </c>
      <c r="D45" s="173" t="s">
        <v>1134</v>
      </c>
      <c r="E45" s="141" t="s">
        <v>1140</v>
      </c>
      <c r="F45" s="141"/>
      <c r="G45" s="141" t="s">
        <v>1141</v>
      </c>
      <c r="H45" s="141">
        <v>81</v>
      </c>
      <c r="I45" s="141"/>
      <c r="J45" s="141"/>
      <c r="K45" s="141"/>
      <c r="L45" s="141"/>
      <c r="M45" s="141">
        <v>1</v>
      </c>
      <c r="N45" s="141"/>
      <c r="O45" s="141">
        <v>1</v>
      </c>
      <c r="P45" s="141" t="s">
        <v>64</v>
      </c>
      <c r="Q45" s="149" t="s">
        <v>1056</v>
      </c>
      <c r="R45" s="149"/>
      <c r="S45" s="141" t="s">
        <v>924</v>
      </c>
      <c r="T45" s="149" t="s">
        <v>252</v>
      </c>
      <c r="U45" s="149" t="s">
        <v>252</v>
      </c>
      <c r="V45" s="149" t="s">
        <v>252</v>
      </c>
      <c r="W45" s="149"/>
      <c r="X45" s="151">
        <v>22140</v>
      </c>
      <c r="Y45" s="151">
        <f t="shared" si="6"/>
        <v>0</v>
      </c>
      <c r="Z45" s="149"/>
      <c r="AA45" s="151">
        <v>35670</v>
      </c>
      <c r="AB45" s="151">
        <f t="shared" si="7"/>
        <v>0</v>
      </c>
      <c r="AC45" s="151"/>
      <c r="AD45" s="152">
        <v>4000</v>
      </c>
      <c r="AE45" s="152">
        <f t="shared" si="8"/>
        <v>0</v>
      </c>
      <c r="AF45" s="149">
        <v>1</v>
      </c>
      <c r="AG45" s="151">
        <v>1168.5</v>
      </c>
      <c r="AH45" s="151">
        <f t="shared" si="9"/>
        <v>1168.5</v>
      </c>
      <c r="AI45" s="149"/>
      <c r="AJ45" s="151">
        <v>2275.5</v>
      </c>
      <c r="AK45" s="151">
        <f t="shared" si="10"/>
        <v>0</v>
      </c>
      <c r="AL45" s="153">
        <v>1</v>
      </c>
      <c r="AM45" s="151">
        <f t="shared" si="11"/>
        <v>1168.5</v>
      </c>
      <c r="AN45" s="90">
        <v>18</v>
      </c>
      <c r="AO45" s="148"/>
      <c r="AP45" s="148"/>
      <c r="AQ45" s="148"/>
      <c r="AR45" s="148"/>
      <c r="AS45" s="148"/>
      <c r="AT45" s="148"/>
      <c r="AU45" s="142" t="s">
        <v>1039</v>
      </c>
      <c r="AV45" s="141" t="s">
        <v>934</v>
      </c>
      <c r="AW45" s="149"/>
      <c r="AX45" s="90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86.4">
      <c r="A46" s="149">
        <v>43</v>
      </c>
      <c r="B46" s="150" t="s">
        <v>1142</v>
      </c>
      <c r="C46" s="172" t="s">
        <v>1127</v>
      </c>
      <c r="D46" s="173" t="s">
        <v>1134</v>
      </c>
      <c r="E46" s="141" t="s">
        <v>1143</v>
      </c>
      <c r="F46" s="141"/>
      <c r="G46" s="141" t="s">
        <v>1144</v>
      </c>
      <c r="H46" s="141">
        <v>72.83</v>
      </c>
      <c r="I46" s="141"/>
      <c r="J46" s="141"/>
      <c r="K46" s="141"/>
      <c r="L46" s="141">
        <v>1</v>
      </c>
      <c r="M46" s="141"/>
      <c r="N46" s="141"/>
      <c r="O46" s="141"/>
      <c r="P46" s="141" t="s">
        <v>64</v>
      </c>
      <c r="Q46" s="149"/>
      <c r="R46" s="149"/>
      <c r="S46" s="141" t="s">
        <v>924</v>
      </c>
      <c r="T46" s="149" t="s">
        <v>252</v>
      </c>
      <c r="U46" s="149" t="s">
        <v>252</v>
      </c>
      <c r="V46" s="149" t="s">
        <v>252</v>
      </c>
      <c r="W46" s="149"/>
      <c r="X46" s="151">
        <v>22140</v>
      </c>
      <c r="Y46" s="151">
        <f t="shared" si="6"/>
        <v>0</v>
      </c>
      <c r="Z46" s="149"/>
      <c r="AA46" s="151">
        <v>35670</v>
      </c>
      <c r="AB46" s="151">
        <f t="shared" si="7"/>
        <v>0</v>
      </c>
      <c r="AC46" s="151"/>
      <c r="AD46" s="152">
        <v>4000</v>
      </c>
      <c r="AE46" s="152">
        <f t="shared" si="8"/>
        <v>0</v>
      </c>
      <c r="AF46" s="149">
        <v>1</v>
      </c>
      <c r="AG46" s="151">
        <v>1168.5</v>
      </c>
      <c r="AH46" s="151">
        <f t="shared" si="9"/>
        <v>1168.5</v>
      </c>
      <c r="AI46" s="149"/>
      <c r="AJ46" s="151">
        <v>2275.5</v>
      </c>
      <c r="AK46" s="151">
        <f t="shared" si="10"/>
        <v>0</v>
      </c>
      <c r="AL46" s="153">
        <v>2</v>
      </c>
      <c r="AM46" s="151">
        <f t="shared" si="11"/>
        <v>1168.5</v>
      </c>
      <c r="AN46" s="90"/>
      <c r="AO46" s="148"/>
      <c r="AP46" s="148"/>
      <c r="AQ46" s="148"/>
      <c r="AR46" s="148"/>
      <c r="AS46" s="148"/>
      <c r="AT46" s="148"/>
      <c r="AU46" s="142" t="s">
        <v>1039</v>
      </c>
      <c r="AV46" s="141" t="s">
        <v>934</v>
      </c>
      <c r="AW46" s="149"/>
      <c r="AX46" s="90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109.2">
      <c r="A47" s="149">
        <v>44</v>
      </c>
      <c r="B47" s="150" t="s">
        <v>1145</v>
      </c>
      <c r="C47" s="172" t="s">
        <v>1127</v>
      </c>
      <c r="D47" s="173" t="s">
        <v>1134</v>
      </c>
      <c r="E47" s="141" t="s">
        <v>282</v>
      </c>
      <c r="F47" s="141"/>
      <c r="G47" s="141" t="s">
        <v>1146</v>
      </c>
      <c r="H47" s="141" t="s">
        <v>1147</v>
      </c>
      <c r="I47" s="141"/>
      <c r="J47" s="141"/>
      <c r="K47" s="141"/>
      <c r="L47" s="141"/>
      <c r="M47" s="141">
        <v>1</v>
      </c>
      <c r="N47" s="141"/>
      <c r="O47" s="141">
        <v>1</v>
      </c>
      <c r="P47" s="141" t="s">
        <v>64</v>
      </c>
      <c r="Q47" s="149" t="s">
        <v>1056</v>
      </c>
      <c r="R47" s="149"/>
      <c r="S47" s="141" t="s">
        <v>924</v>
      </c>
      <c r="T47" s="149" t="s">
        <v>252</v>
      </c>
      <c r="U47" s="149" t="s">
        <v>252</v>
      </c>
      <c r="V47" s="149" t="s">
        <v>252</v>
      </c>
      <c r="W47" s="149"/>
      <c r="X47" s="151">
        <v>22140</v>
      </c>
      <c r="Y47" s="151">
        <f t="shared" si="6"/>
        <v>0</v>
      </c>
      <c r="Z47" s="149"/>
      <c r="AA47" s="151">
        <v>35670</v>
      </c>
      <c r="AB47" s="151">
        <f t="shared" si="7"/>
        <v>0</v>
      </c>
      <c r="AC47" s="151">
        <v>1</v>
      </c>
      <c r="AD47" s="152">
        <v>4000</v>
      </c>
      <c r="AE47" s="152">
        <f t="shared" si="8"/>
        <v>4000</v>
      </c>
      <c r="AF47" s="149">
        <v>2</v>
      </c>
      <c r="AG47" s="151">
        <v>1168.5</v>
      </c>
      <c r="AH47" s="151">
        <f t="shared" si="9"/>
        <v>2337</v>
      </c>
      <c r="AI47" s="149">
        <v>1</v>
      </c>
      <c r="AJ47" s="151">
        <v>2275.5</v>
      </c>
      <c r="AK47" s="151">
        <f t="shared" si="10"/>
        <v>2275.5</v>
      </c>
      <c r="AL47" s="153">
        <v>3</v>
      </c>
      <c r="AM47" s="151">
        <f t="shared" si="11"/>
        <v>8612.5</v>
      </c>
      <c r="AN47" s="90">
        <v>19</v>
      </c>
      <c r="AO47" s="148"/>
      <c r="AP47" s="148"/>
      <c r="AQ47" s="148"/>
      <c r="AR47" s="148"/>
      <c r="AS47" s="148"/>
      <c r="AT47" s="148"/>
      <c r="AU47" s="142" t="s">
        <v>1039</v>
      </c>
      <c r="AV47" s="141" t="s">
        <v>934</v>
      </c>
      <c r="AW47" s="149"/>
      <c r="AX47" s="90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ht="93.6">
      <c r="A48" s="149">
        <v>45</v>
      </c>
      <c r="B48" s="150" t="s">
        <v>1148</v>
      </c>
      <c r="C48" s="172" t="s">
        <v>1149</v>
      </c>
      <c r="D48" s="173" t="s">
        <v>1150</v>
      </c>
      <c r="E48" s="141" t="s">
        <v>303</v>
      </c>
      <c r="F48" s="141"/>
      <c r="G48" s="141" t="s">
        <v>1151</v>
      </c>
      <c r="H48" s="141">
        <v>72.78</v>
      </c>
      <c r="I48" s="141"/>
      <c r="J48" s="141"/>
      <c r="K48" s="141"/>
      <c r="L48" s="141"/>
      <c r="M48" s="141">
        <v>1</v>
      </c>
      <c r="N48" s="141"/>
      <c r="O48" s="141">
        <v>1</v>
      </c>
      <c r="P48" s="141" t="s">
        <v>64</v>
      </c>
      <c r="Q48" s="149" t="s">
        <v>1056</v>
      </c>
      <c r="R48" s="149"/>
      <c r="S48" s="141" t="s">
        <v>924</v>
      </c>
      <c r="T48" s="149" t="s">
        <v>1152</v>
      </c>
      <c r="U48" s="149" t="s">
        <v>252</v>
      </c>
      <c r="V48" s="149" t="s">
        <v>252</v>
      </c>
      <c r="W48" s="149">
        <v>1</v>
      </c>
      <c r="X48" s="151">
        <v>22140</v>
      </c>
      <c r="Y48" s="151">
        <f t="shared" si="6"/>
        <v>22140</v>
      </c>
      <c r="Z48" s="149"/>
      <c r="AA48" s="151">
        <v>35670</v>
      </c>
      <c r="AB48" s="151">
        <f t="shared" si="7"/>
        <v>0</v>
      </c>
      <c r="AC48" s="151"/>
      <c r="AD48" s="152">
        <v>4000</v>
      </c>
      <c r="AE48" s="152">
        <f t="shared" si="8"/>
        <v>0</v>
      </c>
      <c r="AF48" s="149">
        <v>1</v>
      </c>
      <c r="AG48" s="151">
        <v>1168.5</v>
      </c>
      <c r="AH48" s="151">
        <f t="shared" si="9"/>
        <v>1168.5</v>
      </c>
      <c r="AI48" s="149"/>
      <c r="AJ48" s="151">
        <v>2275.5</v>
      </c>
      <c r="AK48" s="151">
        <f t="shared" si="10"/>
        <v>0</v>
      </c>
      <c r="AL48" s="153">
        <v>2</v>
      </c>
      <c r="AM48" s="151">
        <f t="shared" si="11"/>
        <v>23308.5</v>
      </c>
      <c r="AN48" s="90">
        <v>20</v>
      </c>
      <c r="AO48" s="148"/>
      <c r="AP48" s="148"/>
      <c r="AQ48" s="148"/>
      <c r="AR48" s="148"/>
      <c r="AS48" s="148"/>
      <c r="AT48" s="148"/>
      <c r="AU48" s="142" t="s">
        <v>1039</v>
      </c>
      <c r="AV48" s="141" t="s">
        <v>934</v>
      </c>
      <c r="AW48" s="149"/>
      <c r="AX48" s="90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s="171" customFormat="1" ht="86.4">
      <c r="A49" s="90">
        <v>46</v>
      </c>
      <c r="B49" s="166" t="s">
        <v>308</v>
      </c>
      <c r="C49" s="167" t="s">
        <v>1149</v>
      </c>
      <c r="D49" s="156" t="s">
        <v>1150</v>
      </c>
      <c r="E49" s="164" t="s">
        <v>910</v>
      </c>
      <c r="F49" s="164"/>
      <c r="G49" s="164" t="s">
        <v>1049</v>
      </c>
      <c r="H49" s="164"/>
      <c r="I49" s="164"/>
      <c r="J49" s="164"/>
      <c r="K49" s="164"/>
      <c r="L49" s="164"/>
      <c r="M49" s="164"/>
      <c r="N49" s="164"/>
      <c r="O49" s="164"/>
      <c r="P49" s="142" t="s">
        <v>64</v>
      </c>
      <c r="Q49" s="90" t="s">
        <v>1056</v>
      </c>
      <c r="R49" s="90"/>
      <c r="S49" s="142" t="s">
        <v>924</v>
      </c>
      <c r="T49" s="90" t="s">
        <v>1152</v>
      </c>
      <c r="U49" s="90" t="s">
        <v>252</v>
      </c>
      <c r="V49" s="90" t="s">
        <v>252</v>
      </c>
      <c r="W49" s="162"/>
      <c r="X49" s="168">
        <v>22140</v>
      </c>
      <c r="Y49" s="168">
        <f t="shared" si="6"/>
        <v>0</v>
      </c>
      <c r="Z49" s="162"/>
      <c r="AA49" s="168">
        <v>35670</v>
      </c>
      <c r="AB49" s="168">
        <f t="shared" si="7"/>
        <v>0</v>
      </c>
      <c r="AC49" s="168"/>
      <c r="AD49" s="84">
        <v>4000</v>
      </c>
      <c r="AE49" s="169">
        <f t="shared" si="8"/>
        <v>0</v>
      </c>
      <c r="AF49" s="162"/>
      <c r="AG49" s="168">
        <v>1168.5</v>
      </c>
      <c r="AH49" s="168">
        <f t="shared" si="9"/>
        <v>0</v>
      </c>
      <c r="AI49" s="162">
        <v>1</v>
      </c>
      <c r="AJ49" s="168">
        <v>2275.5</v>
      </c>
      <c r="AK49" s="168">
        <f t="shared" si="10"/>
        <v>2275.5</v>
      </c>
      <c r="AL49" s="170"/>
      <c r="AM49" s="146">
        <f t="shared" si="11"/>
        <v>2275.5</v>
      </c>
      <c r="AN49" s="90">
        <v>20</v>
      </c>
      <c r="AO49" s="148"/>
      <c r="AP49" s="148"/>
      <c r="AQ49" s="163"/>
      <c r="AR49" s="163"/>
      <c r="AS49" s="163"/>
      <c r="AT49" s="163"/>
      <c r="AU49" s="142" t="s">
        <v>1039</v>
      </c>
      <c r="AV49" s="142" t="s">
        <v>934</v>
      </c>
      <c r="AW49" s="162"/>
      <c r="AX49" s="162"/>
    </row>
    <row r="50" spans="1:1024" ht="86.4">
      <c r="A50" s="149">
        <v>47</v>
      </c>
      <c r="B50" s="150" t="s">
        <v>1153</v>
      </c>
      <c r="C50" s="172" t="s">
        <v>1154</v>
      </c>
      <c r="D50" s="173" t="s">
        <v>1155</v>
      </c>
      <c r="E50" s="141" t="s">
        <v>1156</v>
      </c>
      <c r="F50" s="141"/>
      <c r="G50" s="141" t="s">
        <v>1157</v>
      </c>
      <c r="H50" s="141" t="s">
        <v>1158</v>
      </c>
      <c r="I50" s="141"/>
      <c r="J50" s="141"/>
      <c r="K50" s="141"/>
      <c r="L50" s="141"/>
      <c r="M50" s="141"/>
      <c r="N50" s="141">
        <v>1</v>
      </c>
      <c r="O50" s="141"/>
      <c r="P50" s="141" t="s">
        <v>64</v>
      </c>
      <c r="Q50" s="149" t="s">
        <v>990</v>
      </c>
      <c r="R50" s="149"/>
      <c r="S50" s="141" t="s">
        <v>924</v>
      </c>
      <c r="T50" s="149" t="s">
        <v>325</v>
      </c>
      <c r="U50" s="149" t="s">
        <v>252</v>
      </c>
      <c r="V50" s="149" t="s">
        <v>252</v>
      </c>
      <c r="W50" s="149">
        <v>1</v>
      </c>
      <c r="X50" s="151">
        <v>22140</v>
      </c>
      <c r="Y50" s="151">
        <f t="shared" si="6"/>
        <v>22140</v>
      </c>
      <c r="Z50" s="149"/>
      <c r="AA50" s="151">
        <v>35670</v>
      </c>
      <c r="AB50" s="151">
        <f t="shared" si="7"/>
        <v>0</v>
      </c>
      <c r="AC50" s="151"/>
      <c r="AD50" s="152">
        <v>4000</v>
      </c>
      <c r="AE50" s="152">
        <f t="shared" si="8"/>
        <v>0</v>
      </c>
      <c r="AF50" s="149">
        <v>3</v>
      </c>
      <c r="AG50" s="151">
        <v>1168.5</v>
      </c>
      <c r="AH50" s="151">
        <f t="shared" si="9"/>
        <v>3505.5</v>
      </c>
      <c r="AI50" s="149"/>
      <c r="AJ50" s="151">
        <v>2275.5</v>
      </c>
      <c r="AK50" s="151">
        <f t="shared" si="10"/>
        <v>0</v>
      </c>
      <c r="AL50" s="153">
        <v>4</v>
      </c>
      <c r="AM50" s="151">
        <f t="shared" si="11"/>
        <v>25645.5</v>
      </c>
      <c r="AN50" s="90">
        <v>21</v>
      </c>
      <c r="AO50" s="148"/>
      <c r="AP50" s="148"/>
      <c r="AQ50" s="148"/>
      <c r="AR50" s="148"/>
      <c r="AS50" s="148"/>
      <c r="AT50" s="148"/>
      <c r="AU50" s="142" t="s">
        <v>1039</v>
      </c>
      <c r="AV50" s="141" t="s">
        <v>934</v>
      </c>
      <c r="AW50" s="149"/>
      <c r="AX50" s="9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s="171" customFormat="1" ht="97.2">
      <c r="A51" s="90">
        <v>48</v>
      </c>
      <c r="B51" s="166" t="s">
        <v>330</v>
      </c>
      <c r="C51" s="167" t="s">
        <v>1154</v>
      </c>
      <c r="D51" s="156" t="s">
        <v>1159</v>
      </c>
      <c r="E51" s="164" t="s">
        <v>910</v>
      </c>
      <c r="F51" s="164"/>
      <c r="G51" s="164" t="s">
        <v>1049</v>
      </c>
      <c r="H51" s="164"/>
      <c r="I51" s="164"/>
      <c r="J51" s="164"/>
      <c r="K51" s="164"/>
      <c r="L51" s="164"/>
      <c r="M51" s="164"/>
      <c r="N51" s="164"/>
      <c r="O51" s="164"/>
      <c r="P51" s="142" t="s">
        <v>64</v>
      </c>
      <c r="Q51" s="90" t="s">
        <v>990</v>
      </c>
      <c r="R51" s="90"/>
      <c r="S51" s="142" t="s">
        <v>924</v>
      </c>
      <c r="T51" s="90" t="s">
        <v>325</v>
      </c>
      <c r="U51" s="90" t="s">
        <v>252</v>
      </c>
      <c r="V51" s="90" t="s">
        <v>252</v>
      </c>
      <c r="W51" s="162"/>
      <c r="X51" s="168">
        <v>22140</v>
      </c>
      <c r="Y51" s="168">
        <f t="shared" si="6"/>
        <v>0</v>
      </c>
      <c r="Z51" s="162"/>
      <c r="AA51" s="168">
        <v>35670</v>
      </c>
      <c r="AB51" s="168">
        <f t="shared" si="7"/>
        <v>0</v>
      </c>
      <c r="AC51" s="168"/>
      <c r="AD51" s="84">
        <v>4000</v>
      </c>
      <c r="AE51" s="169">
        <f t="shared" si="8"/>
        <v>0</v>
      </c>
      <c r="AF51" s="162"/>
      <c r="AG51" s="168">
        <v>1168.5</v>
      </c>
      <c r="AH51" s="168">
        <f t="shared" si="9"/>
        <v>0</v>
      </c>
      <c r="AI51" s="162">
        <v>1</v>
      </c>
      <c r="AJ51" s="168">
        <v>2275.5</v>
      </c>
      <c r="AK51" s="168">
        <f t="shared" si="10"/>
        <v>2275.5</v>
      </c>
      <c r="AL51" s="170"/>
      <c r="AM51" s="146">
        <f t="shared" si="11"/>
        <v>2275.5</v>
      </c>
      <c r="AN51" s="90">
        <v>21</v>
      </c>
      <c r="AO51" s="148"/>
      <c r="AP51" s="148"/>
      <c r="AQ51" s="163"/>
      <c r="AR51" s="163"/>
      <c r="AS51" s="163"/>
      <c r="AT51" s="163"/>
      <c r="AU51" s="142" t="s">
        <v>1039</v>
      </c>
      <c r="AV51" s="142" t="s">
        <v>934</v>
      </c>
      <c r="AW51" s="162"/>
      <c r="AX51" s="162"/>
    </row>
    <row r="52" spans="1:1024" s="92" customFormat="1" ht="86.4">
      <c r="A52" s="90">
        <v>49</v>
      </c>
      <c r="B52" s="144" t="s">
        <v>1160</v>
      </c>
      <c r="C52" s="174"/>
      <c r="D52" s="173"/>
      <c r="E52" s="142" t="s">
        <v>1161</v>
      </c>
      <c r="F52" s="142"/>
      <c r="G52" s="142"/>
      <c r="H52" s="142"/>
      <c r="I52" s="142">
        <v>1</v>
      </c>
      <c r="J52" s="142"/>
      <c r="K52" s="142"/>
      <c r="L52" s="142"/>
      <c r="M52" s="142"/>
      <c r="N52" s="142"/>
      <c r="O52" s="142"/>
      <c r="P52" s="142" t="s">
        <v>64</v>
      </c>
      <c r="Q52" s="90"/>
      <c r="R52" s="90"/>
      <c r="S52" s="142" t="s">
        <v>924</v>
      </c>
      <c r="T52" s="90" t="s">
        <v>325</v>
      </c>
      <c r="U52" s="90" t="s">
        <v>252</v>
      </c>
      <c r="V52" s="90" t="s">
        <v>252</v>
      </c>
      <c r="W52" s="90"/>
      <c r="X52" s="146">
        <v>22140</v>
      </c>
      <c r="Y52" s="146">
        <f t="shared" si="6"/>
        <v>0</v>
      </c>
      <c r="Z52" s="90"/>
      <c r="AA52" s="146">
        <v>35670</v>
      </c>
      <c r="AB52" s="146">
        <f t="shared" si="7"/>
        <v>0</v>
      </c>
      <c r="AC52" s="146"/>
      <c r="AD52" s="84">
        <v>4000</v>
      </c>
      <c r="AE52" s="84">
        <f t="shared" si="8"/>
        <v>0</v>
      </c>
      <c r="AF52" s="90"/>
      <c r="AG52" s="146">
        <v>1168.5</v>
      </c>
      <c r="AH52" s="146">
        <f t="shared" si="9"/>
        <v>0</v>
      </c>
      <c r="AI52" s="90"/>
      <c r="AJ52" s="146">
        <v>2275.5</v>
      </c>
      <c r="AK52" s="146">
        <f t="shared" si="10"/>
        <v>0</v>
      </c>
      <c r="AL52" s="147"/>
      <c r="AM52" s="146">
        <f t="shared" si="11"/>
        <v>0</v>
      </c>
      <c r="AN52" s="90">
        <v>21</v>
      </c>
      <c r="AO52" s="148"/>
      <c r="AP52" s="148"/>
      <c r="AQ52" s="148"/>
      <c r="AR52" s="148"/>
      <c r="AS52" s="148"/>
      <c r="AT52" s="148"/>
      <c r="AU52" s="142" t="s">
        <v>1039</v>
      </c>
      <c r="AV52" s="142" t="s">
        <v>934</v>
      </c>
      <c r="AW52" s="90"/>
      <c r="AX52" s="90"/>
    </row>
    <row r="53" spans="1:1024" s="92" customFormat="1" ht="86.4">
      <c r="A53" s="90">
        <v>50</v>
      </c>
      <c r="B53" s="144" t="s">
        <v>1162</v>
      </c>
      <c r="C53" s="174"/>
      <c r="D53" s="173"/>
      <c r="E53" s="142" t="s">
        <v>1163</v>
      </c>
      <c r="F53" s="142"/>
      <c r="G53" s="142"/>
      <c r="H53" s="142"/>
      <c r="I53" s="142"/>
      <c r="J53" s="142">
        <v>1</v>
      </c>
      <c r="K53" s="142">
        <v>2.8</v>
      </c>
      <c r="L53" s="142"/>
      <c r="M53" s="142"/>
      <c r="N53" s="142"/>
      <c r="O53" s="142"/>
      <c r="P53" s="142" t="s">
        <v>64</v>
      </c>
      <c r="Q53" s="90"/>
      <c r="R53" s="90">
        <v>31.1</v>
      </c>
      <c r="S53" s="142" t="s">
        <v>924</v>
      </c>
      <c r="T53" s="90" t="s">
        <v>1164</v>
      </c>
      <c r="U53" s="90" t="s">
        <v>252</v>
      </c>
      <c r="V53" s="90" t="s">
        <v>252</v>
      </c>
      <c r="W53" s="90"/>
      <c r="X53" s="146">
        <v>22140</v>
      </c>
      <c r="Y53" s="146">
        <f t="shared" si="6"/>
        <v>0</v>
      </c>
      <c r="Z53" s="90"/>
      <c r="AA53" s="146">
        <v>35670</v>
      </c>
      <c r="AB53" s="146">
        <f t="shared" si="7"/>
        <v>0</v>
      </c>
      <c r="AC53" s="146"/>
      <c r="AD53" s="84">
        <v>4000</v>
      </c>
      <c r="AE53" s="84">
        <f t="shared" si="8"/>
        <v>0</v>
      </c>
      <c r="AF53" s="90"/>
      <c r="AG53" s="146">
        <v>1168.5</v>
      </c>
      <c r="AH53" s="146">
        <f t="shared" si="9"/>
        <v>0</v>
      </c>
      <c r="AI53" s="90"/>
      <c r="AJ53" s="146">
        <v>2275.5</v>
      </c>
      <c r="AK53" s="146">
        <f t="shared" si="10"/>
        <v>0</v>
      </c>
      <c r="AL53" s="147"/>
      <c r="AM53" s="146">
        <f t="shared" si="11"/>
        <v>0</v>
      </c>
      <c r="AN53" s="90">
        <v>21</v>
      </c>
      <c r="AO53" s="148"/>
      <c r="AP53" s="148"/>
      <c r="AQ53" s="148"/>
      <c r="AR53" s="148"/>
      <c r="AS53" s="148"/>
      <c r="AT53" s="148"/>
      <c r="AU53" s="142" t="s">
        <v>1039</v>
      </c>
      <c r="AV53" s="142" t="s">
        <v>934</v>
      </c>
      <c r="AW53" s="90"/>
      <c r="AX53" s="90"/>
    </row>
    <row r="54" spans="1:1024" ht="86.4">
      <c r="A54" s="149">
        <v>51</v>
      </c>
      <c r="B54" s="150" t="s">
        <v>1165</v>
      </c>
      <c r="C54" s="172" t="s">
        <v>1166</v>
      </c>
      <c r="D54" s="173" t="s">
        <v>1167</v>
      </c>
      <c r="E54" s="141" t="s">
        <v>1168</v>
      </c>
      <c r="F54" s="141"/>
      <c r="G54" s="141" t="s">
        <v>1169</v>
      </c>
      <c r="H54" s="141">
        <v>77.89</v>
      </c>
      <c r="I54" s="141"/>
      <c r="J54" s="141"/>
      <c r="K54" s="141"/>
      <c r="L54" s="141">
        <v>1</v>
      </c>
      <c r="M54" s="141"/>
      <c r="N54" s="141"/>
      <c r="O54" s="141"/>
      <c r="P54" s="141" t="s">
        <v>64</v>
      </c>
      <c r="Q54" s="149" t="s">
        <v>990</v>
      </c>
      <c r="R54" s="149"/>
      <c r="S54" s="141" t="s">
        <v>925</v>
      </c>
      <c r="T54" s="149" t="s">
        <v>390</v>
      </c>
      <c r="U54" s="149" t="s">
        <v>252</v>
      </c>
      <c r="V54" s="149" t="s">
        <v>252</v>
      </c>
      <c r="W54" s="149"/>
      <c r="X54" s="151">
        <v>22140</v>
      </c>
      <c r="Y54" s="151">
        <f t="shared" si="6"/>
        <v>0</v>
      </c>
      <c r="Z54" s="149"/>
      <c r="AA54" s="151">
        <v>35670</v>
      </c>
      <c r="AB54" s="151">
        <f t="shared" si="7"/>
        <v>0</v>
      </c>
      <c r="AC54" s="151"/>
      <c r="AD54" s="152">
        <v>4000</v>
      </c>
      <c r="AE54" s="152">
        <f t="shared" si="8"/>
        <v>0</v>
      </c>
      <c r="AF54" s="149">
        <v>1</v>
      </c>
      <c r="AG54" s="151">
        <v>1168.5</v>
      </c>
      <c r="AH54" s="151">
        <f t="shared" si="9"/>
        <v>1168.5</v>
      </c>
      <c r="AI54" s="149"/>
      <c r="AJ54" s="151">
        <v>2275.5</v>
      </c>
      <c r="AK54" s="151">
        <f t="shared" si="10"/>
        <v>0</v>
      </c>
      <c r="AL54" s="153">
        <v>2</v>
      </c>
      <c r="AM54" s="151">
        <f t="shared" si="11"/>
        <v>1168.5</v>
      </c>
      <c r="AN54" s="90">
        <v>22</v>
      </c>
      <c r="AO54" s="148"/>
      <c r="AP54" s="148"/>
      <c r="AQ54" s="148"/>
      <c r="AR54" s="148"/>
      <c r="AS54" s="148"/>
      <c r="AT54" s="148"/>
      <c r="AU54" s="142" t="s">
        <v>1039</v>
      </c>
      <c r="AV54" s="141" t="s">
        <v>934</v>
      </c>
      <c r="AW54" s="149"/>
      <c r="AX54" s="90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ht="86.4">
      <c r="A55" s="149">
        <v>52</v>
      </c>
      <c r="B55" s="150" t="s">
        <v>1170</v>
      </c>
      <c r="C55" s="172" t="s">
        <v>1171</v>
      </c>
      <c r="D55" s="173" t="s">
        <v>1172</v>
      </c>
      <c r="E55" s="141" t="s">
        <v>1173</v>
      </c>
      <c r="F55" s="141"/>
      <c r="G55" s="141" t="s">
        <v>1174</v>
      </c>
      <c r="H55" s="141" t="s">
        <v>1175</v>
      </c>
      <c r="I55" s="141"/>
      <c r="J55" s="141"/>
      <c r="K55" s="141"/>
      <c r="L55" s="141"/>
      <c r="M55" s="141"/>
      <c r="N55" s="141">
        <v>1</v>
      </c>
      <c r="O55" s="141"/>
      <c r="P55" s="141" t="s">
        <v>64</v>
      </c>
      <c r="Q55" s="149" t="s">
        <v>990</v>
      </c>
      <c r="R55" s="149"/>
      <c r="S55" s="141" t="s">
        <v>925</v>
      </c>
      <c r="T55" s="149" t="s">
        <v>432</v>
      </c>
      <c r="U55" s="149" t="s">
        <v>475</v>
      </c>
      <c r="V55" s="149" t="s">
        <v>475</v>
      </c>
      <c r="W55" s="149"/>
      <c r="X55" s="151">
        <v>22140</v>
      </c>
      <c r="Y55" s="151">
        <f t="shared" si="6"/>
        <v>0</v>
      </c>
      <c r="Z55" s="149"/>
      <c r="AA55" s="151">
        <v>35670</v>
      </c>
      <c r="AB55" s="151">
        <f t="shared" si="7"/>
        <v>0</v>
      </c>
      <c r="AC55" s="151">
        <v>1</v>
      </c>
      <c r="AD55" s="152">
        <v>4000</v>
      </c>
      <c r="AE55" s="152">
        <f t="shared" si="8"/>
        <v>4000</v>
      </c>
      <c r="AF55" s="149">
        <v>2</v>
      </c>
      <c r="AG55" s="151">
        <v>1168.5</v>
      </c>
      <c r="AH55" s="151">
        <f t="shared" si="9"/>
        <v>2337</v>
      </c>
      <c r="AI55" s="149"/>
      <c r="AJ55" s="151">
        <v>2275.5</v>
      </c>
      <c r="AK55" s="151">
        <f t="shared" si="10"/>
        <v>0</v>
      </c>
      <c r="AL55" s="153">
        <v>3</v>
      </c>
      <c r="AM55" s="151">
        <f t="shared" si="11"/>
        <v>6337</v>
      </c>
      <c r="AN55" s="90">
        <v>23</v>
      </c>
      <c r="AO55" s="148"/>
      <c r="AP55" s="148"/>
      <c r="AQ55" s="148"/>
      <c r="AR55" s="148"/>
      <c r="AS55" s="148"/>
      <c r="AT55" s="148"/>
      <c r="AU55" s="142" t="s">
        <v>1176</v>
      </c>
      <c r="AV55" s="141" t="s">
        <v>935</v>
      </c>
      <c r="AW55" s="149"/>
      <c r="AX55" s="90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s="92" customFormat="1" ht="86.4">
      <c r="A56" s="90">
        <v>53</v>
      </c>
      <c r="B56" s="144" t="s">
        <v>1162</v>
      </c>
      <c r="C56" s="174" t="s">
        <v>1171</v>
      </c>
      <c r="D56" s="173"/>
      <c r="E56" s="142" t="s">
        <v>434</v>
      </c>
      <c r="F56" s="142"/>
      <c r="G56" s="142"/>
      <c r="H56" s="142"/>
      <c r="I56" s="142"/>
      <c r="J56" s="142">
        <v>1</v>
      </c>
      <c r="K56" s="142">
        <v>2.16</v>
      </c>
      <c r="L56" s="142"/>
      <c r="M56" s="142"/>
      <c r="N56" s="142"/>
      <c r="O56" s="142"/>
      <c r="P56" s="142" t="s">
        <v>64</v>
      </c>
      <c r="Q56" s="90"/>
      <c r="R56" s="90"/>
      <c r="S56" s="142" t="s">
        <v>925</v>
      </c>
      <c r="T56" s="90" t="s">
        <v>432</v>
      </c>
      <c r="U56" s="90" t="s">
        <v>475</v>
      </c>
      <c r="V56" s="90" t="s">
        <v>475</v>
      </c>
      <c r="W56" s="90"/>
      <c r="X56" s="146">
        <v>22140</v>
      </c>
      <c r="Y56" s="146">
        <f t="shared" si="6"/>
        <v>0</v>
      </c>
      <c r="Z56" s="90"/>
      <c r="AA56" s="146">
        <v>35670</v>
      </c>
      <c r="AB56" s="146">
        <f t="shared" si="7"/>
        <v>0</v>
      </c>
      <c r="AC56" s="146"/>
      <c r="AD56" s="84">
        <v>4000</v>
      </c>
      <c r="AE56" s="84">
        <f t="shared" si="8"/>
        <v>0</v>
      </c>
      <c r="AF56" s="90"/>
      <c r="AG56" s="146">
        <v>1168.5</v>
      </c>
      <c r="AH56" s="146">
        <f t="shared" si="9"/>
        <v>0</v>
      </c>
      <c r="AI56" s="90"/>
      <c r="AJ56" s="146">
        <v>2275.5</v>
      </c>
      <c r="AK56" s="146">
        <f t="shared" si="10"/>
        <v>0</v>
      </c>
      <c r="AL56" s="147"/>
      <c r="AM56" s="146">
        <f t="shared" si="11"/>
        <v>0</v>
      </c>
      <c r="AN56" s="90">
        <v>23</v>
      </c>
      <c r="AO56" s="148"/>
      <c r="AP56" s="148"/>
      <c r="AQ56" s="148"/>
      <c r="AR56" s="148"/>
      <c r="AS56" s="148"/>
      <c r="AT56" s="148"/>
      <c r="AU56" s="142" t="s">
        <v>1176</v>
      </c>
      <c r="AV56" s="142" t="s">
        <v>935</v>
      </c>
      <c r="AW56" s="90"/>
      <c r="AX56" s="90"/>
    </row>
    <row r="57" spans="1:1024" ht="86.4">
      <c r="A57" s="149">
        <v>54</v>
      </c>
      <c r="B57" s="150" t="s">
        <v>1177</v>
      </c>
      <c r="C57" s="172" t="s">
        <v>1171</v>
      </c>
      <c r="D57" s="173" t="s">
        <v>1172</v>
      </c>
      <c r="E57" s="141" t="s">
        <v>1178</v>
      </c>
      <c r="F57" s="141"/>
      <c r="G57" s="141" t="s">
        <v>1179</v>
      </c>
      <c r="H57" s="141">
        <v>75</v>
      </c>
      <c r="I57" s="141"/>
      <c r="J57" s="141"/>
      <c r="K57" s="141"/>
      <c r="L57" s="141"/>
      <c r="M57" s="141">
        <v>1</v>
      </c>
      <c r="N57" s="141"/>
      <c r="O57" s="141"/>
      <c r="P57" s="141" t="s">
        <v>64</v>
      </c>
      <c r="Q57" s="149" t="s">
        <v>990</v>
      </c>
      <c r="R57" s="149"/>
      <c r="S57" s="141" t="s">
        <v>925</v>
      </c>
      <c r="T57" s="149" t="s">
        <v>432</v>
      </c>
      <c r="U57" s="149" t="s">
        <v>475</v>
      </c>
      <c r="V57" s="149" t="s">
        <v>475</v>
      </c>
      <c r="W57" s="149"/>
      <c r="X57" s="151">
        <v>22140</v>
      </c>
      <c r="Y57" s="151">
        <f t="shared" si="6"/>
        <v>0</v>
      </c>
      <c r="Z57" s="149"/>
      <c r="AA57" s="151">
        <v>35670</v>
      </c>
      <c r="AB57" s="151">
        <f t="shared" si="7"/>
        <v>0</v>
      </c>
      <c r="AC57" s="151"/>
      <c r="AD57" s="152">
        <v>4000</v>
      </c>
      <c r="AE57" s="152">
        <f t="shared" si="8"/>
        <v>0</v>
      </c>
      <c r="AF57" s="149">
        <v>1</v>
      </c>
      <c r="AG57" s="151">
        <v>1168.5</v>
      </c>
      <c r="AH57" s="151">
        <f t="shared" si="9"/>
        <v>1168.5</v>
      </c>
      <c r="AI57" s="149"/>
      <c r="AJ57" s="151">
        <v>2275.5</v>
      </c>
      <c r="AK57" s="151">
        <f t="shared" si="10"/>
        <v>0</v>
      </c>
      <c r="AL57" s="153">
        <v>1</v>
      </c>
      <c r="AM57" s="151">
        <f t="shared" si="11"/>
        <v>1168.5</v>
      </c>
      <c r="AN57" s="90">
        <v>23</v>
      </c>
      <c r="AO57" s="148"/>
      <c r="AP57" s="148"/>
      <c r="AQ57" s="148"/>
      <c r="AR57" s="148"/>
      <c r="AS57" s="148"/>
      <c r="AT57" s="148"/>
      <c r="AU57" s="142" t="s">
        <v>1176</v>
      </c>
      <c r="AV57" s="141" t="s">
        <v>935</v>
      </c>
      <c r="AW57" s="149"/>
      <c r="AX57" s="175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s="171" customFormat="1" ht="86.4">
      <c r="A58" s="90">
        <v>55</v>
      </c>
      <c r="B58" s="166" t="s">
        <v>440</v>
      </c>
      <c r="C58" s="167" t="s">
        <v>1171</v>
      </c>
      <c r="D58" s="156" t="s">
        <v>1172</v>
      </c>
      <c r="E58" s="164" t="s">
        <v>910</v>
      </c>
      <c r="F58" s="164"/>
      <c r="G58" s="164" t="s">
        <v>1049</v>
      </c>
      <c r="H58" s="164"/>
      <c r="I58" s="164"/>
      <c r="J58" s="164"/>
      <c r="K58" s="164"/>
      <c r="L58" s="164"/>
      <c r="M58" s="164"/>
      <c r="N58" s="164"/>
      <c r="O58" s="164"/>
      <c r="P58" s="142" t="s">
        <v>64</v>
      </c>
      <c r="Q58" s="90" t="s">
        <v>990</v>
      </c>
      <c r="R58" s="90"/>
      <c r="S58" s="142" t="s">
        <v>925</v>
      </c>
      <c r="T58" s="90" t="s">
        <v>432</v>
      </c>
      <c r="U58" s="90" t="s">
        <v>475</v>
      </c>
      <c r="V58" s="90" t="s">
        <v>475</v>
      </c>
      <c r="W58" s="162"/>
      <c r="X58" s="168">
        <v>22140</v>
      </c>
      <c r="Y58" s="168">
        <f t="shared" si="6"/>
        <v>0</v>
      </c>
      <c r="Z58" s="162"/>
      <c r="AA58" s="168">
        <v>35670</v>
      </c>
      <c r="AB58" s="168">
        <f t="shared" si="7"/>
        <v>0</v>
      </c>
      <c r="AC58" s="168"/>
      <c r="AD58" s="84">
        <v>4000</v>
      </c>
      <c r="AE58" s="169">
        <f t="shared" si="8"/>
        <v>0</v>
      </c>
      <c r="AF58" s="162"/>
      <c r="AG58" s="168">
        <v>1168.5</v>
      </c>
      <c r="AH58" s="168">
        <f t="shared" si="9"/>
        <v>0</v>
      </c>
      <c r="AI58" s="162">
        <v>1</v>
      </c>
      <c r="AJ58" s="168">
        <v>2275.5</v>
      </c>
      <c r="AK58" s="168">
        <f t="shared" si="10"/>
        <v>2275.5</v>
      </c>
      <c r="AL58" s="170"/>
      <c r="AM58" s="146">
        <f t="shared" si="11"/>
        <v>2275.5</v>
      </c>
      <c r="AN58" s="90">
        <v>23</v>
      </c>
      <c r="AO58" s="148"/>
      <c r="AP58" s="148"/>
      <c r="AQ58" s="163"/>
      <c r="AR58" s="163"/>
      <c r="AS58" s="163"/>
      <c r="AT58" s="163"/>
      <c r="AU58" s="142" t="s">
        <v>1176</v>
      </c>
      <c r="AV58" s="142" t="s">
        <v>935</v>
      </c>
      <c r="AW58" s="162"/>
      <c r="AX58" s="176"/>
    </row>
    <row r="59" spans="1:1024" s="92" customFormat="1" ht="86.4">
      <c r="A59" s="90">
        <v>56</v>
      </c>
      <c r="B59" s="144" t="s">
        <v>1180</v>
      </c>
      <c r="C59" s="174" t="s">
        <v>1181</v>
      </c>
      <c r="D59" s="173"/>
      <c r="E59" s="142" t="s">
        <v>1182</v>
      </c>
      <c r="F59" s="142"/>
      <c r="G59" s="142"/>
      <c r="H59" s="142"/>
      <c r="I59" s="142"/>
      <c r="J59" s="142"/>
      <c r="K59" s="142"/>
      <c r="L59" s="142">
        <v>1</v>
      </c>
      <c r="M59" s="142"/>
      <c r="N59" s="142"/>
      <c r="O59" s="142"/>
      <c r="P59" s="142" t="s">
        <v>64</v>
      </c>
      <c r="Q59" s="90"/>
      <c r="R59" s="90"/>
      <c r="S59" s="142" t="s">
        <v>925</v>
      </c>
      <c r="T59" s="90" t="s">
        <v>409</v>
      </c>
      <c r="U59" s="90" t="s">
        <v>475</v>
      </c>
      <c r="V59" s="90" t="s">
        <v>475</v>
      </c>
      <c r="W59" s="90"/>
      <c r="X59" s="146">
        <v>22140</v>
      </c>
      <c r="Y59" s="146">
        <f t="shared" si="6"/>
        <v>0</v>
      </c>
      <c r="Z59" s="90"/>
      <c r="AA59" s="146">
        <v>35670</v>
      </c>
      <c r="AB59" s="146">
        <f t="shared" si="7"/>
        <v>0</v>
      </c>
      <c r="AC59" s="146"/>
      <c r="AD59" s="84">
        <v>4000</v>
      </c>
      <c r="AE59" s="84">
        <f t="shared" si="8"/>
        <v>0</v>
      </c>
      <c r="AF59" s="90"/>
      <c r="AG59" s="146">
        <v>1168.5</v>
      </c>
      <c r="AH59" s="146">
        <f t="shared" si="9"/>
        <v>0</v>
      </c>
      <c r="AI59" s="90"/>
      <c r="AJ59" s="146">
        <v>2275.5</v>
      </c>
      <c r="AK59" s="146">
        <f t="shared" si="10"/>
        <v>0</v>
      </c>
      <c r="AL59" s="147"/>
      <c r="AM59" s="146">
        <f t="shared" si="11"/>
        <v>0</v>
      </c>
      <c r="AN59" s="90">
        <v>24</v>
      </c>
      <c r="AO59" s="148"/>
      <c r="AP59" s="148"/>
      <c r="AQ59" s="148"/>
      <c r="AR59" s="148"/>
      <c r="AS59" s="148"/>
      <c r="AT59" s="148"/>
      <c r="AU59" s="142" t="s">
        <v>1176</v>
      </c>
      <c r="AV59" s="142" t="s">
        <v>935</v>
      </c>
      <c r="AW59" s="90"/>
      <c r="AX59" s="175"/>
    </row>
    <row r="60" spans="1:1024" ht="249.6">
      <c r="A60" s="149">
        <v>57</v>
      </c>
      <c r="B60" s="150" t="s">
        <v>1183</v>
      </c>
      <c r="C60" s="172" t="s">
        <v>1181</v>
      </c>
      <c r="D60" s="173" t="s">
        <v>1184</v>
      </c>
      <c r="E60" s="141" t="s">
        <v>1185</v>
      </c>
      <c r="F60" s="141" t="s">
        <v>1186</v>
      </c>
      <c r="G60" s="141" t="s">
        <v>1187</v>
      </c>
      <c r="H60" s="141">
        <v>75</v>
      </c>
      <c r="I60" s="141"/>
      <c r="J60" s="141"/>
      <c r="K60" s="141"/>
      <c r="L60" s="141"/>
      <c r="M60" s="141">
        <v>1</v>
      </c>
      <c r="N60" s="141"/>
      <c r="O60" s="141"/>
      <c r="P60" s="141" t="s">
        <v>64</v>
      </c>
      <c r="Q60" s="149" t="s">
        <v>990</v>
      </c>
      <c r="R60" s="149"/>
      <c r="S60" s="141" t="s">
        <v>925</v>
      </c>
      <c r="T60" s="149" t="s">
        <v>409</v>
      </c>
      <c r="U60" s="149" t="s">
        <v>475</v>
      </c>
      <c r="V60" s="149" t="s">
        <v>475</v>
      </c>
      <c r="W60" s="149">
        <v>1</v>
      </c>
      <c r="X60" s="151">
        <v>22140</v>
      </c>
      <c r="Y60" s="151">
        <f t="shared" si="6"/>
        <v>22140</v>
      </c>
      <c r="Z60" s="149"/>
      <c r="AA60" s="151">
        <v>35670</v>
      </c>
      <c r="AB60" s="151">
        <f t="shared" si="7"/>
        <v>0</v>
      </c>
      <c r="AC60" s="151"/>
      <c r="AD60" s="152">
        <v>4000</v>
      </c>
      <c r="AE60" s="152">
        <f t="shared" si="8"/>
        <v>0</v>
      </c>
      <c r="AF60" s="149">
        <v>1</v>
      </c>
      <c r="AG60" s="151">
        <v>1168.5</v>
      </c>
      <c r="AH60" s="151">
        <f t="shared" si="9"/>
        <v>1168.5</v>
      </c>
      <c r="AI60" s="149">
        <v>1</v>
      </c>
      <c r="AJ60" s="151">
        <v>2275.5</v>
      </c>
      <c r="AK60" s="151">
        <f t="shared" si="10"/>
        <v>2275.5</v>
      </c>
      <c r="AL60" s="153">
        <v>1</v>
      </c>
      <c r="AM60" s="151">
        <f t="shared" si="11"/>
        <v>25584</v>
      </c>
      <c r="AN60" s="90">
        <v>24</v>
      </c>
      <c r="AO60" s="148"/>
      <c r="AP60" s="148"/>
      <c r="AQ60" s="148"/>
      <c r="AR60" s="148"/>
      <c r="AS60" s="148"/>
      <c r="AT60" s="148"/>
      <c r="AU60" s="142" t="s">
        <v>1176</v>
      </c>
      <c r="AV60" s="141" t="s">
        <v>935</v>
      </c>
      <c r="AW60" s="149"/>
      <c r="AX60" s="175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ht="86.4">
      <c r="A61" s="149">
        <v>58</v>
      </c>
      <c r="B61" s="150" t="s">
        <v>1188</v>
      </c>
      <c r="C61" s="172" t="s">
        <v>1181</v>
      </c>
      <c r="D61" s="173" t="s">
        <v>1189</v>
      </c>
      <c r="E61" s="141" t="s">
        <v>1190</v>
      </c>
      <c r="F61" s="141"/>
      <c r="G61" s="141" t="s">
        <v>1191</v>
      </c>
      <c r="H61" s="141">
        <v>80</v>
      </c>
      <c r="I61" s="141">
        <v>1</v>
      </c>
      <c r="J61" s="141"/>
      <c r="K61" s="141"/>
      <c r="L61" s="141"/>
      <c r="M61" s="141"/>
      <c r="N61" s="141"/>
      <c r="O61" s="141"/>
      <c r="P61" s="141" t="s">
        <v>64</v>
      </c>
      <c r="Q61" s="149" t="s">
        <v>990</v>
      </c>
      <c r="R61" s="149"/>
      <c r="S61" s="141" t="s">
        <v>925</v>
      </c>
      <c r="T61" s="149" t="s">
        <v>409</v>
      </c>
      <c r="U61" s="149" t="s">
        <v>475</v>
      </c>
      <c r="V61" s="149" t="s">
        <v>475</v>
      </c>
      <c r="W61" s="149"/>
      <c r="X61" s="151">
        <v>22140</v>
      </c>
      <c r="Y61" s="151">
        <f t="shared" si="6"/>
        <v>0</v>
      </c>
      <c r="Z61" s="149"/>
      <c r="AA61" s="151">
        <v>35670</v>
      </c>
      <c r="AB61" s="151">
        <f t="shared" si="7"/>
        <v>0</v>
      </c>
      <c r="AC61" s="151"/>
      <c r="AD61" s="152">
        <v>4000</v>
      </c>
      <c r="AE61" s="152">
        <f t="shared" si="8"/>
        <v>0</v>
      </c>
      <c r="AF61" s="149">
        <v>1</v>
      </c>
      <c r="AG61" s="151">
        <v>1168.5</v>
      </c>
      <c r="AH61" s="151">
        <f t="shared" si="9"/>
        <v>1168.5</v>
      </c>
      <c r="AI61" s="149"/>
      <c r="AJ61" s="151">
        <v>2275.5</v>
      </c>
      <c r="AK61" s="151">
        <f t="shared" si="10"/>
        <v>0</v>
      </c>
      <c r="AL61" s="153">
        <v>1</v>
      </c>
      <c r="AM61" s="151">
        <f t="shared" si="11"/>
        <v>1168.5</v>
      </c>
      <c r="AN61" s="90">
        <v>25</v>
      </c>
      <c r="AO61" s="148"/>
      <c r="AP61" s="148"/>
      <c r="AQ61" s="148"/>
      <c r="AR61" s="148"/>
      <c r="AS61" s="148"/>
      <c r="AT61" s="148"/>
      <c r="AU61" s="142" t="s">
        <v>1176</v>
      </c>
      <c r="AV61" s="141" t="s">
        <v>935</v>
      </c>
      <c r="AW61" s="149"/>
      <c r="AX61" s="175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ht="86.4">
      <c r="A62" s="149">
        <v>59</v>
      </c>
      <c r="B62" s="150" t="s">
        <v>1192</v>
      </c>
      <c r="C62" s="172" t="s">
        <v>1193</v>
      </c>
      <c r="D62" s="173" t="s">
        <v>1189</v>
      </c>
      <c r="E62" s="141" t="s">
        <v>1194</v>
      </c>
      <c r="F62" s="141"/>
      <c r="G62" s="141" t="s">
        <v>1195</v>
      </c>
      <c r="H62" s="141">
        <v>83.78</v>
      </c>
      <c r="I62" s="141"/>
      <c r="J62" s="141">
        <v>1</v>
      </c>
      <c r="K62" s="141"/>
      <c r="L62" s="141"/>
      <c r="M62" s="141"/>
      <c r="N62" s="141"/>
      <c r="O62" s="141"/>
      <c r="P62" s="141" t="s">
        <v>64</v>
      </c>
      <c r="Q62" s="149" t="s">
        <v>1056</v>
      </c>
      <c r="R62" s="149"/>
      <c r="S62" s="141" t="s">
        <v>925</v>
      </c>
      <c r="T62" s="149" t="s">
        <v>1196</v>
      </c>
      <c r="U62" s="149" t="s">
        <v>475</v>
      </c>
      <c r="V62" s="149" t="s">
        <v>475</v>
      </c>
      <c r="W62" s="149"/>
      <c r="X62" s="151">
        <v>22140</v>
      </c>
      <c r="Y62" s="151">
        <f t="shared" si="6"/>
        <v>0</v>
      </c>
      <c r="Z62" s="149"/>
      <c r="AA62" s="151">
        <v>35670</v>
      </c>
      <c r="AB62" s="151">
        <f t="shared" si="7"/>
        <v>0</v>
      </c>
      <c r="AC62" s="151">
        <v>1</v>
      </c>
      <c r="AD62" s="152">
        <v>4000</v>
      </c>
      <c r="AE62" s="152">
        <f t="shared" si="8"/>
        <v>4000</v>
      </c>
      <c r="AF62" s="149">
        <v>1</v>
      </c>
      <c r="AG62" s="151">
        <v>1168.5</v>
      </c>
      <c r="AH62" s="151">
        <f t="shared" si="9"/>
        <v>1168.5</v>
      </c>
      <c r="AI62" s="149"/>
      <c r="AJ62" s="151">
        <v>2275.5</v>
      </c>
      <c r="AK62" s="151">
        <f t="shared" si="10"/>
        <v>0</v>
      </c>
      <c r="AL62" s="153">
        <v>2</v>
      </c>
      <c r="AM62" s="151">
        <f t="shared" si="11"/>
        <v>5168.5</v>
      </c>
      <c r="AN62" s="90">
        <v>26</v>
      </c>
      <c r="AO62" s="148"/>
      <c r="AP62" s="148"/>
      <c r="AQ62" s="148"/>
      <c r="AR62" s="148"/>
      <c r="AS62" s="148"/>
      <c r="AT62" s="148"/>
      <c r="AU62" s="142" t="s">
        <v>1176</v>
      </c>
      <c r="AV62" s="141" t="s">
        <v>935</v>
      </c>
      <c r="AW62" s="149" t="s">
        <v>622</v>
      </c>
      <c r="AX62" s="175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ht="124.8">
      <c r="A63" s="149">
        <v>60</v>
      </c>
      <c r="B63" s="150" t="s">
        <v>1197</v>
      </c>
      <c r="C63" s="172" t="s">
        <v>1198</v>
      </c>
      <c r="D63" s="173" t="s">
        <v>1199</v>
      </c>
      <c r="E63" s="141" t="s">
        <v>1200</v>
      </c>
      <c r="F63" s="141"/>
      <c r="G63" s="141" t="s">
        <v>1201</v>
      </c>
      <c r="H63" s="141" t="s">
        <v>1202</v>
      </c>
      <c r="I63" s="141"/>
      <c r="J63" s="141"/>
      <c r="K63" s="141"/>
      <c r="L63" s="141"/>
      <c r="M63" s="141"/>
      <c r="N63" s="141">
        <v>1</v>
      </c>
      <c r="O63" s="141"/>
      <c r="P63" s="141" t="s">
        <v>64</v>
      </c>
      <c r="Q63" s="149" t="s">
        <v>1056</v>
      </c>
      <c r="R63" s="149"/>
      <c r="S63" s="141" t="s">
        <v>925</v>
      </c>
      <c r="T63" s="149" t="s">
        <v>1196</v>
      </c>
      <c r="U63" s="149" t="s">
        <v>475</v>
      </c>
      <c r="V63" s="149" t="s">
        <v>475</v>
      </c>
      <c r="W63" s="149"/>
      <c r="X63" s="151">
        <v>22140</v>
      </c>
      <c r="Y63" s="151">
        <f t="shared" si="6"/>
        <v>0</v>
      </c>
      <c r="Z63" s="149"/>
      <c r="AA63" s="151">
        <v>35670</v>
      </c>
      <c r="AB63" s="151">
        <f t="shared" si="7"/>
        <v>0</v>
      </c>
      <c r="AC63" s="151"/>
      <c r="AD63" s="152">
        <v>4000</v>
      </c>
      <c r="AE63" s="152">
        <f t="shared" si="8"/>
        <v>0</v>
      </c>
      <c r="AF63" s="149">
        <v>2</v>
      </c>
      <c r="AG63" s="151">
        <v>1168.5</v>
      </c>
      <c r="AH63" s="151">
        <f t="shared" si="9"/>
        <v>2337</v>
      </c>
      <c r="AI63" s="149">
        <v>1</v>
      </c>
      <c r="AJ63" s="151">
        <v>2275.5</v>
      </c>
      <c r="AK63" s="151">
        <f t="shared" si="10"/>
        <v>2275.5</v>
      </c>
      <c r="AL63" s="153">
        <v>3</v>
      </c>
      <c r="AM63" s="151">
        <f t="shared" si="11"/>
        <v>4612.5</v>
      </c>
      <c r="AN63" s="90">
        <v>27</v>
      </c>
      <c r="AO63" s="148"/>
      <c r="AP63" s="148"/>
      <c r="AQ63" s="148"/>
      <c r="AR63" s="148"/>
      <c r="AS63" s="148"/>
      <c r="AT63" s="148"/>
      <c r="AU63" s="142" t="s">
        <v>1176</v>
      </c>
      <c r="AV63" s="141" t="s">
        <v>935</v>
      </c>
      <c r="AW63" s="149"/>
      <c r="AX63" s="175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ht="140.4">
      <c r="A64" s="149">
        <v>61</v>
      </c>
      <c r="B64" s="150" t="s">
        <v>1203</v>
      </c>
      <c r="C64" s="172" t="s">
        <v>1198</v>
      </c>
      <c r="D64" s="173" t="s">
        <v>1204</v>
      </c>
      <c r="E64" s="141" t="s">
        <v>1205</v>
      </c>
      <c r="F64" s="141"/>
      <c r="G64" s="141" t="s">
        <v>1206</v>
      </c>
      <c r="H64" s="141">
        <v>81.760000000000005</v>
      </c>
      <c r="I64" s="141"/>
      <c r="J64" s="141"/>
      <c r="K64" s="141"/>
      <c r="L64" s="141">
        <v>1</v>
      </c>
      <c r="M64" s="141">
        <v>1</v>
      </c>
      <c r="N64" s="141"/>
      <c r="O64" s="141"/>
      <c r="P64" s="141" t="s">
        <v>64</v>
      </c>
      <c r="Q64" s="149" t="s">
        <v>1056</v>
      </c>
      <c r="R64" s="149"/>
      <c r="S64" s="141" t="s">
        <v>925</v>
      </c>
      <c r="T64" s="149" t="s">
        <v>475</v>
      </c>
      <c r="U64" s="149" t="s">
        <v>475</v>
      </c>
      <c r="V64" s="149" t="s">
        <v>475</v>
      </c>
      <c r="W64" s="149"/>
      <c r="X64" s="151">
        <v>22140</v>
      </c>
      <c r="Y64" s="151">
        <f t="shared" si="6"/>
        <v>0</v>
      </c>
      <c r="Z64" s="149"/>
      <c r="AA64" s="151">
        <v>35670</v>
      </c>
      <c r="AB64" s="151">
        <f t="shared" si="7"/>
        <v>0</v>
      </c>
      <c r="AC64" s="151"/>
      <c r="AD64" s="152">
        <v>4000</v>
      </c>
      <c r="AE64" s="152">
        <f t="shared" si="8"/>
        <v>0</v>
      </c>
      <c r="AF64" s="149">
        <v>1</v>
      </c>
      <c r="AG64" s="151">
        <v>1168.5</v>
      </c>
      <c r="AH64" s="151">
        <f t="shared" si="9"/>
        <v>1168.5</v>
      </c>
      <c r="AI64" s="149"/>
      <c r="AJ64" s="151">
        <v>2275.5</v>
      </c>
      <c r="AK64" s="151">
        <f t="shared" si="10"/>
        <v>0</v>
      </c>
      <c r="AL64" s="153">
        <v>2</v>
      </c>
      <c r="AM64" s="151">
        <f t="shared" si="11"/>
        <v>1168.5</v>
      </c>
      <c r="AN64" s="90">
        <v>28</v>
      </c>
      <c r="AO64" s="148"/>
      <c r="AP64" s="148"/>
      <c r="AQ64" s="148"/>
      <c r="AR64" s="148"/>
      <c r="AS64" s="148"/>
      <c r="AT64" s="148"/>
      <c r="AU64" s="142" t="s">
        <v>1176</v>
      </c>
      <c r="AV64" s="141" t="s">
        <v>935</v>
      </c>
      <c r="AW64" s="149"/>
      <c r="AX64" s="175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s="171" customFormat="1" ht="86.4">
      <c r="A65" s="90">
        <v>62</v>
      </c>
      <c r="B65" s="166" t="s">
        <v>426</v>
      </c>
      <c r="C65" s="167" t="s">
        <v>1198</v>
      </c>
      <c r="D65" s="156" t="s">
        <v>1204</v>
      </c>
      <c r="E65" s="164" t="s">
        <v>910</v>
      </c>
      <c r="F65" s="164"/>
      <c r="G65" s="164" t="s">
        <v>1049</v>
      </c>
      <c r="H65" s="164"/>
      <c r="I65" s="164"/>
      <c r="J65" s="164"/>
      <c r="K65" s="164"/>
      <c r="L65" s="164"/>
      <c r="M65" s="164"/>
      <c r="N65" s="164"/>
      <c r="O65" s="164"/>
      <c r="P65" s="142" t="s">
        <v>64</v>
      </c>
      <c r="Q65" s="90" t="s">
        <v>1056</v>
      </c>
      <c r="R65" s="90">
        <v>19.7</v>
      </c>
      <c r="S65" s="142" t="s">
        <v>925</v>
      </c>
      <c r="T65" s="90" t="s">
        <v>475</v>
      </c>
      <c r="U65" s="90" t="s">
        <v>475</v>
      </c>
      <c r="V65" s="90" t="s">
        <v>475</v>
      </c>
      <c r="W65" s="162"/>
      <c r="X65" s="168">
        <v>22140</v>
      </c>
      <c r="Y65" s="168">
        <f t="shared" si="6"/>
        <v>0</v>
      </c>
      <c r="Z65" s="162"/>
      <c r="AA65" s="168">
        <v>35670</v>
      </c>
      <c r="AB65" s="168">
        <f t="shared" si="7"/>
        <v>0</v>
      </c>
      <c r="AC65" s="168"/>
      <c r="AD65" s="84">
        <v>4000</v>
      </c>
      <c r="AE65" s="169">
        <f t="shared" si="8"/>
        <v>0</v>
      </c>
      <c r="AF65" s="162"/>
      <c r="AG65" s="168">
        <v>1168.5</v>
      </c>
      <c r="AH65" s="168">
        <f t="shared" si="9"/>
        <v>0</v>
      </c>
      <c r="AI65" s="162">
        <v>1</v>
      </c>
      <c r="AJ65" s="168">
        <v>2275.5</v>
      </c>
      <c r="AK65" s="168">
        <f t="shared" si="10"/>
        <v>2275.5</v>
      </c>
      <c r="AL65" s="170"/>
      <c r="AM65" s="146">
        <f t="shared" si="11"/>
        <v>2275.5</v>
      </c>
      <c r="AN65" s="90">
        <v>28</v>
      </c>
      <c r="AO65" s="148"/>
      <c r="AP65" s="148"/>
      <c r="AQ65" s="163"/>
      <c r="AR65" s="163"/>
      <c r="AS65" s="163"/>
      <c r="AT65" s="163"/>
      <c r="AU65" s="142" t="s">
        <v>1176</v>
      </c>
      <c r="AV65" s="142" t="s">
        <v>935</v>
      </c>
      <c r="AW65" s="162"/>
      <c r="AX65" s="176"/>
    </row>
    <row r="66" spans="1:1024" ht="62.4">
      <c r="A66" s="149">
        <v>63</v>
      </c>
      <c r="B66" s="150" t="s">
        <v>1207</v>
      </c>
      <c r="C66" s="172" t="s">
        <v>1208</v>
      </c>
      <c r="D66" s="173" t="s">
        <v>1209</v>
      </c>
      <c r="E66" s="141" t="s">
        <v>1210</v>
      </c>
      <c r="F66" s="141"/>
      <c r="G66" s="141" t="s">
        <v>1211</v>
      </c>
      <c r="H66" s="141">
        <v>75</v>
      </c>
      <c r="I66" s="141"/>
      <c r="J66" s="141"/>
      <c r="K66" s="141"/>
      <c r="L66" s="141"/>
      <c r="M66" s="141">
        <v>1</v>
      </c>
      <c r="N66" s="141"/>
      <c r="O66" s="141"/>
      <c r="P66" s="141" t="s">
        <v>930</v>
      </c>
      <c r="Q66" s="149" t="s">
        <v>990</v>
      </c>
      <c r="R66" s="149"/>
      <c r="S66" s="141" t="s">
        <v>928</v>
      </c>
      <c r="T66" s="149" t="s">
        <v>325</v>
      </c>
      <c r="U66" s="149" t="s">
        <v>252</v>
      </c>
      <c r="V66" s="149" t="s">
        <v>252</v>
      </c>
      <c r="W66" s="149"/>
      <c r="X66" s="151">
        <v>22140</v>
      </c>
      <c r="Y66" s="151">
        <f t="shared" si="6"/>
        <v>0</v>
      </c>
      <c r="Z66" s="149"/>
      <c r="AA66" s="151">
        <v>35670</v>
      </c>
      <c r="AB66" s="151">
        <f t="shared" si="7"/>
        <v>0</v>
      </c>
      <c r="AC66" s="151">
        <v>1</v>
      </c>
      <c r="AD66" s="152">
        <v>4000</v>
      </c>
      <c r="AE66" s="152">
        <f t="shared" si="8"/>
        <v>4000</v>
      </c>
      <c r="AF66" s="149">
        <v>1</v>
      </c>
      <c r="AG66" s="151">
        <v>1168.5</v>
      </c>
      <c r="AH66" s="151">
        <f t="shared" si="9"/>
        <v>1168.5</v>
      </c>
      <c r="AI66" s="149"/>
      <c r="AJ66" s="151">
        <v>2275.5</v>
      </c>
      <c r="AK66" s="151">
        <f t="shared" si="10"/>
        <v>0</v>
      </c>
      <c r="AL66" s="153">
        <v>1</v>
      </c>
      <c r="AM66" s="151">
        <f t="shared" si="11"/>
        <v>5168.5</v>
      </c>
      <c r="AN66" s="90">
        <v>21</v>
      </c>
      <c r="AO66" s="148"/>
      <c r="AP66" s="148"/>
      <c r="AQ66" s="148"/>
      <c r="AR66" s="148"/>
      <c r="AS66" s="148"/>
      <c r="AT66" s="148"/>
      <c r="AU66" s="90" t="s">
        <v>1039</v>
      </c>
      <c r="AV66" s="141" t="s">
        <v>934</v>
      </c>
      <c r="AW66" s="149"/>
      <c r="AX66" s="175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s="171" customFormat="1" ht="86.4">
      <c r="A67" s="90">
        <v>64</v>
      </c>
      <c r="B67" s="166" t="s">
        <v>733</v>
      </c>
      <c r="C67" s="167" t="s">
        <v>1208</v>
      </c>
      <c r="D67" s="156" t="s">
        <v>1209</v>
      </c>
      <c r="E67" s="164" t="s">
        <v>1212</v>
      </c>
      <c r="F67" s="164"/>
      <c r="G67" s="164" t="s">
        <v>1049</v>
      </c>
      <c r="H67" s="164"/>
      <c r="I67" s="164"/>
      <c r="J67" s="164"/>
      <c r="K67" s="164"/>
      <c r="L67" s="164"/>
      <c r="M67" s="164"/>
      <c r="N67" s="164"/>
      <c r="O67" s="164"/>
      <c r="P67" s="142" t="s">
        <v>930</v>
      </c>
      <c r="Q67" s="90" t="s">
        <v>990</v>
      </c>
      <c r="R67" s="90"/>
      <c r="S67" s="142" t="s">
        <v>928</v>
      </c>
      <c r="T67" s="90" t="s">
        <v>325</v>
      </c>
      <c r="U67" s="90" t="s">
        <v>252</v>
      </c>
      <c r="V67" s="90" t="s">
        <v>252</v>
      </c>
      <c r="W67" s="162"/>
      <c r="X67" s="168">
        <v>22140</v>
      </c>
      <c r="Y67" s="168">
        <f t="shared" ref="Y67:Y89" si="12">W67*X67</f>
        <v>0</v>
      </c>
      <c r="Z67" s="162"/>
      <c r="AA67" s="168">
        <v>35670</v>
      </c>
      <c r="AB67" s="168">
        <f t="shared" ref="AB67:AB89" si="13">Z67*AA67</f>
        <v>0</v>
      </c>
      <c r="AC67" s="168"/>
      <c r="AD67" s="84">
        <v>4000</v>
      </c>
      <c r="AE67" s="169">
        <f t="shared" ref="AE67:AE89" si="14">AC67*AD67</f>
        <v>0</v>
      </c>
      <c r="AF67" s="162"/>
      <c r="AG67" s="168">
        <v>1168.5</v>
      </c>
      <c r="AH67" s="168">
        <f t="shared" ref="AH67:AH89" si="15">AF67*AG67</f>
        <v>0</v>
      </c>
      <c r="AI67" s="162">
        <v>1</v>
      </c>
      <c r="AJ67" s="168">
        <v>2275.5</v>
      </c>
      <c r="AK67" s="168">
        <f t="shared" ref="AK67:AK89" si="16">AI67*AJ67</f>
        <v>2275.5</v>
      </c>
      <c r="AL67" s="170"/>
      <c r="AM67" s="146">
        <f t="shared" ref="AM67:AM89" si="17">Y67+AB67+AE67+AH67+AK67</f>
        <v>2275.5</v>
      </c>
      <c r="AN67" s="90">
        <v>21</v>
      </c>
      <c r="AO67" s="148"/>
      <c r="AP67" s="148"/>
      <c r="AQ67" s="163"/>
      <c r="AR67" s="163"/>
      <c r="AS67" s="163"/>
      <c r="AT67" s="163"/>
      <c r="AU67" s="164" t="s">
        <v>1039</v>
      </c>
      <c r="AV67" s="164" t="s">
        <v>934</v>
      </c>
      <c r="AW67" s="162"/>
      <c r="AX67" s="176"/>
    </row>
    <row r="68" spans="1:1024" s="92" customFormat="1" ht="57.6">
      <c r="A68" s="90">
        <v>65</v>
      </c>
      <c r="B68" s="144" t="s">
        <v>1213</v>
      </c>
      <c r="C68" s="174"/>
      <c r="D68" s="173"/>
      <c r="E68" s="142" t="s">
        <v>1214</v>
      </c>
      <c r="F68" s="142"/>
      <c r="G68" s="142"/>
      <c r="H68" s="142"/>
      <c r="I68" s="142"/>
      <c r="J68" s="142"/>
      <c r="K68" s="142"/>
      <c r="L68" s="142">
        <v>1</v>
      </c>
      <c r="M68" s="142"/>
      <c r="N68" s="142"/>
      <c r="O68" s="142"/>
      <c r="P68" s="142" t="s">
        <v>930</v>
      </c>
      <c r="Q68" s="90"/>
      <c r="R68" s="90"/>
      <c r="S68" s="142" t="s">
        <v>928</v>
      </c>
      <c r="T68" s="90" t="s">
        <v>358</v>
      </c>
      <c r="U68" s="90" t="s">
        <v>252</v>
      </c>
      <c r="V68" s="90" t="s">
        <v>252</v>
      </c>
      <c r="W68" s="90"/>
      <c r="X68" s="146">
        <v>22140</v>
      </c>
      <c r="Y68" s="146">
        <f t="shared" si="12"/>
        <v>0</v>
      </c>
      <c r="Z68" s="90"/>
      <c r="AA68" s="146">
        <v>35670</v>
      </c>
      <c r="AB68" s="146">
        <f t="shared" si="13"/>
        <v>0</v>
      </c>
      <c r="AC68" s="146"/>
      <c r="AD68" s="84">
        <v>4000</v>
      </c>
      <c r="AE68" s="84">
        <f t="shared" si="14"/>
        <v>0</v>
      </c>
      <c r="AF68" s="90"/>
      <c r="AG68" s="146">
        <v>1168.5</v>
      </c>
      <c r="AH68" s="146">
        <f t="shared" si="15"/>
        <v>0</v>
      </c>
      <c r="AI68" s="90"/>
      <c r="AJ68" s="146">
        <v>2275.5</v>
      </c>
      <c r="AK68" s="146">
        <f t="shared" si="16"/>
        <v>0</v>
      </c>
      <c r="AL68" s="147"/>
      <c r="AM68" s="146">
        <f t="shared" si="17"/>
        <v>0</v>
      </c>
      <c r="AN68" s="90"/>
      <c r="AO68" s="148"/>
      <c r="AP68" s="148"/>
      <c r="AQ68" s="148"/>
      <c r="AR68" s="148"/>
      <c r="AS68" s="148"/>
      <c r="AT68" s="148"/>
      <c r="AU68" s="90" t="s">
        <v>1039</v>
      </c>
      <c r="AV68" s="142" t="s">
        <v>934</v>
      </c>
      <c r="AW68" s="90"/>
      <c r="AX68" s="175"/>
    </row>
    <row r="69" spans="1:1024" ht="78">
      <c r="A69" s="149">
        <v>66</v>
      </c>
      <c r="B69" s="150" t="s">
        <v>346</v>
      </c>
      <c r="C69" s="172" t="s">
        <v>1215</v>
      </c>
      <c r="D69" s="173" t="s">
        <v>1216</v>
      </c>
      <c r="E69" s="141" t="s">
        <v>347</v>
      </c>
      <c r="F69" s="141"/>
      <c r="G69" s="141" t="s">
        <v>1217</v>
      </c>
      <c r="H69" s="141">
        <v>81</v>
      </c>
      <c r="I69" s="141"/>
      <c r="J69" s="141"/>
      <c r="K69" s="141"/>
      <c r="L69" s="141"/>
      <c r="M69" s="141"/>
      <c r="N69" s="141"/>
      <c r="O69" s="141">
        <v>1</v>
      </c>
      <c r="P69" s="141" t="s">
        <v>930</v>
      </c>
      <c r="Q69" s="149" t="s">
        <v>990</v>
      </c>
      <c r="R69" s="149"/>
      <c r="S69" s="141" t="s">
        <v>928</v>
      </c>
      <c r="T69" s="149" t="s">
        <v>358</v>
      </c>
      <c r="U69" s="149" t="s">
        <v>252</v>
      </c>
      <c r="V69" s="149" t="s">
        <v>252</v>
      </c>
      <c r="W69" s="149"/>
      <c r="X69" s="151">
        <v>22140</v>
      </c>
      <c r="Y69" s="151">
        <f t="shared" si="12"/>
        <v>0</v>
      </c>
      <c r="Z69" s="149"/>
      <c r="AA69" s="151">
        <v>35670</v>
      </c>
      <c r="AB69" s="151">
        <f t="shared" si="13"/>
        <v>0</v>
      </c>
      <c r="AC69" s="151"/>
      <c r="AD69" s="152">
        <v>4000</v>
      </c>
      <c r="AE69" s="152">
        <f t="shared" si="14"/>
        <v>0</v>
      </c>
      <c r="AF69" s="149">
        <v>1</v>
      </c>
      <c r="AG69" s="151">
        <v>1168.5</v>
      </c>
      <c r="AH69" s="151">
        <f t="shared" si="15"/>
        <v>1168.5</v>
      </c>
      <c r="AI69" s="149"/>
      <c r="AJ69" s="151">
        <v>2275.5</v>
      </c>
      <c r="AK69" s="151">
        <f t="shared" si="16"/>
        <v>0</v>
      </c>
      <c r="AL69" s="153">
        <v>1</v>
      </c>
      <c r="AM69" s="151">
        <f t="shared" si="17"/>
        <v>1168.5</v>
      </c>
      <c r="AN69" s="90">
        <v>29</v>
      </c>
      <c r="AO69" s="148"/>
      <c r="AP69" s="148"/>
      <c r="AQ69" s="148"/>
      <c r="AR69" s="148"/>
      <c r="AS69" s="148"/>
      <c r="AT69" s="148"/>
      <c r="AU69" s="90" t="s">
        <v>1039</v>
      </c>
      <c r="AV69" s="141" t="s">
        <v>934</v>
      </c>
      <c r="AW69" s="149"/>
      <c r="AX69" s="175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62.4">
      <c r="A70" s="149">
        <v>67</v>
      </c>
      <c r="B70" s="150" t="s">
        <v>1218</v>
      </c>
      <c r="C70" s="172" t="s">
        <v>1215</v>
      </c>
      <c r="D70" s="173" t="s">
        <v>1216</v>
      </c>
      <c r="E70" s="141" t="s">
        <v>1219</v>
      </c>
      <c r="F70" s="141"/>
      <c r="G70" s="141" t="s">
        <v>1220</v>
      </c>
      <c r="H70" s="141" t="s">
        <v>1221</v>
      </c>
      <c r="I70" s="141">
        <v>1</v>
      </c>
      <c r="J70" s="141"/>
      <c r="K70" s="141"/>
      <c r="L70" s="141"/>
      <c r="M70" s="141"/>
      <c r="N70" s="141"/>
      <c r="O70" s="141"/>
      <c r="P70" s="141" t="s">
        <v>930</v>
      </c>
      <c r="Q70" s="149" t="s">
        <v>990</v>
      </c>
      <c r="R70" s="149"/>
      <c r="S70" s="141" t="s">
        <v>928</v>
      </c>
      <c r="T70" s="149" t="s">
        <v>358</v>
      </c>
      <c r="U70" s="149" t="s">
        <v>252</v>
      </c>
      <c r="V70" s="149" t="s">
        <v>252</v>
      </c>
      <c r="W70" s="149"/>
      <c r="X70" s="151">
        <v>22140</v>
      </c>
      <c r="Y70" s="151">
        <f t="shared" si="12"/>
        <v>0</v>
      </c>
      <c r="Z70" s="149"/>
      <c r="AA70" s="151">
        <v>35670</v>
      </c>
      <c r="AB70" s="151">
        <f t="shared" si="13"/>
        <v>0</v>
      </c>
      <c r="AC70" s="151"/>
      <c r="AD70" s="152">
        <v>4000</v>
      </c>
      <c r="AE70" s="152">
        <f t="shared" si="14"/>
        <v>0</v>
      </c>
      <c r="AF70" s="149">
        <v>1</v>
      </c>
      <c r="AG70" s="151">
        <v>1168.5</v>
      </c>
      <c r="AH70" s="151">
        <f t="shared" si="15"/>
        <v>1168.5</v>
      </c>
      <c r="AI70" s="149"/>
      <c r="AJ70" s="151">
        <v>2275.5</v>
      </c>
      <c r="AK70" s="151">
        <f t="shared" si="16"/>
        <v>0</v>
      </c>
      <c r="AL70" s="153">
        <v>1</v>
      </c>
      <c r="AM70" s="151">
        <f t="shared" si="17"/>
        <v>1168.5</v>
      </c>
      <c r="AN70" s="90">
        <v>30</v>
      </c>
      <c r="AO70" s="148"/>
      <c r="AP70" s="148"/>
      <c r="AQ70" s="148"/>
      <c r="AR70" s="148"/>
      <c r="AS70" s="148"/>
      <c r="AT70" s="148"/>
      <c r="AU70" s="90" t="s">
        <v>1039</v>
      </c>
      <c r="AV70" s="141" t="s">
        <v>934</v>
      </c>
      <c r="AW70" s="149" t="s">
        <v>622</v>
      </c>
      <c r="AX70" s="17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s="188" customFormat="1" ht="62.4">
      <c r="A71" s="149">
        <v>68</v>
      </c>
      <c r="B71" s="177" t="s">
        <v>1222</v>
      </c>
      <c r="C71" s="178" t="s">
        <v>1215</v>
      </c>
      <c r="D71" s="179" t="s">
        <v>1216</v>
      </c>
      <c r="E71" s="180" t="s">
        <v>1223</v>
      </c>
      <c r="F71" s="180"/>
      <c r="G71" s="180" t="s">
        <v>1224</v>
      </c>
      <c r="H71" s="180">
        <v>78</v>
      </c>
      <c r="I71" s="180"/>
      <c r="J71" s="180"/>
      <c r="K71" s="180"/>
      <c r="L71" s="180"/>
      <c r="M71" s="180">
        <v>1</v>
      </c>
      <c r="N71" s="180"/>
      <c r="O71" s="180"/>
      <c r="P71" s="180" t="s">
        <v>930</v>
      </c>
      <c r="Q71" s="181" t="s">
        <v>1056</v>
      </c>
      <c r="R71" s="181"/>
      <c r="S71" s="180" t="s">
        <v>928</v>
      </c>
      <c r="T71" s="181" t="s">
        <v>358</v>
      </c>
      <c r="U71" s="181" t="s">
        <v>252</v>
      </c>
      <c r="V71" s="181" t="s">
        <v>937</v>
      </c>
      <c r="W71" s="181">
        <v>1</v>
      </c>
      <c r="X71" s="182">
        <v>35166.67</v>
      </c>
      <c r="Y71" s="182">
        <f t="shared" si="12"/>
        <v>35166.67</v>
      </c>
      <c r="Z71" s="181"/>
      <c r="AA71" s="182">
        <v>35670</v>
      </c>
      <c r="AB71" s="182">
        <f t="shared" si="13"/>
        <v>0</v>
      </c>
      <c r="AC71" s="182"/>
      <c r="AD71" s="152">
        <v>4000</v>
      </c>
      <c r="AE71" s="183">
        <f t="shared" si="14"/>
        <v>0</v>
      </c>
      <c r="AF71" s="181">
        <v>1</v>
      </c>
      <c r="AG71" s="182">
        <v>1168.5</v>
      </c>
      <c r="AH71" s="182">
        <f t="shared" si="15"/>
        <v>1168.5</v>
      </c>
      <c r="AI71" s="181"/>
      <c r="AJ71" s="182">
        <v>2275.5</v>
      </c>
      <c r="AK71" s="182">
        <f t="shared" si="16"/>
        <v>0</v>
      </c>
      <c r="AL71" s="184">
        <v>1</v>
      </c>
      <c r="AM71" s="151">
        <f t="shared" si="17"/>
        <v>36335.17</v>
      </c>
      <c r="AN71" s="185">
        <v>31</v>
      </c>
      <c r="AO71" s="186"/>
      <c r="AP71" s="186"/>
      <c r="AQ71" s="186"/>
      <c r="AR71" s="186"/>
      <c r="AS71" s="186"/>
      <c r="AT71" s="186"/>
      <c r="AU71" s="185" t="s">
        <v>1039</v>
      </c>
      <c r="AV71" s="180" t="s">
        <v>934</v>
      </c>
      <c r="AW71" s="181" t="s">
        <v>622</v>
      </c>
      <c r="AX71" s="187"/>
    </row>
    <row r="72" spans="1:1024" s="171" customFormat="1" ht="86.4">
      <c r="A72" s="90">
        <v>69</v>
      </c>
      <c r="B72" s="166" t="s">
        <v>360</v>
      </c>
      <c r="C72" s="167" t="s">
        <v>1215</v>
      </c>
      <c r="D72" s="156" t="s">
        <v>1216</v>
      </c>
      <c r="E72" s="164" t="s">
        <v>910</v>
      </c>
      <c r="F72" s="164"/>
      <c r="G72" s="164" t="s">
        <v>1049</v>
      </c>
      <c r="H72" s="164"/>
      <c r="I72" s="164"/>
      <c r="J72" s="164"/>
      <c r="K72" s="164"/>
      <c r="L72" s="164"/>
      <c r="M72" s="164"/>
      <c r="N72" s="164"/>
      <c r="O72" s="164"/>
      <c r="P72" s="142" t="s">
        <v>930</v>
      </c>
      <c r="Q72" s="90" t="s">
        <v>1056</v>
      </c>
      <c r="R72" s="90"/>
      <c r="S72" s="142" t="s">
        <v>928</v>
      </c>
      <c r="T72" s="90" t="s">
        <v>358</v>
      </c>
      <c r="U72" s="90" t="s">
        <v>252</v>
      </c>
      <c r="V72" s="90" t="s">
        <v>937</v>
      </c>
      <c r="W72" s="162"/>
      <c r="X72" s="168">
        <v>22140</v>
      </c>
      <c r="Y72" s="168">
        <f t="shared" si="12"/>
        <v>0</v>
      </c>
      <c r="Z72" s="162"/>
      <c r="AA72" s="168">
        <v>35670</v>
      </c>
      <c r="AB72" s="168">
        <f t="shared" si="13"/>
        <v>0</v>
      </c>
      <c r="AC72" s="168"/>
      <c r="AD72" s="84">
        <v>4000</v>
      </c>
      <c r="AE72" s="169">
        <f t="shared" si="14"/>
        <v>0</v>
      </c>
      <c r="AF72" s="162"/>
      <c r="AG72" s="168">
        <v>1168.5</v>
      </c>
      <c r="AH72" s="168">
        <f t="shared" si="15"/>
        <v>0</v>
      </c>
      <c r="AI72" s="162">
        <v>1</v>
      </c>
      <c r="AJ72" s="168">
        <v>2275.5</v>
      </c>
      <c r="AK72" s="168">
        <f t="shared" si="16"/>
        <v>2275.5</v>
      </c>
      <c r="AL72" s="170"/>
      <c r="AM72" s="146">
        <f t="shared" si="17"/>
        <v>2275.5</v>
      </c>
      <c r="AN72" s="90">
        <v>31</v>
      </c>
      <c r="AO72" s="148"/>
      <c r="AP72" s="148"/>
      <c r="AQ72" s="163"/>
      <c r="AR72" s="163"/>
      <c r="AS72" s="163"/>
      <c r="AT72" s="163"/>
      <c r="AU72" s="164" t="s">
        <v>1039</v>
      </c>
      <c r="AV72" s="164" t="s">
        <v>934</v>
      </c>
      <c r="AW72" s="162" t="s">
        <v>622</v>
      </c>
      <c r="AX72" s="176"/>
    </row>
    <row r="73" spans="1:1024" s="195" customFormat="1" ht="58.8">
      <c r="A73" s="90">
        <v>70</v>
      </c>
      <c r="B73" s="189" t="s">
        <v>1225</v>
      </c>
      <c r="C73" s="190" t="s">
        <v>1215</v>
      </c>
      <c r="D73" s="179" t="s">
        <v>1216</v>
      </c>
      <c r="E73" s="191" t="s">
        <v>1226</v>
      </c>
      <c r="F73" s="191"/>
      <c r="G73" s="191" t="s">
        <v>1227</v>
      </c>
      <c r="H73" s="191"/>
      <c r="I73" s="191"/>
      <c r="J73" s="191"/>
      <c r="K73" s="191"/>
      <c r="L73" s="191">
        <v>1</v>
      </c>
      <c r="M73" s="191"/>
      <c r="N73" s="191"/>
      <c r="O73" s="191"/>
      <c r="P73" s="191" t="s">
        <v>930</v>
      </c>
      <c r="Q73" s="185" t="s">
        <v>1228</v>
      </c>
      <c r="R73" s="185"/>
      <c r="S73" s="191" t="s">
        <v>928</v>
      </c>
      <c r="T73" s="185" t="s">
        <v>358</v>
      </c>
      <c r="U73" s="185" t="s">
        <v>252</v>
      </c>
      <c r="V73" s="185" t="s">
        <v>937</v>
      </c>
      <c r="W73" s="185"/>
      <c r="X73" s="192">
        <v>22140</v>
      </c>
      <c r="Y73" s="192">
        <f t="shared" si="12"/>
        <v>0</v>
      </c>
      <c r="Z73" s="185">
        <v>0</v>
      </c>
      <c r="AA73" s="192">
        <v>162797</v>
      </c>
      <c r="AB73" s="192">
        <f t="shared" si="13"/>
        <v>0</v>
      </c>
      <c r="AC73" s="192"/>
      <c r="AD73" s="84">
        <v>4000</v>
      </c>
      <c r="AE73" s="193">
        <f t="shared" si="14"/>
        <v>0</v>
      </c>
      <c r="AF73" s="185"/>
      <c r="AG73" s="192">
        <v>1168.5</v>
      </c>
      <c r="AH73" s="192">
        <f t="shared" si="15"/>
        <v>0</v>
      </c>
      <c r="AI73" s="185"/>
      <c r="AJ73" s="192">
        <v>2275.5</v>
      </c>
      <c r="AK73" s="192">
        <f t="shared" si="16"/>
        <v>0</v>
      </c>
      <c r="AL73" s="194"/>
      <c r="AM73" s="146">
        <f t="shared" si="17"/>
        <v>0</v>
      </c>
      <c r="AN73" s="185">
        <v>31</v>
      </c>
      <c r="AO73" s="186"/>
      <c r="AP73" s="186"/>
      <c r="AQ73" s="186"/>
      <c r="AR73" s="186"/>
      <c r="AS73" s="186"/>
      <c r="AT73" s="186"/>
      <c r="AU73" s="185" t="s">
        <v>1039</v>
      </c>
      <c r="AV73" s="191" t="s">
        <v>934</v>
      </c>
      <c r="AW73" s="185" t="s">
        <v>622</v>
      </c>
      <c r="AX73" s="187"/>
    </row>
    <row r="74" spans="1:1024" ht="57.6">
      <c r="A74" s="90">
        <v>71</v>
      </c>
      <c r="B74" s="189" t="s">
        <v>1229</v>
      </c>
      <c r="C74" s="190"/>
      <c r="D74" s="179"/>
      <c r="E74" s="191" t="s">
        <v>1230</v>
      </c>
      <c r="F74" s="191"/>
      <c r="G74" s="191" t="s">
        <v>1231</v>
      </c>
      <c r="H74" s="191"/>
      <c r="I74" s="191"/>
      <c r="J74" s="191"/>
      <c r="K74" s="191"/>
      <c r="L74" s="191"/>
      <c r="M74" s="191"/>
      <c r="N74" s="191"/>
      <c r="O74" s="191"/>
      <c r="P74" s="191" t="s">
        <v>930</v>
      </c>
      <c r="Q74" s="185" t="s">
        <v>1056</v>
      </c>
      <c r="R74" s="185"/>
      <c r="S74" s="191" t="s">
        <v>928</v>
      </c>
      <c r="T74" s="185" t="s">
        <v>358</v>
      </c>
      <c r="U74" s="185" t="s">
        <v>252</v>
      </c>
      <c r="V74" s="185" t="s">
        <v>937</v>
      </c>
      <c r="W74" s="185"/>
      <c r="X74" s="192">
        <v>22140</v>
      </c>
      <c r="Y74" s="192">
        <f t="shared" si="12"/>
        <v>0</v>
      </c>
      <c r="Z74" s="185"/>
      <c r="AA74" s="192">
        <v>35670</v>
      </c>
      <c r="AB74" s="192">
        <f t="shared" si="13"/>
        <v>0</v>
      </c>
      <c r="AC74" s="192"/>
      <c r="AD74" s="84">
        <v>4000</v>
      </c>
      <c r="AE74" s="193">
        <f t="shared" si="14"/>
        <v>0</v>
      </c>
      <c r="AF74" s="185"/>
      <c r="AG74" s="192">
        <v>1168.5</v>
      </c>
      <c r="AH74" s="192">
        <f t="shared" si="15"/>
        <v>0</v>
      </c>
      <c r="AI74" s="185"/>
      <c r="AJ74" s="192">
        <v>2275.5</v>
      </c>
      <c r="AK74" s="192">
        <f t="shared" si="16"/>
        <v>0</v>
      </c>
      <c r="AL74" s="194"/>
      <c r="AM74" s="146">
        <f t="shared" si="17"/>
        <v>0</v>
      </c>
      <c r="AN74" s="185">
        <v>31</v>
      </c>
      <c r="AO74" s="186"/>
      <c r="AP74" s="186"/>
      <c r="AQ74" s="186"/>
      <c r="AR74" s="186"/>
      <c r="AS74" s="186"/>
      <c r="AT74" s="186"/>
      <c r="AU74" s="185" t="s">
        <v>1039</v>
      </c>
      <c r="AV74" s="191" t="s">
        <v>934</v>
      </c>
      <c r="AW74" s="185" t="s">
        <v>622</v>
      </c>
      <c r="AX74" s="187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57.6">
      <c r="A75" s="90">
        <v>72</v>
      </c>
      <c r="B75" s="189" t="s">
        <v>1232</v>
      </c>
      <c r="C75" s="190"/>
      <c r="D75" s="179"/>
      <c r="E75" s="191" t="s">
        <v>1233</v>
      </c>
      <c r="F75" s="191"/>
      <c r="G75" s="191" t="s">
        <v>1234</v>
      </c>
      <c r="H75" s="191"/>
      <c r="I75" s="191"/>
      <c r="J75" s="191"/>
      <c r="K75" s="191"/>
      <c r="L75" s="191"/>
      <c r="M75" s="191"/>
      <c r="N75" s="191"/>
      <c r="O75" s="191"/>
      <c r="P75" s="191" t="s">
        <v>930</v>
      </c>
      <c r="Q75" s="185" t="s">
        <v>1056</v>
      </c>
      <c r="R75" s="185"/>
      <c r="S75" s="191" t="s">
        <v>928</v>
      </c>
      <c r="T75" s="185" t="s">
        <v>358</v>
      </c>
      <c r="U75" s="185" t="s">
        <v>252</v>
      </c>
      <c r="V75" s="185" t="s">
        <v>937</v>
      </c>
      <c r="W75" s="185"/>
      <c r="X75" s="192">
        <v>22140</v>
      </c>
      <c r="Y75" s="192">
        <f t="shared" si="12"/>
        <v>0</v>
      </c>
      <c r="Z75" s="185"/>
      <c r="AA75" s="192">
        <v>35670</v>
      </c>
      <c r="AB75" s="192">
        <f t="shared" si="13"/>
        <v>0</v>
      </c>
      <c r="AC75" s="192"/>
      <c r="AD75" s="84">
        <v>4000</v>
      </c>
      <c r="AE75" s="193">
        <f t="shared" si="14"/>
        <v>0</v>
      </c>
      <c r="AF75" s="185"/>
      <c r="AG75" s="192">
        <v>1168.5</v>
      </c>
      <c r="AH75" s="192">
        <f t="shared" si="15"/>
        <v>0</v>
      </c>
      <c r="AI75" s="185"/>
      <c r="AJ75" s="192">
        <v>2275.5</v>
      </c>
      <c r="AK75" s="192">
        <f t="shared" si="16"/>
        <v>0</v>
      </c>
      <c r="AL75" s="194"/>
      <c r="AM75" s="146">
        <f t="shared" si="17"/>
        <v>0</v>
      </c>
      <c r="AN75" s="185">
        <v>31</v>
      </c>
      <c r="AO75" s="186"/>
      <c r="AP75" s="186"/>
      <c r="AQ75" s="186"/>
      <c r="AR75" s="186"/>
      <c r="AS75" s="186"/>
      <c r="AT75" s="186"/>
      <c r="AU75" s="185" t="s">
        <v>1039</v>
      </c>
      <c r="AV75" s="191" t="s">
        <v>934</v>
      </c>
      <c r="AW75" s="185" t="s">
        <v>622</v>
      </c>
      <c r="AX75" s="187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s="171" customFormat="1" ht="57.6">
      <c r="A76" s="90">
        <v>73</v>
      </c>
      <c r="B76" s="166" t="s">
        <v>1235</v>
      </c>
      <c r="C76" s="167"/>
      <c r="D76" s="156"/>
      <c r="E76" s="164" t="s">
        <v>1236</v>
      </c>
      <c r="F76" s="164"/>
      <c r="G76" s="164"/>
      <c r="H76" s="164"/>
      <c r="I76" s="164"/>
      <c r="J76" s="164"/>
      <c r="K76" s="164"/>
      <c r="L76" s="164">
        <v>1</v>
      </c>
      <c r="M76" s="164"/>
      <c r="N76" s="164"/>
      <c r="O76" s="164"/>
      <c r="P76" s="164" t="s">
        <v>930</v>
      </c>
      <c r="Q76" s="162"/>
      <c r="R76" s="162"/>
      <c r="S76" s="164" t="s">
        <v>928</v>
      </c>
      <c r="T76" s="162" t="s">
        <v>358</v>
      </c>
      <c r="U76" s="162" t="s">
        <v>252</v>
      </c>
      <c r="V76" s="162" t="s">
        <v>252</v>
      </c>
      <c r="W76" s="162"/>
      <c r="X76" s="168">
        <v>22140</v>
      </c>
      <c r="Y76" s="168">
        <f t="shared" si="12"/>
        <v>0</v>
      </c>
      <c r="Z76" s="162"/>
      <c r="AA76" s="168">
        <v>35670</v>
      </c>
      <c r="AB76" s="168">
        <f t="shared" si="13"/>
        <v>0</v>
      </c>
      <c r="AC76" s="168"/>
      <c r="AD76" s="84">
        <v>4000</v>
      </c>
      <c r="AE76" s="169">
        <f t="shared" si="14"/>
        <v>0</v>
      </c>
      <c r="AF76" s="162"/>
      <c r="AG76" s="168">
        <v>1168.5</v>
      </c>
      <c r="AH76" s="168">
        <f t="shared" si="15"/>
        <v>0</v>
      </c>
      <c r="AI76" s="162"/>
      <c r="AJ76" s="168">
        <v>2275.5</v>
      </c>
      <c r="AK76" s="168">
        <f t="shared" si="16"/>
        <v>0</v>
      </c>
      <c r="AL76" s="170"/>
      <c r="AM76" s="146">
        <f t="shared" si="17"/>
        <v>0</v>
      </c>
      <c r="AN76" s="162"/>
      <c r="AO76" s="163"/>
      <c r="AP76" s="163"/>
      <c r="AQ76" s="163"/>
      <c r="AR76" s="163"/>
      <c r="AS76" s="163"/>
      <c r="AT76" s="163"/>
      <c r="AU76" s="162" t="s">
        <v>1039</v>
      </c>
      <c r="AV76" s="164" t="s">
        <v>934</v>
      </c>
      <c r="AW76" s="162" t="s">
        <v>622</v>
      </c>
      <c r="AX76" s="176"/>
    </row>
    <row r="77" spans="1:1024" s="188" customFormat="1" ht="62.4">
      <c r="A77" s="149">
        <v>74</v>
      </c>
      <c r="B77" s="177" t="s">
        <v>1237</v>
      </c>
      <c r="C77" s="178" t="s">
        <v>1238</v>
      </c>
      <c r="D77" s="179" t="s">
        <v>1239</v>
      </c>
      <c r="E77" s="180" t="s">
        <v>1240</v>
      </c>
      <c r="F77" s="180"/>
      <c r="G77" s="180" t="s">
        <v>1241</v>
      </c>
      <c r="H77" s="180">
        <v>78.87</v>
      </c>
      <c r="I77" s="180"/>
      <c r="J77" s="180"/>
      <c r="K77" s="180"/>
      <c r="L77" s="180"/>
      <c r="M77" s="180"/>
      <c r="N77" s="180">
        <v>1</v>
      </c>
      <c r="O77" s="180"/>
      <c r="P77" s="180" t="s">
        <v>930</v>
      </c>
      <c r="Q77" s="181" t="s">
        <v>1056</v>
      </c>
      <c r="R77" s="181"/>
      <c r="S77" s="180" t="s">
        <v>928</v>
      </c>
      <c r="T77" s="181" t="s">
        <v>358</v>
      </c>
      <c r="U77" s="181" t="s">
        <v>252</v>
      </c>
      <c r="V77" s="181" t="s">
        <v>937</v>
      </c>
      <c r="W77" s="181">
        <v>1</v>
      </c>
      <c r="X77" s="182">
        <v>35166.67</v>
      </c>
      <c r="Y77" s="182">
        <f t="shared" si="12"/>
        <v>35166.67</v>
      </c>
      <c r="Z77" s="181"/>
      <c r="AA77" s="182">
        <v>35670</v>
      </c>
      <c r="AB77" s="182">
        <f t="shared" si="13"/>
        <v>0</v>
      </c>
      <c r="AC77" s="182"/>
      <c r="AD77" s="152">
        <v>4000</v>
      </c>
      <c r="AE77" s="183">
        <f t="shared" si="14"/>
        <v>0</v>
      </c>
      <c r="AF77" s="181">
        <v>1</v>
      </c>
      <c r="AG77" s="182">
        <v>1168.5</v>
      </c>
      <c r="AH77" s="182">
        <f t="shared" si="15"/>
        <v>1168.5</v>
      </c>
      <c r="AI77" s="181"/>
      <c r="AJ77" s="182">
        <v>2275.5</v>
      </c>
      <c r="AK77" s="182">
        <f t="shared" si="16"/>
        <v>0</v>
      </c>
      <c r="AL77" s="184">
        <v>2</v>
      </c>
      <c r="AM77" s="151">
        <f t="shared" si="17"/>
        <v>36335.17</v>
      </c>
      <c r="AN77" s="185">
        <v>32</v>
      </c>
      <c r="AO77" s="186"/>
      <c r="AP77" s="186"/>
      <c r="AQ77" s="186"/>
      <c r="AR77" s="186"/>
      <c r="AS77" s="186"/>
      <c r="AT77" s="186"/>
      <c r="AU77" s="185" t="s">
        <v>1039</v>
      </c>
      <c r="AV77" s="180" t="s">
        <v>934</v>
      </c>
      <c r="AW77" s="181" t="s">
        <v>622</v>
      </c>
      <c r="AX77" s="187"/>
    </row>
    <row r="78" spans="1:1024" s="195" customFormat="1" ht="57.6">
      <c r="A78" s="90">
        <v>75</v>
      </c>
      <c r="B78" s="189" t="s">
        <v>1242</v>
      </c>
      <c r="C78" s="190" t="s">
        <v>1238</v>
      </c>
      <c r="D78" s="179"/>
      <c r="E78" s="191" t="s">
        <v>375</v>
      </c>
      <c r="F78" s="191"/>
      <c r="G78" s="191"/>
      <c r="H78" s="191"/>
      <c r="I78" s="191"/>
      <c r="J78" s="191">
        <v>1</v>
      </c>
      <c r="K78" s="191"/>
      <c r="L78" s="191"/>
      <c r="M78" s="191"/>
      <c r="N78" s="191"/>
      <c r="O78" s="191"/>
      <c r="P78" s="191" t="s">
        <v>930</v>
      </c>
      <c r="Q78" s="185"/>
      <c r="R78" s="185"/>
      <c r="S78" s="191" t="s">
        <v>928</v>
      </c>
      <c r="T78" s="185" t="s">
        <v>358</v>
      </c>
      <c r="U78" s="185" t="s">
        <v>252</v>
      </c>
      <c r="V78" s="185" t="s">
        <v>937</v>
      </c>
      <c r="W78" s="185"/>
      <c r="X78" s="192">
        <v>22140</v>
      </c>
      <c r="Y78" s="192">
        <f t="shared" si="12"/>
        <v>0</v>
      </c>
      <c r="Z78" s="185"/>
      <c r="AA78" s="192">
        <v>35670</v>
      </c>
      <c r="AB78" s="192">
        <f t="shared" si="13"/>
        <v>0</v>
      </c>
      <c r="AC78" s="192"/>
      <c r="AD78" s="84">
        <v>4000</v>
      </c>
      <c r="AE78" s="193">
        <f t="shared" si="14"/>
        <v>0</v>
      </c>
      <c r="AF78" s="185"/>
      <c r="AG78" s="192">
        <v>1168.5</v>
      </c>
      <c r="AH78" s="192">
        <f t="shared" si="15"/>
        <v>0</v>
      </c>
      <c r="AI78" s="185"/>
      <c r="AJ78" s="192">
        <v>2275.5</v>
      </c>
      <c r="AK78" s="192">
        <f t="shared" si="16"/>
        <v>0</v>
      </c>
      <c r="AL78" s="194"/>
      <c r="AM78" s="146">
        <f t="shared" si="17"/>
        <v>0</v>
      </c>
      <c r="AN78" s="185">
        <v>32</v>
      </c>
      <c r="AO78" s="186"/>
      <c r="AP78" s="186"/>
      <c r="AQ78" s="186"/>
      <c r="AR78" s="186"/>
      <c r="AS78" s="186"/>
      <c r="AT78" s="186"/>
      <c r="AU78" s="185" t="s">
        <v>1039</v>
      </c>
      <c r="AV78" s="191" t="s">
        <v>934</v>
      </c>
      <c r="AW78" s="185" t="s">
        <v>622</v>
      </c>
      <c r="AX78" s="187"/>
    </row>
    <row r="79" spans="1:1024" s="188" customFormat="1" ht="62.4">
      <c r="A79" s="149">
        <v>76</v>
      </c>
      <c r="B79" s="177" t="s">
        <v>1243</v>
      </c>
      <c r="C79" s="178" t="s">
        <v>1238</v>
      </c>
      <c r="D79" s="179" t="s">
        <v>1239</v>
      </c>
      <c r="E79" s="180" t="s">
        <v>1244</v>
      </c>
      <c r="F79" s="180"/>
      <c r="G79" s="180" t="s">
        <v>1245</v>
      </c>
      <c r="H79" s="180">
        <v>76</v>
      </c>
      <c r="I79" s="180"/>
      <c r="J79" s="180"/>
      <c r="K79" s="180"/>
      <c r="L79" s="180"/>
      <c r="M79" s="180">
        <v>1</v>
      </c>
      <c r="N79" s="180"/>
      <c r="O79" s="180"/>
      <c r="P79" s="180" t="s">
        <v>930</v>
      </c>
      <c r="Q79" s="181" t="s">
        <v>1056</v>
      </c>
      <c r="R79" s="181"/>
      <c r="S79" s="180" t="s">
        <v>928</v>
      </c>
      <c r="T79" s="181" t="s">
        <v>358</v>
      </c>
      <c r="U79" s="181" t="s">
        <v>252</v>
      </c>
      <c r="V79" s="181" t="s">
        <v>937</v>
      </c>
      <c r="W79" s="181">
        <v>1</v>
      </c>
      <c r="X79" s="182">
        <v>35166.67</v>
      </c>
      <c r="Y79" s="182">
        <f t="shared" si="12"/>
        <v>35166.67</v>
      </c>
      <c r="Z79" s="181"/>
      <c r="AA79" s="182">
        <v>35670</v>
      </c>
      <c r="AB79" s="182">
        <f t="shared" si="13"/>
        <v>0</v>
      </c>
      <c r="AC79" s="182"/>
      <c r="AD79" s="152">
        <v>4000</v>
      </c>
      <c r="AE79" s="183">
        <f t="shared" si="14"/>
        <v>0</v>
      </c>
      <c r="AF79" s="181">
        <v>1</v>
      </c>
      <c r="AG79" s="182">
        <v>1168.5</v>
      </c>
      <c r="AH79" s="182">
        <f t="shared" si="15"/>
        <v>1168.5</v>
      </c>
      <c r="AI79" s="181"/>
      <c r="AJ79" s="182">
        <v>2275.5</v>
      </c>
      <c r="AK79" s="182">
        <f t="shared" si="16"/>
        <v>0</v>
      </c>
      <c r="AL79" s="184">
        <v>1</v>
      </c>
      <c r="AM79" s="151">
        <f t="shared" si="17"/>
        <v>36335.17</v>
      </c>
      <c r="AN79" s="185">
        <v>32</v>
      </c>
      <c r="AO79" s="186"/>
      <c r="AP79" s="186"/>
      <c r="AQ79" s="186"/>
      <c r="AR79" s="186"/>
      <c r="AS79" s="186"/>
      <c r="AT79" s="186"/>
      <c r="AU79" s="185" t="s">
        <v>1039</v>
      </c>
      <c r="AV79" s="180" t="s">
        <v>934</v>
      </c>
      <c r="AW79" s="181" t="s">
        <v>622</v>
      </c>
      <c r="AX79" s="187"/>
    </row>
    <row r="80" spans="1:1024" s="171" customFormat="1" ht="86.4">
      <c r="A80" s="90">
        <v>77</v>
      </c>
      <c r="B80" s="166" t="s">
        <v>384</v>
      </c>
      <c r="C80" s="167" t="s">
        <v>1238</v>
      </c>
      <c r="D80" s="156" t="s">
        <v>1239</v>
      </c>
      <c r="E80" s="164" t="s">
        <v>910</v>
      </c>
      <c r="F80" s="164"/>
      <c r="G80" s="164" t="s">
        <v>1049</v>
      </c>
      <c r="H80" s="164"/>
      <c r="I80" s="164"/>
      <c r="J80" s="164"/>
      <c r="K80" s="164"/>
      <c r="L80" s="164"/>
      <c r="M80" s="164"/>
      <c r="N80" s="164"/>
      <c r="O80" s="164"/>
      <c r="P80" s="142" t="s">
        <v>930</v>
      </c>
      <c r="Q80" s="90" t="s">
        <v>1056</v>
      </c>
      <c r="R80" s="162"/>
      <c r="S80" s="142" t="s">
        <v>928</v>
      </c>
      <c r="T80" s="90" t="s">
        <v>358</v>
      </c>
      <c r="U80" s="90" t="s">
        <v>252</v>
      </c>
      <c r="V80" s="90" t="s">
        <v>252</v>
      </c>
      <c r="W80" s="162"/>
      <c r="X80" s="168">
        <v>22140</v>
      </c>
      <c r="Y80" s="168">
        <f t="shared" si="12"/>
        <v>0</v>
      </c>
      <c r="Z80" s="162"/>
      <c r="AA80" s="168">
        <v>35670</v>
      </c>
      <c r="AB80" s="168">
        <f t="shared" si="13"/>
        <v>0</v>
      </c>
      <c r="AC80" s="168"/>
      <c r="AD80" s="84">
        <v>4000</v>
      </c>
      <c r="AE80" s="169">
        <f t="shared" si="14"/>
        <v>0</v>
      </c>
      <c r="AF80" s="162"/>
      <c r="AG80" s="168">
        <v>1168.5</v>
      </c>
      <c r="AH80" s="168">
        <f t="shared" si="15"/>
        <v>0</v>
      </c>
      <c r="AI80" s="162">
        <v>1</v>
      </c>
      <c r="AJ80" s="168">
        <v>2275.5</v>
      </c>
      <c r="AK80" s="168">
        <f t="shared" si="16"/>
        <v>2275.5</v>
      </c>
      <c r="AL80" s="170"/>
      <c r="AM80" s="146">
        <f t="shared" si="17"/>
        <v>2275.5</v>
      </c>
      <c r="AN80" s="90">
        <v>32</v>
      </c>
      <c r="AO80" s="148"/>
      <c r="AP80" s="148"/>
      <c r="AQ80" s="163"/>
      <c r="AR80" s="163"/>
      <c r="AS80" s="163"/>
      <c r="AT80" s="163"/>
      <c r="AU80" s="164" t="s">
        <v>1039</v>
      </c>
      <c r="AV80" s="164" t="s">
        <v>934</v>
      </c>
      <c r="AW80" s="162" t="s">
        <v>622</v>
      </c>
      <c r="AX80" s="176"/>
    </row>
    <row r="81" spans="1:1024" ht="86.4">
      <c r="A81" s="149">
        <v>78</v>
      </c>
      <c r="B81" s="150" t="s">
        <v>1246</v>
      </c>
      <c r="C81" s="172" t="s">
        <v>1247</v>
      </c>
      <c r="D81" s="173" t="s">
        <v>1248</v>
      </c>
      <c r="E81" s="141" t="s">
        <v>1249</v>
      </c>
      <c r="F81" s="141"/>
      <c r="G81" s="141" t="s">
        <v>1049</v>
      </c>
      <c r="H81" s="141">
        <v>80.8</v>
      </c>
      <c r="I81" s="141"/>
      <c r="J81" s="141"/>
      <c r="K81" s="141"/>
      <c r="L81" s="141"/>
      <c r="M81" s="141"/>
      <c r="N81" s="141"/>
      <c r="O81" s="141"/>
      <c r="P81" s="141" t="s">
        <v>930</v>
      </c>
      <c r="Q81" s="149"/>
      <c r="R81" s="149">
        <v>6.2</v>
      </c>
      <c r="S81" s="141" t="s">
        <v>928</v>
      </c>
      <c r="T81" s="149" t="s">
        <v>432</v>
      </c>
      <c r="U81" s="149" t="s">
        <v>475</v>
      </c>
      <c r="V81" s="149" t="s">
        <v>475</v>
      </c>
      <c r="W81" s="181"/>
      <c r="X81" s="182">
        <v>22140</v>
      </c>
      <c r="Y81" s="182">
        <f t="shared" si="12"/>
        <v>0</v>
      </c>
      <c r="Z81" s="181"/>
      <c r="AA81" s="182">
        <v>35670</v>
      </c>
      <c r="AB81" s="182">
        <f t="shared" si="13"/>
        <v>0</v>
      </c>
      <c r="AC81" s="182"/>
      <c r="AD81" s="152">
        <v>4000</v>
      </c>
      <c r="AE81" s="183">
        <f t="shared" si="14"/>
        <v>0</v>
      </c>
      <c r="AF81" s="181">
        <v>1</v>
      </c>
      <c r="AG81" s="182">
        <v>1168.5</v>
      </c>
      <c r="AH81" s="182">
        <f t="shared" si="15"/>
        <v>1168.5</v>
      </c>
      <c r="AI81" s="181"/>
      <c r="AJ81" s="182">
        <v>2275.5</v>
      </c>
      <c r="AK81" s="182">
        <f t="shared" si="16"/>
        <v>0</v>
      </c>
      <c r="AL81" s="184">
        <v>2</v>
      </c>
      <c r="AM81" s="151">
        <f t="shared" si="17"/>
        <v>1168.5</v>
      </c>
      <c r="AN81" s="90">
        <v>33</v>
      </c>
      <c r="AO81" s="148"/>
      <c r="AP81" s="148"/>
      <c r="AQ81" s="148"/>
      <c r="AR81" s="148"/>
      <c r="AS81" s="148"/>
      <c r="AT81" s="148"/>
      <c r="AU81" s="142" t="s">
        <v>1176</v>
      </c>
      <c r="AV81" s="141" t="s">
        <v>935</v>
      </c>
      <c r="AW81" s="149"/>
      <c r="AX81" s="175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s="92" customFormat="1" ht="86.4">
      <c r="A82" s="90">
        <v>79</v>
      </c>
      <c r="B82" s="144" t="s">
        <v>1250</v>
      </c>
      <c r="C82" s="174"/>
      <c r="D82" s="173"/>
      <c r="E82" s="142" t="s">
        <v>1251</v>
      </c>
      <c r="F82" s="142"/>
      <c r="G82" s="142"/>
      <c r="H82" s="142"/>
      <c r="I82" s="142">
        <v>1</v>
      </c>
      <c r="J82" s="142"/>
      <c r="K82" s="142"/>
      <c r="L82" s="142"/>
      <c r="M82" s="142"/>
      <c r="N82" s="142"/>
      <c r="O82" s="142"/>
      <c r="P82" s="142" t="s">
        <v>931</v>
      </c>
      <c r="Q82" s="90"/>
      <c r="R82" s="90"/>
      <c r="S82" s="142" t="s">
        <v>928</v>
      </c>
      <c r="T82" s="90" t="s">
        <v>432</v>
      </c>
      <c r="U82" s="90" t="s">
        <v>475</v>
      </c>
      <c r="V82" s="90" t="s">
        <v>475</v>
      </c>
      <c r="W82" s="90"/>
      <c r="X82" s="146">
        <v>22140</v>
      </c>
      <c r="Y82" s="146">
        <f t="shared" si="12"/>
        <v>0</v>
      </c>
      <c r="Z82" s="90"/>
      <c r="AA82" s="146">
        <v>35670</v>
      </c>
      <c r="AB82" s="146">
        <f t="shared" si="13"/>
        <v>0</v>
      </c>
      <c r="AC82" s="146"/>
      <c r="AD82" s="84">
        <v>4000</v>
      </c>
      <c r="AE82" s="84">
        <f t="shared" si="14"/>
        <v>0</v>
      </c>
      <c r="AF82" s="90"/>
      <c r="AG82" s="146">
        <v>1168.5</v>
      </c>
      <c r="AH82" s="146">
        <f t="shared" si="15"/>
        <v>0</v>
      </c>
      <c r="AI82" s="90"/>
      <c r="AJ82" s="146">
        <v>2275.5</v>
      </c>
      <c r="AK82" s="146">
        <f t="shared" si="16"/>
        <v>0</v>
      </c>
      <c r="AL82" s="147"/>
      <c r="AM82" s="146">
        <f t="shared" si="17"/>
        <v>0</v>
      </c>
      <c r="AN82" s="90">
        <v>33</v>
      </c>
      <c r="AO82" s="148"/>
      <c r="AP82" s="148"/>
      <c r="AQ82" s="148"/>
      <c r="AR82" s="148"/>
      <c r="AS82" s="148"/>
      <c r="AT82" s="148"/>
      <c r="AU82" s="142" t="s">
        <v>1176</v>
      </c>
      <c r="AV82" s="142" t="s">
        <v>935</v>
      </c>
      <c r="AW82" s="90"/>
      <c r="AX82" s="175"/>
    </row>
    <row r="83" spans="1:1024" s="92" customFormat="1" ht="86.4">
      <c r="A83" s="90">
        <v>80</v>
      </c>
      <c r="B83" s="144" t="s">
        <v>1252</v>
      </c>
      <c r="C83" s="174"/>
      <c r="D83" s="173"/>
      <c r="E83" s="142" t="s">
        <v>1253</v>
      </c>
      <c r="F83" s="142"/>
      <c r="G83" s="142"/>
      <c r="H83" s="142"/>
      <c r="I83" s="142"/>
      <c r="J83" s="142"/>
      <c r="K83" s="142"/>
      <c r="L83" s="142">
        <v>1</v>
      </c>
      <c r="M83" s="142"/>
      <c r="N83" s="142"/>
      <c r="O83" s="142"/>
      <c r="P83" s="142" t="s">
        <v>931</v>
      </c>
      <c r="Q83" s="90"/>
      <c r="R83" s="90"/>
      <c r="S83" s="142" t="s">
        <v>928</v>
      </c>
      <c r="T83" s="90" t="s">
        <v>432</v>
      </c>
      <c r="U83" s="90" t="s">
        <v>475</v>
      </c>
      <c r="V83" s="90" t="s">
        <v>475</v>
      </c>
      <c r="W83" s="90"/>
      <c r="X83" s="146">
        <v>22140</v>
      </c>
      <c r="Y83" s="146">
        <f t="shared" si="12"/>
        <v>0</v>
      </c>
      <c r="Z83" s="90"/>
      <c r="AA83" s="146">
        <v>35670</v>
      </c>
      <c r="AB83" s="146">
        <f t="shared" si="13"/>
        <v>0</v>
      </c>
      <c r="AC83" s="146"/>
      <c r="AD83" s="84">
        <v>4000</v>
      </c>
      <c r="AE83" s="84">
        <f t="shared" si="14"/>
        <v>0</v>
      </c>
      <c r="AF83" s="90"/>
      <c r="AG83" s="146">
        <v>1168.5</v>
      </c>
      <c r="AH83" s="146">
        <f t="shared" si="15"/>
        <v>0</v>
      </c>
      <c r="AI83" s="90"/>
      <c r="AJ83" s="146">
        <v>2275.5</v>
      </c>
      <c r="AK83" s="146">
        <f t="shared" si="16"/>
        <v>0</v>
      </c>
      <c r="AL83" s="147"/>
      <c r="AM83" s="146">
        <f t="shared" si="17"/>
        <v>0</v>
      </c>
      <c r="AN83" s="90"/>
      <c r="AO83" s="148"/>
      <c r="AP83" s="148"/>
      <c r="AQ83" s="148"/>
      <c r="AR83" s="148"/>
      <c r="AS83" s="148"/>
      <c r="AT83" s="148"/>
      <c r="AU83" s="142" t="s">
        <v>1176</v>
      </c>
      <c r="AV83" s="142" t="s">
        <v>935</v>
      </c>
      <c r="AW83" s="90"/>
      <c r="AX83" s="175"/>
    </row>
    <row r="84" spans="1:1024" ht="86.4">
      <c r="A84" s="149">
        <v>81</v>
      </c>
      <c r="B84" s="150" t="s">
        <v>1254</v>
      </c>
      <c r="C84" s="172" t="s">
        <v>1255</v>
      </c>
      <c r="D84" s="173" t="s">
        <v>1256</v>
      </c>
      <c r="E84" s="141" t="s">
        <v>1257</v>
      </c>
      <c r="F84" s="141"/>
      <c r="G84" s="141" t="s">
        <v>1258</v>
      </c>
      <c r="H84" s="141">
        <v>81</v>
      </c>
      <c r="I84" s="141"/>
      <c r="J84" s="141"/>
      <c r="K84" s="141"/>
      <c r="L84" s="141"/>
      <c r="M84" s="141"/>
      <c r="N84" s="141"/>
      <c r="O84" s="141">
        <v>1</v>
      </c>
      <c r="P84" s="141" t="s">
        <v>931</v>
      </c>
      <c r="Q84" s="149"/>
      <c r="R84" s="149"/>
      <c r="S84" s="141" t="s">
        <v>928</v>
      </c>
      <c r="T84" s="149" t="s">
        <v>432</v>
      </c>
      <c r="U84" s="149" t="s">
        <v>475</v>
      </c>
      <c r="V84" s="149" t="s">
        <v>475</v>
      </c>
      <c r="W84" s="149"/>
      <c r="X84" s="151">
        <v>22140</v>
      </c>
      <c r="Y84" s="151">
        <f t="shared" si="12"/>
        <v>0</v>
      </c>
      <c r="Z84" s="149"/>
      <c r="AA84" s="151">
        <v>35670</v>
      </c>
      <c r="AB84" s="151">
        <f t="shared" si="13"/>
        <v>0</v>
      </c>
      <c r="AC84" s="151"/>
      <c r="AD84" s="152">
        <v>4000</v>
      </c>
      <c r="AE84" s="152">
        <f t="shared" si="14"/>
        <v>0</v>
      </c>
      <c r="AF84" s="149">
        <v>1</v>
      </c>
      <c r="AG84" s="151">
        <v>1168.5</v>
      </c>
      <c r="AH84" s="151">
        <f t="shared" si="15"/>
        <v>1168.5</v>
      </c>
      <c r="AI84" s="149"/>
      <c r="AJ84" s="151">
        <v>2275.5</v>
      </c>
      <c r="AK84" s="151">
        <f t="shared" si="16"/>
        <v>0</v>
      </c>
      <c r="AL84" s="153">
        <v>1</v>
      </c>
      <c r="AM84" s="151">
        <f t="shared" si="17"/>
        <v>1168.5</v>
      </c>
      <c r="AN84" s="90" t="s">
        <v>499</v>
      </c>
      <c r="AO84" s="148"/>
      <c r="AP84" s="148"/>
      <c r="AQ84" s="148"/>
      <c r="AR84" s="148"/>
      <c r="AS84" s="148"/>
      <c r="AT84" s="148"/>
      <c r="AU84" s="142" t="s">
        <v>1176</v>
      </c>
      <c r="AV84" s="141" t="s">
        <v>935</v>
      </c>
      <c r="AW84" s="149"/>
      <c r="AX84" s="175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s="92" customFormat="1" ht="86.4">
      <c r="A85" s="90">
        <v>82</v>
      </c>
      <c r="B85" s="144" t="s">
        <v>1259</v>
      </c>
      <c r="C85" s="174"/>
      <c r="D85" s="173"/>
      <c r="E85" s="142" t="s">
        <v>1260</v>
      </c>
      <c r="F85" s="142"/>
      <c r="G85" s="142"/>
      <c r="H85" s="142"/>
      <c r="I85" s="142"/>
      <c r="J85" s="142"/>
      <c r="K85" s="142"/>
      <c r="L85" s="142">
        <v>1</v>
      </c>
      <c r="M85" s="142"/>
      <c r="N85" s="142"/>
      <c r="O85" s="142"/>
      <c r="P85" s="142" t="s">
        <v>931</v>
      </c>
      <c r="Q85" s="90"/>
      <c r="R85" s="90"/>
      <c r="S85" s="142" t="s">
        <v>928</v>
      </c>
      <c r="T85" s="90" t="s">
        <v>409</v>
      </c>
      <c r="U85" s="90" t="s">
        <v>475</v>
      </c>
      <c r="V85" s="90" t="s">
        <v>475</v>
      </c>
      <c r="W85" s="90"/>
      <c r="X85" s="146">
        <v>22140</v>
      </c>
      <c r="Y85" s="146">
        <f t="shared" si="12"/>
        <v>0</v>
      </c>
      <c r="Z85" s="90"/>
      <c r="AA85" s="146">
        <v>35670</v>
      </c>
      <c r="AB85" s="146">
        <f t="shared" si="13"/>
        <v>0</v>
      </c>
      <c r="AC85" s="146"/>
      <c r="AD85" s="84">
        <v>4000</v>
      </c>
      <c r="AE85" s="84">
        <f t="shared" si="14"/>
        <v>0</v>
      </c>
      <c r="AF85" s="90"/>
      <c r="AG85" s="146">
        <v>1168.5</v>
      </c>
      <c r="AH85" s="146">
        <f t="shared" si="15"/>
        <v>0</v>
      </c>
      <c r="AI85" s="90"/>
      <c r="AJ85" s="146">
        <v>2275.5</v>
      </c>
      <c r="AK85" s="146">
        <f t="shared" si="16"/>
        <v>0</v>
      </c>
      <c r="AL85" s="147"/>
      <c r="AM85" s="146">
        <f t="shared" si="17"/>
        <v>0</v>
      </c>
      <c r="AN85" s="90"/>
      <c r="AO85" s="148"/>
      <c r="AP85" s="148"/>
      <c r="AQ85" s="148"/>
      <c r="AR85" s="148"/>
      <c r="AS85" s="148"/>
      <c r="AT85" s="148"/>
      <c r="AU85" s="142" t="s">
        <v>1176</v>
      </c>
      <c r="AV85" s="142" t="s">
        <v>935</v>
      </c>
      <c r="AW85" s="90"/>
      <c r="AX85" s="175"/>
    </row>
    <row r="86" spans="1:1024" ht="202.8">
      <c r="A86" s="149">
        <v>83</v>
      </c>
      <c r="B86" s="150" t="s">
        <v>1261</v>
      </c>
      <c r="C86" s="172" t="s">
        <v>1262</v>
      </c>
      <c r="D86" s="173" t="s">
        <v>1263</v>
      </c>
      <c r="E86" s="141" t="s">
        <v>1264</v>
      </c>
      <c r="F86" s="141" t="s">
        <v>1265</v>
      </c>
      <c r="G86" s="141" t="s">
        <v>1266</v>
      </c>
      <c r="H86" s="141" t="s">
        <v>1267</v>
      </c>
      <c r="I86" s="141">
        <v>1</v>
      </c>
      <c r="J86" s="141"/>
      <c r="K86" s="141"/>
      <c r="L86" s="141">
        <v>1</v>
      </c>
      <c r="M86" s="141"/>
      <c r="N86" s="141">
        <v>1</v>
      </c>
      <c r="O86" s="141"/>
      <c r="P86" s="141" t="s">
        <v>931</v>
      </c>
      <c r="Q86" s="149" t="s">
        <v>990</v>
      </c>
      <c r="R86" s="149">
        <v>3.9</v>
      </c>
      <c r="S86" s="141" t="s">
        <v>928</v>
      </c>
      <c r="T86" s="149" t="s">
        <v>409</v>
      </c>
      <c r="U86" s="149" t="s">
        <v>475</v>
      </c>
      <c r="V86" s="149" t="s">
        <v>475</v>
      </c>
      <c r="W86" s="149"/>
      <c r="X86" s="151">
        <v>22140</v>
      </c>
      <c r="Y86" s="151">
        <f t="shared" si="12"/>
        <v>0</v>
      </c>
      <c r="Z86" s="149"/>
      <c r="AA86" s="151">
        <v>35670</v>
      </c>
      <c r="AB86" s="151">
        <f t="shared" si="13"/>
        <v>0</v>
      </c>
      <c r="AC86" s="151">
        <v>1</v>
      </c>
      <c r="AD86" s="152">
        <v>4000</v>
      </c>
      <c r="AE86" s="152">
        <f t="shared" si="14"/>
        <v>4000</v>
      </c>
      <c r="AF86" s="149">
        <v>2</v>
      </c>
      <c r="AG86" s="151">
        <v>1168.5</v>
      </c>
      <c r="AH86" s="151">
        <f t="shared" si="15"/>
        <v>2337</v>
      </c>
      <c r="AI86" s="149">
        <v>1</v>
      </c>
      <c r="AJ86" s="151">
        <v>2275.5</v>
      </c>
      <c r="AK86" s="151">
        <f t="shared" si="16"/>
        <v>2275.5</v>
      </c>
      <c r="AL86" s="153">
        <v>3</v>
      </c>
      <c r="AM86" s="151">
        <f t="shared" si="17"/>
        <v>8612.5</v>
      </c>
      <c r="AN86" s="90">
        <v>34</v>
      </c>
      <c r="AO86" s="148"/>
      <c r="AP86" s="148"/>
      <c r="AQ86" s="148"/>
      <c r="AR86" s="148"/>
      <c r="AS86" s="148"/>
      <c r="AT86" s="148"/>
      <c r="AU86" s="142" t="s">
        <v>1176</v>
      </c>
      <c r="AV86" s="141" t="s">
        <v>935</v>
      </c>
      <c r="AW86" s="149"/>
      <c r="AX86" s="175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s="133" customFormat="1" ht="124.8">
      <c r="A87" s="149">
        <v>84</v>
      </c>
      <c r="B87" s="150" t="s">
        <v>1268</v>
      </c>
      <c r="C87" s="172"/>
      <c r="D87" s="173"/>
      <c r="E87" s="141" t="s">
        <v>518</v>
      </c>
      <c r="F87" s="141" t="s">
        <v>1269</v>
      </c>
      <c r="G87" s="141" t="s">
        <v>1270</v>
      </c>
      <c r="H87" s="141" t="s">
        <v>1271</v>
      </c>
      <c r="I87" s="141"/>
      <c r="J87" s="141">
        <v>1</v>
      </c>
      <c r="K87" s="141"/>
      <c r="L87" s="141"/>
      <c r="M87" s="141"/>
      <c r="N87" s="141"/>
      <c r="O87" s="141"/>
      <c r="P87" s="141" t="s">
        <v>64</v>
      </c>
      <c r="Q87" s="149" t="s">
        <v>1056</v>
      </c>
      <c r="R87" s="149">
        <v>7.9</v>
      </c>
      <c r="S87" s="141" t="s">
        <v>927</v>
      </c>
      <c r="T87" s="149" t="s">
        <v>475</v>
      </c>
      <c r="U87" s="149" t="s">
        <v>475</v>
      </c>
      <c r="V87" s="149" t="s">
        <v>475</v>
      </c>
      <c r="W87" s="149"/>
      <c r="X87" s="151">
        <v>22140</v>
      </c>
      <c r="Y87" s="151">
        <f t="shared" si="12"/>
        <v>0</v>
      </c>
      <c r="Z87" s="149"/>
      <c r="AA87" s="151">
        <v>35670</v>
      </c>
      <c r="AB87" s="151">
        <f t="shared" si="13"/>
        <v>0</v>
      </c>
      <c r="AC87" s="151">
        <v>0</v>
      </c>
      <c r="AD87" s="152">
        <v>4000</v>
      </c>
      <c r="AE87" s="152">
        <f t="shared" si="14"/>
        <v>0</v>
      </c>
      <c r="AF87" s="149">
        <v>2</v>
      </c>
      <c r="AG87" s="151">
        <v>1168.5</v>
      </c>
      <c r="AH87" s="151">
        <f t="shared" si="15"/>
        <v>2337</v>
      </c>
      <c r="AI87" s="149">
        <v>0</v>
      </c>
      <c r="AJ87" s="151">
        <v>2275.5</v>
      </c>
      <c r="AK87" s="151">
        <f t="shared" si="16"/>
        <v>0</v>
      </c>
      <c r="AL87" s="153">
        <v>3</v>
      </c>
      <c r="AM87" s="151">
        <f t="shared" si="17"/>
        <v>2337</v>
      </c>
      <c r="AN87" s="149"/>
      <c r="AO87" s="196"/>
      <c r="AP87" s="196"/>
      <c r="AQ87" s="196"/>
      <c r="AR87" s="196"/>
      <c r="AS87" s="196"/>
      <c r="AT87" s="196"/>
      <c r="AU87" s="142" t="s">
        <v>1176</v>
      </c>
      <c r="AV87" s="141" t="s">
        <v>935</v>
      </c>
      <c r="AW87" s="149"/>
    </row>
    <row r="88" spans="1:1024" s="133" customFormat="1" ht="124.8">
      <c r="A88" s="149">
        <v>85</v>
      </c>
      <c r="B88" s="150" t="s">
        <v>1272</v>
      </c>
      <c r="C88" s="172"/>
      <c r="D88" s="173" t="s">
        <v>1273</v>
      </c>
      <c r="E88" s="141" t="s">
        <v>1274</v>
      </c>
      <c r="F88" s="141" t="s">
        <v>1269</v>
      </c>
      <c r="G88" s="141" t="s">
        <v>1270</v>
      </c>
      <c r="H88" s="141" t="s">
        <v>1275</v>
      </c>
      <c r="I88" s="141"/>
      <c r="J88" s="141">
        <v>1</v>
      </c>
      <c r="K88" s="141"/>
      <c r="L88" s="141"/>
      <c r="M88" s="141"/>
      <c r="N88" s="141"/>
      <c r="O88" s="141"/>
      <c r="P88" s="141" t="s">
        <v>64</v>
      </c>
      <c r="Q88" s="149" t="s">
        <v>990</v>
      </c>
      <c r="R88" s="149"/>
      <c r="S88" s="141" t="s">
        <v>927</v>
      </c>
      <c r="T88" s="149" t="s">
        <v>475</v>
      </c>
      <c r="U88" s="149" t="s">
        <v>475</v>
      </c>
      <c r="V88" s="149" t="s">
        <v>475</v>
      </c>
      <c r="W88" s="149"/>
      <c r="X88" s="151">
        <v>22140</v>
      </c>
      <c r="Y88" s="151">
        <f t="shared" si="12"/>
        <v>0</v>
      </c>
      <c r="Z88" s="149"/>
      <c r="AA88" s="151">
        <v>35670</v>
      </c>
      <c r="AB88" s="151">
        <f t="shared" si="13"/>
        <v>0</v>
      </c>
      <c r="AC88" s="151">
        <v>0</v>
      </c>
      <c r="AD88" s="152">
        <v>4000</v>
      </c>
      <c r="AE88" s="152">
        <f t="shared" si="14"/>
        <v>0</v>
      </c>
      <c r="AF88" s="149">
        <v>2</v>
      </c>
      <c r="AG88" s="151">
        <v>1168.5</v>
      </c>
      <c r="AH88" s="151">
        <f t="shared" si="15"/>
        <v>2337</v>
      </c>
      <c r="AI88" s="149">
        <v>0</v>
      </c>
      <c r="AJ88" s="151">
        <v>2275.5</v>
      </c>
      <c r="AK88" s="151">
        <f t="shared" si="16"/>
        <v>0</v>
      </c>
      <c r="AL88" s="153">
        <v>3</v>
      </c>
      <c r="AM88" s="151">
        <f t="shared" si="17"/>
        <v>2337</v>
      </c>
      <c r="AN88" s="149"/>
      <c r="AO88" s="196"/>
      <c r="AP88" s="196"/>
      <c r="AQ88" s="196"/>
      <c r="AR88" s="196"/>
      <c r="AS88" s="196"/>
      <c r="AT88" s="196"/>
      <c r="AU88" s="142" t="s">
        <v>1176</v>
      </c>
      <c r="AV88" s="141" t="s">
        <v>935</v>
      </c>
      <c r="AW88" s="149"/>
    </row>
    <row r="89" spans="1:1024" s="133" customFormat="1" ht="124.8">
      <c r="A89" s="149">
        <v>86</v>
      </c>
      <c r="B89" s="150" t="s">
        <v>1276</v>
      </c>
      <c r="C89" s="172"/>
      <c r="D89" s="173" t="s">
        <v>1277</v>
      </c>
      <c r="E89" s="141" t="s">
        <v>544</v>
      </c>
      <c r="F89" s="141" t="s">
        <v>1278</v>
      </c>
      <c r="G89" s="141" t="s">
        <v>1279</v>
      </c>
      <c r="H89" s="141" t="s">
        <v>1280</v>
      </c>
      <c r="I89" s="141"/>
      <c r="J89" s="141">
        <v>1</v>
      </c>
      <c r="K89" s="141"/>
      <c r="L89" s="141"/>
      <c r="M89" s="141"/>
      <c r="N89" s="141"/>
      <c r="O89" s="141"/>
      <c r="P89" s="141" t="s">
        <v>64</v>
      </c>
      <c r="Q89" s="149" t="s">
        <v>1056</v>
      </c>
      <c r="R89" s="149"/>
      <c r="S89" s="141" t="s">
        <v>927</v>
      </c>
      <c r="T89" s="149" t="s">
        <v>475</v>
      </c>
      <c r="U89" s="149" t="s">
        <v>475</v>
      </c>
      <c r="V89" s="149" t="s">
        <v>475</v>
      </c>
      <c r="W89" s="149"/>
      <c r="X89" s="151">
        <v>22140</v>
      </c>
      <c r="Y89" s="151">
        <f t="shared" si="12"/>
        <v>0</v>
      </c>
      <c r="Z89" s="149"/>
      <c r="AA89" s="151">
        <v>35670</v>
      </c>
      <c r="AB89" s="151">
        <f t="shared" si="13"/>
        <v>0</v>
      </c>
      <c r="AC89" s="151">
        <v>0</v>
      </c>
      <c r="AD89" s="152">
        <v>4000</v>
      </c>
      <c r="AE89" s="152">
        <f t="shared" si="14"/>
        <v>0</v>
      </c>
      <c r="AF89" s="149">
        <v>2</v>
      </c>
      <c r="AG89" s="151">
        <v>1168.5</v>
      </c>
      <c r="AH89" s="151">
        <f t="shared" si="15"/>
        <v>2337</v>
      </c>
      <c r="AI89" s="149">
        <v>1</v>
      </c>
      <c r="AJ89" s="151">
        <v>2275.5</v>
      </c>
      <c r="AK89" s="151">
        <f t="shared" si="16"/>
        <v>2275.5</v>
      </c>
      <c r="AL89" s="153">
        <v>3</v>
      </c>
      <c r="AM89" s="151">
        <f t="shared" si="17"/>
        <v>4612.5</v>
      </c>
      <c r="AN89" s="149"/>
      <c r="AO89" s="196"/>
      <c r="AP89" s="196"/>
      <c r="AQ89" s="196"/>
      <c r="AR89" s="196"/>
      <c r="AS89" s="196"/>
      <c r="AT89" s="196"/>
      <c r="AU89" s="142" t="s">
        <v>1176</v>
      </c>
      <c r="AV89" s="141" t="s">
        <v>935</v>
      </c>
      <c r="AW89" s="149"/>
    </row>
  </sheetData>
  <autoFilter ref="A2:AX89"/>
  <pageMargins left="0.23611111111111099" right="0.23611111111111099" top="0.74791666666666701" bottom="0.74791666666666701" header="0.51180555555555496" footer="0.51180555555555496"/>
  <pageSetup paperSize="9" scale="19" firstPageNumber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workbookViewId="0">
      <pane xSplit="2" ySplit="1" topLeftCell="C2" activePane="bottomRight" state="frozen"/>
      <selection pane="topRight" activeCell="D1" sqref="D1"/>
      <selection pane="bottomLeft" activeCell="A2" sqref="A2"/>
      <selection pane="bottomRight" activeCell="H13" sqref="H13"/>
    </sheetView>
  </sheetViews>
  <sheetFormatPr defaultRowHeight="14.4"/>
  <cols>
    <col min="1" max="1" width="10" style="525" customWidth="1"/>
    <col min="2" max="2" width="85.33203125" style="526" customWidth="1"/>
    <col min="3" max="8" width="18.44140625" style="525" customWidth="1"/>
    <col min="9" max="9" width="18.5546875" style="525" customWidth="1"/>
    <col min="10" max="16384" width="8.88671875" style="525"/>
  </cols>
  <sheetData>
    <row r="1" spans="1:9" s="541" customFormat="1" ht="43.2">
      <c r="A1" s="539" t="s">
        <v>2374</v>
      </c>
      <c r="B1" s="540" t="s">
        <v>2375</v>
      </c>
      <c r="C1" s="542" t="s">
        <v>2421</v>
      </c>
      <c r="D1" s="542" t="s">
        <v>2419</v>
      </c>
      <c r="E1" s="542" t="s">
        <v>2420</v>
      </c>
      <c r="F1" s="542" t="s">
        <v>2418</v>
      </c>
      <c r="G1" s="539" t="s">
        <v>2376</v>
      </c>
      <c r="H1" s="539" t="s">
        <v>2417</v>
      </c>
      <c r="I1" s="540"/>
    </row>
    <row r="2" spans="1:9">
      <c r="A2" s="534" t="s">
        <v>2024</v>
      </c>
      <c r="B2" s="535" t="s">
        <v>62</v>
      </c>
      <c r="C2" s="534"/>
      <c r="D2" s="534"/>
      <c r="E2" s="534"/>
      <c r="F2" s="534">
        <v>1</v>
      </c>
      <c r="G2" s="534">
        <f>SUM(C2:F2)</f>
        <v>1</v>
      </c>
      <c r="H2" s="534">
        <v>0.55000000000000004</v>
      </c>
      <c r="I2" s="535"/>
    </row>
    <row r="3" spans="1:9">
      <c r="A3" s="534" t="s">
        <v>2025</v>
      </c>
      <c r="B3" s="535" t="s">
        <v>78</v>
      </c>
      <c r="C3" s="534"/>
      <c r="D3" s="534">
        <v>1</v>
      </c>
      <c r="E3" s="534">
        <v>1</v>
      </c>
      <c r="F3" s="534">
        <v>2</v>
      </c>
      <c r="G3" s="534">
        <f t="shared" ref="G3:G21" si="0">SUM(C3:F3)</f>
        <v>4</v>
      </c>
      <c r="H3" s="534">
        <f>(E3*1.69)+(1*1.33)+(F3*0.55)</f>
        <v>4.12</v>
      </c>
      <c r="I3" s="535"/>
    </row>
    <row r="4" spans="1:9">
      <c r="A4" s="534" t="s">
        <v>2026</v>
      </c>
      <c r="B4" s="535" t="s">
        <v>103</v>
      </c>
      <c r="C4" s="534"/>
      <c r="D4" s="534">
        <v>1</v>
      </c>
      <c r="E4" s="534"/>
      <c r="F4" s="534">
        <v>2</v>
      </c>
      <c r="G4" s="534">
        <f t="shared" si="0"/>
        <v>3</v>
      </c>
      <c r="H4" s="534">
        <f>1.69+(2*0.55)</f>
        <v>2.79</v>
      </c>
      <c r="I4" s="535"/>
    </row>
    <row r="5" spans="1:9" ht="60.6">
      <c r="A5" s="534" t="s">
        <v>2027</v>
      </c>
      <c r="B5" s="535" t="s">
        <v>124</v>
      </c>
      <c r="C5" s="534">
        <v>1</v>
      </c>
      <c r="D5" s="534"/>
      <c r="E5" s="534">
        <v>1</v>
      </c>
      <c r="F5" s="536">
        <v>3</v>
      </c>
      <c r="G5" s="534">
        <f t="shared" si="0"/>
        <v>5</v>
      </c>
      <c r="H5" s="534">
        <f>1.69+1.33+(3*0.55)</f>
        <v>4.67</v>
      </c>
      <c r="I5" s="535" t="s">
        <v>2377</v>
      </c>
    </row>
    <row r="6" spans="1:9">
      <c r="A6" s="534" t="s">
        <v>2028</v>
      </c>
      <c r="B6" s="535" t="s">
        <v>143</v>
      </c>
      <c r="C6" s="534"/>
      <c r="D6" s="534">
        <v>1</v>
      </c>
      <c r="E6" s="534"/>
      <c r="F6" s="534">
        <v>3</v>
      </c>
      <c r="G6" s="534">
        <f t="shared" si="0"/>
        <v>4</v>
      </c>
      <c r="H6" s="534">
        <f>1.69+(3*0.55)</f>
        <v>3.34</v>
      </c>
      <c r="I6" s="535"/>
    </row>
    <row r="7" spans="1:9" ht="72.599999999999994">
      <c r="A7" s="534" t="s">
        <v>2029</v>
      </c>
      <c r="B7" s="535" t="s">
        <v>156</v>
      </c>
      <c r="C7" s="534">
        <v>1</v>
      </c>
      <c r="D7" s="534">
        <v>1</v>
      </c>
      <c r="E7" s="534">
        <v>1</v>
      </c>
      <c r="F7" s="536">
        <v>2</v>
      </c>
      <c r="G7" s="534">
        <f t="shared" si="0"/>
        <v>5</v>
      </c>
      <c r="H7" s="534">
        <f>1.69+1.69+1.33+(2*0.55)</f>
        <v>5.8100000000000005</v>
      </c>
      <c r="I7" s="535" t="s">
        <v>2378</v>
      </c>
    </row>
    <row r="8" spans="1:9" ht="48.6">
      <c r="A8" s="534" t="s">
        <v>2030</v>
      </c>
      <c r="B8" s="535" t="s">
        <v>186</v>
      </c>
      <c r="C8" s="534">
        <v>1</v>
      </c>
      <c r="D8" s="534"/>
      <c r="E8" s="534">
        <v>1</v>
      </c>
      <c r="F8" s="534">
        <v>2</v>
      </c>
      <c r="G8" s="534">
        <f t="shared" si="0"/>
        <v>4</v>
      </c>
      <c r="H8" s="534">
        <f>1.69+1.33+(2*0.55)</f>
        <v>4.12</v>
      </c>
      <c r="I8" s="535" t="s">
        <v>2379</v>
      </c>
    </row>
    <row r="9" spans="1:9">
      <c r="A9" s="534" t="s">
        <v>2031</v>
      </c>
      <c r="B9" s="535" t="s">
        <v>216</v>
      </c>
      <c r="C9" s="534">
        <v>1</v>
      </c>
      <c r="D9" s="534">
        <v>1</v>
      </c>
      <c r="E9" s="534">
        <v>1</v>
      </c>
      <c r="F9" s="534">
        <v>3</v>
      </c>
      <c r="G9" s="534">
        <f t="shared" si="0"/>
        <v>6</v>
      </c>
      <c r="H9" s="534">
        <f>1.69+1.69+1.33+(3*0.55)</f>
        <v>6.36</v>
      </c>
      <c r="I9" s="535"/>
    </row>
    <row r="10" spans="1:9">
      <c r="A10" s="534" t="s">
        <v>2032</v>
      </c>
      <c r="B10" s="535" t="s">
        <v>249</v>
      </c>
      <c r="C10" s="534">
        <v>1</v>
      </c>
      <c r="D10" s="534">
        <v>1</v>
      </c>
      <c r="E10" s="534">
        <f>1+1</f>
        <v>2</v>
      </c>
      <c r="F10" s="534">
        <f>1+1+1+1+1+1</f>
        <v>6</v>
      </c>
      <c r="G10" s="534">
        <f t="shared" si="0"/>
        <v>10</v>
      </c>
      <c r="H10" s="534">
        <f>1.69+1.69+(2*1.33)+(6*0.55)</f>
        <v>9.34</v>
      </c>
      <c r="I10" s="535"/>
    </row>
    <row r="11" spans="1:9" s="528" customFormat="1">
      <c r="A11" s="534" t="s">
        <v>2033</v>
      </c>
      <c r="B11" s="537" t="s">
        <v>297</v>
      </c>
      <c r="C11" s="538">
        <v>1</v>
      </c>
      <c r="D11" s="538"/>
      <c r="E11" s="538">
        <v>1</v>
      </c>
      <c r="F11" s="538">
        <v>1</v>
      </c>
      <c r="G11" s="534">
        <f t="shared" si="0"/>
        <v>3</v>
      </c>
      <c r="H11" s="534">
        <f>1.33+1.69+0.55</f>
        <v>3.5700000000000003</v>
      </c>
      <c r="I11" s="537"/>
    </row>
    <row r="12" spans="1:9">
      <c r="A12" s="534" t="s">
        <v>2034</v>
      </c>
      <c r="B12" s="535" t="s">
        <v>2106</v>
      </c>
      <c r="C12" s="538">
        <v>1</v>
      </c>
      <c r="D12" s="534"/>
      <c r="E12" s="538">
        <v>1</v>
      </c>
      <c r="F12" s="534">
        <f>1+1</f>
        <v>2</v>
      </c>
      <c r="G12" s="534">
        <f t="shared" si="0"/>
        <v>4</v>
      </c>
      <c r="H12" s="534">
        <f>1.33+(2*0.55)+1.69</f>
        <v>4.12</v>
      </c>
      <c r="I12" s="535"/>
    </row>
    <row r="13" spans="1:9">
      <c r="A13" s="534" t="s">
        <v>2035</v>
      </c>
      <c r="B13" s="535" t="s">
        <v>389</v>
      </c>
      <c r="C13" s="534"/>
      <c r="D13" s="534"/>
      <c r="E13" s="534"/>
      <c r="F13" s="534">
        <v>1</v>
      </c>
      <c r="G13" s="534">
        <f t="shared" si="0"/>
        <v>1</v>
      </c>
      <c r="H13" s="534">
        <f>0.55</f>
        <v>0.55000000000000004</v>
      </c>
      <c r="I13" s="535"/>
    </row>
    <row r="14" spans="1:9">
      <c r="A14" s="534" t="s">
        <v>2036</v>
      </c>
      <c r="B14" s="535" t="s">
        <v>419</v>
      </c>
      <c r="C14" s="534"/>
      <c r="D14" s="534">
        <v>1</v>
      </c>
      <c r="E14" s="534">
        <v>1</v>
      </c>
      <c r="F14" s="534">
        <v>3</v>
      </c>
      <c r="G14" s="534">
        <f t="shared" si="0"/>
        <v>5</v>
      </c>
      <c r="H14" s="534">
        <f>1.69+1.33+(3*0.55)</f>
        <v>4.67</v>
      </c>
      <c r="I14" s="535"/>
    </row>
    <row r="15" spans="1:9">
      <c r="A15" s="534" t="s">
        <v>2039</v>
      </c>
      <c r="B15" s="535" t="s">
        <v>557</v>
      </c>
      <c r="C15" s="534"/>
      <c r="D15" s="534"/>
      <c r="E15" s="534"/>
      <c r="F15" s="534">
        <v>2</v>
      </c>
      <c r="G15" s="534">
        <f t="shared" si="0"/>
        <v>2</v>
      </c>
      <c r="H15" s="534">
        <v>2</v>
      </c>
      <c r="I15" s="535"/>
    </row>
    <row r="16" spans="1:9">
      <c r="A16" s="534" t="s">
        <v>2038</v>
      </c>
      <c r="B16" s="535" t="s">
        <v>574</v>
      </c>
      <c r="C16" s="534"/>
      <c r="D16" s="534"/>
      <c r="E16" s="534"/>
      <c r="F16" s="534">
        <v>1</v>
      </c>
      <c r="G16" s="534">
        <f t="shared" si="0"/>
        <v>1</v>
      </c>
      <c r="H16" s="534">
        <v>1</v>
      </c>
      <c r="I16" s="535"/>
    </row>
    <row r="17" spans="1:9">
      <c r="A17" s="534" t="s">
        <v>2040</v>
      </c>
      <c r="B17" s="535" t="s">
        <v>581</v>
      </c>
      <c r="C17" s="534"/>
      <c r="D17" s="534"/>
      <c r="E17" s="534"/>
      <c r="F17" s="534">
        <v>1</v>
      </c>
      <c r="G17" s="534">
        <f t="shared" si="0"/>
        <v>1</v>
      </c>
      <c r="H17" s="534">
        <v>1</v>
      </c>
      <c r="I17" s="535"/>
    </row>
    <row r="18" spans="1:9">
      <c r="A18" s="534" t="s">
        <v>2380</v>
      </c>
      <c r="B18" s="535" t="s">
        <v>587</v>
      </c>
      <c r="C18" s="534"/>
      <c r="D18" s="534"/>
      <c r="E18" s="534"/>
      <c r="F18" s="534">
        <v>1</v>
      </c>
      <c r="G18" s="534">
        <f t="shared" si="0"/>
        <v>1</v>
      </c>
      <c r="H18" s="534">
        <v>1</v>
      </c>
      <c r="I18" s="535"/>
    </row>
    <row r="19" spans="1:9">
      <c r="A19" s="534" t="s">
        <v>2381</v>
      </c>
      <c r="B19" s="535" t="s">
        <v>2145</v>
      </c>
      <c r="C19" s="534"/>
      <c r="D19" s="534"/>
      <c r="E19" s="534"/>
      <c r="F19" s="534"/>
      <c r="G19" s="534">
        <f t="shared" si="0"/>
        <v>0</v>
      </c>
      <c r="H19" s="534"/>
      <c r="I19" s="535" t="s">
        <v>2382</v>
      </c>
    </row>
    <row r="20" spans="1:9" ht="24.6">
      <c r="A20" s="534" t="s">
        <v>2383</v>
      </c>
      <c r="B20" s="535" t="s">
        <v>2384</v>
      </c>
      <c r="C20" s="534"/>
      <c r="D20" s="534"/>
      <c r="E20" s="534"/>
      <c r="F20" s="534"/>
      <c r="G20" s="534">
        <f t="shared" si="0"/>
        <v>0</v>
      </c>
      <c r="H20" s="534"/>
      <c r="I20" s="535" t="s">
        <v>2382</v>
      </c>
    </row>
    <row r="21" spans="1:9" ht="24.6">
      <c r="A21" s="534" t="s">
        <v>2385</v>
      </c>
      <c r="B21" s="535" t="s">
        <v>2386</v>
      </c>
      <c r="C21" s="534"/>
      <c r="D21" s="534"/>
      <c r="E21" s="534"/>
      <c r="F21" s="534"/>
      <c r="G21" s="534">
        <f t="shared" si="0"/>
        <v>0</v>
      </c>
      <c r="H21" s="534"/>
      <c r="I21" s="535" t="s">
        <v>2382</v>
      </c>
    </row>
    <row r="22" spans="1:9">
      <c r="B22" s="526" t="s">
        <v>2387</v>
      </c>
      <c r="C22" s="525">
        <f>SUM(C2:C21)</f>
        <v>7</v>
      </c>
      <c r="D22" s="525">
        <f>SUM(D2:D21)</f>
        <v>7</v>
      </c>
      <c r="E22" s="525">
        <f>SUM(E2:E21)</f>
        <v>10</v>
      </c>
      <c r="F22" s="525">
        <f>SUM(F2:F21)</f>
        <v>36</v>
      </c>
      <c r="G22" s="525">
        <f>SUM(G2:G21)</f>
        <v>60</v>
      </c>
    </row>
    <row r="23" spans="1:9">
      <c r="B23" s="526" t="s">
        <v>2388</v>
      </c>
      <c r="C23" s="525">
        <v>11</v>
      </c>
      <c r="D23" s="525">
        <v>13</v>
      </c>
      <c r="E23" s="525">
        <v>18</v>
      </c>
      <c r="F23" s="525">
        <v>59</v>
      </c>
      <c r="G23" s="525">
        <f>C23+D23+E23+F23</f>
        <v>101</v>
      </c>
    </row>
    <row r="24" spans="1:9">
      <c r="B24" s="526" t="s">
        <v>2389</v>
      </c>
      <c r="C24" s="525">
        <f>C23-C22</f>
        <v>4</v>
      </c>
      <c r="D24" s="525">
        <f t="shared" ref="D24:F24" si="1">D23-D22</f>
        <v>6</v>
      </c>
      <c r="E24" s="525">
        <f t="shared" si="1"/>
        <v>8</v>
      </c>
      <c r="F24" s="525">
        <f t="shared" si="1"/>
        <v>23</v>
      </c>
      <c r="G24" s="525">
        <f>G23-G22</f>
        <v>41</v>
      </c>
    </row>
    <row r="25" spans="1:9" s="529" customFormat="1">
      <c r="A25" s="529" t="s">
        <v>2024</v>
      </c>
      <c r="B25" s="530" t="s">
        <v>209</v>
      </c>
      <c r="F25" s="529">
        <v>1</v>
      </c>
      <c r="G25" s="529">
        <f>SUM(C25:F25)</f>
        <v>1</v>
      </c>
      <c r="I25" s="529" t="s">
        <v>2208</v>
      </c>
    </row>
    <row r="26" spans="1:9" s="529" customFormat="1">
      <c r="A26" s="529" t="s">
        <v>2025</v>
      </c>
      <c r="B26" s="530" t="s">
        <v>216</v>
      </c>
      <c r="E26" s="529">
        <v>1</v>
      </c>
      <c r="G26" s="529">
        <f t="shared" ref="G26:G45" si="2">SUM(C26:F26)</f>
        <v>1</v>
      </c>
    </row>
    <row r="27" spans="1:9" s="529" customFormat="1">
      <c r="A27" s="529" t="s">
        <v>2026</v>
      </c>
      <c r="B27" s="530" t="s">
        <v>242</v>
      </c>
      <c r="F27" s="529">
        <v>1</v>
      </c>
      <c r="G27" s="529">
        <f t="shared" si="2"/>
        <v>1</v>
      </c>
      <c r="I27" s="529" t="s">
        <v>2208</v>
      </c>
    </row>
    <row r="28" spans="1:9" s="529" customFormat="1">
      <c r="A28" s="529" t="s">
        <v>2027</v>
      </c>
      <c r="B28" s="530" t="s">
        <v>333</v>
      </c>
      <c r="D28" s="529">
        <v>1</v>
      </c>
      <c r="F28" s="529">
        <v>1</v>
      </c>
      <c r="G28" s="529">
        <f t="shared" si="2"/>
        <v>2</v>
      </c>
      <c r="I28" s="529" t="s">
        <v>2208</v>
      </c>
    </row>
    <row r="29" spans="1:9" s="529" customFormat="1">
      <c r="A29" s="529" t="s">
        <v>2028</v>
      </c>
      <c r="B29" s="530" t="s">
        <v>341</v>
      </c>
      <c r="F29" s="529">
        <v>1</v>
      </c>
      <c r="G29" s="529">
        <f t="shared" si="2"/>
        <v>1</v>
      </c>
      <c r="I29" s="529" t="s">
        <v>2208</v>
      </c>
    </row>
    <row r="30" spans="1:9" s="529" customFormat="1">
      <c r="A30" s="529" t="s">
        <v>2029</v>
      </c>
      <c r="B30" s="530" t="s">
        <v>348</v>
      </c>
      <c r="D30" s="529">
        <v>1</v>
      </c>
      <c r="E30" s="529">
        <v>1</v>
      </c>
      <c r="F30" s="529">
        <v>2</v>
      </c>
      <c r="G30" s="529">
        <f t="shared" si="2"/>
        <v>4</v>
      </c>
      <c r="I30" s="529" t="s">
        <v>2208</v>
      </c>
    </row>
    <row r="31" spans="1:9" s="529" customFormat="1">
      <c r="A31" s="529" t="s">
        <v>2030</v>
      </c>
      <c r="B31" s="530" t="s">
        <v>368</v>
      </c>
      <c r="D31" s="529">
        <v>2</v>
      </c>
      <c r="E31" s="529">
        <v>1</v>
      </c>
      <c r="F31" s="529">
        <v>2</v>
      </c>
      <c r="G31" s="529">
        <f t="shared" si="2"/>
        <v>5</v>
      </c>
      <c r="I31" s="529" t="s">
        <v>2208</v>
      </c>
    </row>
    <row r="32" spans="1:9" s="529" customFormat="1">
      <c r="A32" s="529" t="s">
        <v>2031</v>
      </c>
      <c r="B32" s="530" t="s">
        <v>2390</v>
      </c>
      <c r="C32" s="529">
        <v>1</v>
      </c>
      <c r="D32" s="529">
        <v>1</v>
      </c>
      <c r="E32" s="529">
        <v>1</v>
      </c>
      <c r="F32" s="529">
        <v>3</v>
      </c>
      <c r="G32" s="529">
        <f t="shared" si="2"/>
        <v>6</v>
      </c>
      <c r="I32" s="529" t="s">
        <v>2391</v>
      </c>
    </row>
    <row r="33" spans="1:9" s="529" customFormat="1">
      <c r="A33" s="529" t="s">
        <v>2032</v>
      </c>
      <c r="B33" s="530" t="s">
        <v>444</v>
      </c>
      <c r="D33" s="529">
        <v>1</v>
      </c>
      <c r="E33" s="529">
        <v>1</v>
      </c>
      <c r="F33" s="529">
        <v>2</v>
      </c>
      <c r="G33" s="529">
        <f t="shared" si="2"/>
        <v>4</v>
      </c>
      <c r="I33" s="529" t="s">
        <v>2208</v>
      </c>
    </row>
    <row r="34" spans="1:9" s="529" customFormat="1">
      <c r="A34" s="529" t="s">
        <v>2033</v>
      </c>
      <c r="B34" s="530" t="s">
        <v>2127</v>
      </c>
      <c r="E34" s="529">
        <v>1</v>
      </c>
      <c r="F34" s="529">
        <v>1</v>
      </c>
      <c r="G34" s="529">
        <f t="shared" si="2"/>
        <v>2</v>
      </c>
      <c r="I34" s="529" t="s">
        <v>2208</v>
      </c>
    </row>
    <row r="35" spans="1:9" s="529" customFormat="1">
      <c r="A35" s="529" t="s">
        <v>2034</v>
      </c>
      <c r="B35" s="530" t="s">
        <v>2069</v>
      </c>
      <c r="C35" s="529">
        <v>1</v>
      </c>
      <c r="F35" s="529">
        <v>1</v>
      </c>
      <c r="G35" s="529">
        <f t="shared" si="2"/>
        <v>2</v>
      </c>
      <c r="I35" s="529" t="s">
        <v>2208</v>
      </c>
    </row>
    <row r="36" spans="1:9" s="529" customFormat="1">
      <c r="A36" s="529" t="s">
        <v>2035</v>
      </c>
      <c r="B36" s="530" t="s">
        <v>2068</v>
      </c>
      <c r="C36" s="529">
        <v>1</v>
      </c>
      <c r="G36" s="529">
        <f t="shared" si="2"/>
        <v>1</v>
      </c>
    </row>
    <row r="37" spans="1:9" s="529" customFormat="1">
      <c r="A37" s="529" t="s">
        <v>2036</v>
      </c>
      <c r="B37" s="530" t="s">
        <v>2392</v>
      </c>
      <c r="E37" s="529">
        <v>1</v>
      </c>
      <c r="F37" s="529">
        <v>1</v>
      </c>
      <c r="G37" s="529">
        <f t="shared" si="2"/>
        <v>2</v>
      </c>
      <c r="I37" s="529" t="s">
        <v>2391</v>
      </c>
    </row>
    <row r="38" spans="1:9" s="529" customFormat="1">
      <c r="A38" s="529" t="s">
        <v>2039</v>
      </c>
      <c r="B38" s="530" t="s">
        <v>504</v>
      </c>
      <c r="F38" s="529">
        <v>1</v>
      </c>
      <c r="G38" s="529">
        <f t="shared" si="2"/>
        <v>1</v>
      </c>
      <c r="I38" s="529" t="s">
        <v>2208</v>
      </c>
    </row>
    <row r="39" spans="1:9" s="529" customFormat="1">
      <c r="A39" s="529" t="s">
        <v>2038</v>
      </c>
      <c r="B39" s="530" t="s">
        <v>2295</v>
      </c>
      <c r="F39" s="529">
        <v>1</v>
      </c>
      <c r="G39" s="529">
        <f t="shared" si="2"/>
        <v>1</v>
      </c>
      <c r="I39" s="529" t="s">
        <v>2208</v>
      </c>
    </row>
    <row r="40" spans="1:9" s="529" customFormat="1">
      <c r="A40" s="529" t="s">
        <v>2040</v>
      </c>
      <c r="B40" s="530" t="s">
        <v>2128</v>
      </c>
      <c r="F40" s="529">
        <v>1</v>
      </c>
      <c r="G40" s="529">
        <f t="shared" si="2"/>
        <v>1</v>
      </c>
      <c r="I40" s="529" t="s">
        <v>2208</v>
      </c>
    </row>
    <row r="41" spans="1:9" s="529" customFormat="1">
      <c r="A41" s="529" t="s">
        <v>2380</v>
      </c>
      <c r="B41" s="530" t="s">
        <v>2346</v>
      </c>
      <c r="F41" s="529">
        <v>2</v>
      </c>
      <c r="G41" s="529">
        <f t="shared" si="2"/>
        <v>2</v>
      </c>
      <c r="I41" s="529" t="s">
        <v>2208</v>
      </c>
    </row>
    <row r="42" spans="1:9" s="529" customFormat="1">
      <c r="A42" s="529" t="s">
        <v>2381</v>
      </c>
      <c r="B42" s="530" t="s">
        <v>2348</v>
      </c>
      <c r="F42" s="529">
        <v>1</v>
      </c>
      <c r="G42" s="529">
        <f t="shared" si="2"/>
        <v>1</v>
      </c>
      <c r="I42" s="529" t="s">
        <v>2208</v>
      </c>
    </row>
    <row r="43" spans="1:9" s="529" customFormat="1">
      <c r="A43" s="529" t="s">
        <v>2383</v>
      </c>
      <c r="B43" s="530" t="s">
        <v>2353</v>
      </c>
      <c r="E43" s="529">
        <v>1</v>
      </c>
      <c r="F43" s="529">
        <v>1</v>
      </c>
      <c r="G43" s="529">
        <f t="shared" si="2"/>
        <v>2</v>
      </c>
      <c r="I43" s="529" t="s">
        <v>2208</v>
      </c>
    </row>
    <row r="44" spans="1:9" s="529" customFormat="1">
      <c r="A44" s="529" t="s">
        <v>2385</v>
      </c>
      <c r="B44" s="530" t="s">
        <v>498</v>
      </c>
      <c r="F44" s="529">
        <v>1</v>
      </c>
      <c r="G44" s="529">
        <f t="shared" si="2"/>
        <v>1</v>
      </c>
      <c r="I44" s="529" t="s">
        <v>2208</v>
      </c>
    </row>
    <row r="45" spans="1:9" s="529" customFormat="1" ht="24.6">
      <c r="A45" s="529" t="s">
        <v>2393</v>
      </c>
      <c r="B45" s="530" t="s">
        <v>2394</v>
      </c>
      <c r="C45" s="529">
        <v>1</v>
      </c>
      <c r="G45" s="529">
        <f t="shared" si="2"/>
        <v>1</v>
      </c>
      <c r="I45" s="529" t="s">
        <v>2395</v>
      </c>
    </row>
    <row r="46" spans="1:9">
      <c r="C46" s="525">
        <f>SUM(C25:C45)</f>
        <v>4</v>
      </c>
      <c r="D46" s="525">
        <f>SUM(D25:D45)</f>
        <v>6</v>
      </c>
      <c r="E46" s="525">
        <f>SUM(E25:E45)</f>
        <v>8</v>
      </c>
      <c r="F46" s="525">
        <f>SUM(F25:F45)</f>
        <v>24</v>
      </c>
      <c r="G46" s="525">
        <f>SUM(G25:G45)</f>
        <v>42</v>
      </c>
    </row>
    <row r="47" spans="1:9">
      <c r="B47" s="526" t="s">
        <v>1343</v>
      </c>
      <c r="C47" s="525">
        <f>C46+C22</f>
        <v>11</v>
      </c>
      <c r="D47" s="525">
        <f t="shared" ref="D47:G47" si="3">D46+D22</f>
        <v>13</v>
      </c>
      <c r="E47" s="525">
        <f t="shared" si="3"/>
        <v>18</v>
      </c>
      <c r="F47" s="525">
        <f>F46+F22</f>
        <v>60</v>
      </c>
      <c r="G47" s="525">
        <f t="shared" si="3"/>
        <v>102</v>
      </c>
    </row>
    <row r="51" spans="1:9">
      <c r="A51" s="525" t="s">
        <v>2035</v>
      </c>
      <c r="B51" s="526" t="s">
        <v>2396</v>
      </c>
      <c r="C51" s="528"/>
      <c r="E51" s="528"/>
      <c r="F51" s="527">
        <v>1</v>
      </c>
      <c r="G51" s="525">
        <f t="shared" ref="G51" si="4">SUM(C51:F51)</f>
        <v>1</v>
      </c>
      <c r="I51" s="525" t="s">
        <v>2397</v>
      </c>
    </row>
    <row r="55" spans="1:9">
      <c r="D55" s="531">
        <f>416930.46/1.23</f>
        <v>338967.85365853662</v>
      </c>
      <c r="E55" s="525">
        <f>1.23*D55</f>
        <v>416930.46</v>
      </c>
    </row>
  </sheetData>
  <pageMargins left="0.25" right="0.25" top="0.75" bottom="0.75" header="0.3" footer="0.3"/>
  <pageSetup paperSize="9" scale="54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R85"/>
  <sheetViews>
    <sheetView view="pageBreakPreview" zoomScaleNormal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J3" sqref="J3"/>
    </sheetView>
  </sheetViews>
  <sheetFormatPr defaultRowHeight="14.4"/>
  <cols>
    <col min="1" max="1" width="6.5546875"/>
    <col min="2" max="2" width="12.5546875"/>
    <col min="3" max="3" width="15.88671875" style="121"/>
    <col min="4" max="4" width="22" style="138"/>
    <col min="5" max="5" width="13.44140625" style="121"/>
    <col min="6" max="6" width="10.44140625" style="121"/>
    <col min="7" max="7" width="4.88671875" style="121"/>
    <col min="8" max="11" width="4.6640625" style="121"/>
    <col min="12" max="16" width="9.109375" style="138"/>
    <col min="17" max="17" width="15.33203125" style="138"/>
    <col min="18" max="18" width="9.109375" style="138"/>
    <col min="19" max="19" width="12.33203125"/>
    <col min="20" max="20" width="10.109375"/>
    <col min="21" max="21" width="8.6640625"/>
    <col min="22" max="22" width="12.33203125"/>
    <col min="23" max="23" width="12.109375"/>
    <col min="24" max="24" width="8.6640625"/>
    <col min="25" max="26" width="9.109375" style="125"/>
    <col min="27" max="27" width="8.6640625"/>
    <col min="28" max="28" width="11.33203125"/>
    <col min="29" max="29" width="10.5546875"/>
    <col min="30" max="30" width="8.6640625"/>
    <col min="31" max="31" width="11.33203125"/>
    <col min="32" max="32" width="8.6640625"/>
    <col min="33" max="33" width="10.5546875"/>
    <col min="34" max="34" width="11.109375" style="137"/>
    <col min="35" max="36" width="0" style="137" hidden="1"/>
    <col min="37" max="40" width="0" style="140" hidden="1"/>
    <col min="41" max="41" width="17.6640625" style="138"/>
    <col min="42" max="42" width="17.88671875" style="121"/>
    <col min="43" max="44" width="9.109375" style="138"/>
    <col min="45" max="1025" width="8.6640625"/>
  </cols>
  <sheetData>
    <row r="1" spans="1:44" ht="18">
      <c r="A1" s="51" t="s">
        <v>1281</v>
      </c>
      <c r="C1" s="50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Y1"/>
      <c r="Z1"/>
      <c r="AH1"/>
      <c r="AI1" s="140"/>
      <c r="AJ1" s="140"/>
      <c r="AK1"/>
      <c r="AL1"/>
      <c r="AM1"/>
      <c r="AN1"/>
      <c r="AO1"/>
      <c r="AP1" s="50"/>
      <c r="AQ1"/>
      <c r="AR1"/>
    </row>
    <row r="2" spans="1:44" s="45" customFormat="1" ht="60">
      <c r="A2" s="48" t="s">
        <v>0</v>
      </c>
      <c r="B2" s="48" t="s">
        <v>943</v>
      </c>
      <c r="C2" s="48" t="s">
        <v>946</v>
      </c>
      <c r="D2" s="48" t="s">
        <v>947</v>
      </c>
      <c r="E2" s="48" t="s">
        <v>948</v>
      </c>
      <c r="F2" s="48" t="s">
        <v>1282</v>
      </c>
      <c r="G2" s="48" t="s">
        <v>951</v>
      </c>
      <c r="H2" s="48" t="s">
        <v>911</v>
      </c>
      <c r="I2" s="48" t="s">
        <v>953</v>
      </c>
      <c r="J2" s="48" t="s">
        <v>954</v>
      </c>
      <c r="K2" s="48" t="s">
        <v>955</v>
      </c>
      <c r="L2" s="48" t="s">
        <v>7</v>
      </c>
      <c r="M2" s="48" t="s">
        <v>957</v>
      </c>
      <c r="N2" s="48" t="s">
        <v>922</v>
      </c>
      <c r="O2" s="48" t="s">
        <v>958</v>
      </c>
      <c r="P2" s="48" t="s">
        <v>932</v>
      </c>
      <c r="Q2" s="48" t="s">
        <v>936</v>
      </c>
      <c r="R2" s="48" t="s">
        <v>1283</v>
      </c>
      <c r="S2" s="48" t="s">
        <v>1284</v>
      </c>
      <c r="T2" s="48" t="s">
        <v>1285</v>
      </c>
      <c r="U2" s="48" t="s">
        <v>962</v>
      </c>
      <c r="V2" s="48" t="s">
        <v>963</v>
      </c>
      <c r="W2" s="48" t="s">
        <v>964</v>
      </c>
      <c r="X2" s="48" t="s">
        <v>1286</v>
      </c>
      <c r="Y2" s="48" t="s">
        <v>1287</v>
      </c>
      <c r="Z2" s="48" t="s">
        <v>1288</v>
      </c>
      <c r="AA2" s="48" t="s">
        <v>1289</v>
      </c>
      <c r="AB2" s="48" t="s">
        <v>1290</v>
      </c>
      <c r="AC2" s="48" t="s">
        <v>1291</v>
      </c>
      <c r="AD2" s="48" t="s">
        <v>1292</v>
      </c>
      <c r="AE2" s="48" t="s">
        <v>1293</v>
      </c>
      <c r="AF2" s="48" t="s">
        <v>970</v>
      </c>
      <c r="AG2" s="48" t="s">
        <v>975</v>
      </c>
      <c r="AH2" s="48" t="s">
        <v>976</v>
      </c>
      <c r="AI2" s="197" t="s">
        <v>977</v>
      </c>
      <c r="AJ2" s="197" t="s">
        <v>978</v>
      </c>
      <c r="AK2" s="197" t="s">
        <v>5</v>
      </c>
      <c r="AL2" s="197" t="s">
        <v>979</v>
      </c>
      <c r="AM2" s="197" t="s">
        <v>980</v>
      </c>
      <c r="AN2" s="197" t="s">
        <v>981</v>
      </c>
      <c r="AO2" s="48" t="s">
        <v>982</v>
      </c>
      <c r="AP2" s="48" t="s">
        <v>983</v>
      </c>
      <c r="AQ2" s="48" t="s">
        <v>984</v>
      </c>
      <c r="AR2" s="48" t="s">
        <v>985</v>
      </c>
    </row>
    <row r="3" spans="1:44" ht="216">
      <c r="A3" s="83">
        <v>57</v>
      </c>
      <c r="B3" s="144" t="s">
        <v>1294</v>
      </c>
      <c r="C3" s="198" t="s">
        <v>1295</v>
      </c>
      <c r="D3" s="199"/>
      <c r="E3" s="198"/>
      <c r="F3" s="198"/>
      <c r="G3" s="198"/>
      <c r="H3" s="198">
        <v>1</v>
      </c>
      <c r="I3" s="198"/>
      <c r="J3" s="198"/>
      <c r="K3" s="198"/>
      <c r="L3" s="199" t="s">
        <v>929</v>
      </c>
      <c r="M3" s="199"/>
      <c r="N3" s="199" t="s">
        <v>926</v>
      </c>
      <c r="O3" s="199" t="s">
        <v>1296</v>
      </c>
      <c r="P3" s="199" t="s">
        <v>252</v>
      </c>
      <c r="Q3" s="199" t="s">
        <v>252</v>
      </c>
      <c r="R3" s="199"/>
      <c r="S3" s="200">
        <v>22140</v>
      </c>
      <c r="T3" s="200">
        <f t="shared" ref="T3:T18" si="0">R3*S3</f>
        <v>0</v>
      </c>
      <c r="U3" s="199"/>
      <c r="V3" s="200">
        <v>35670</v>
      </c>
      <c r="W3" s="200">
        <f t="shared" ref="W3:W18" si="1">U3*V3</f>
        <v>0</v>
      </c>
      <c r="X3" s="200"/>
      <c r="Y3" s="201">
        <v>4000</v>
      </c>
      <c r="Z3" s="201">
        <f t="shared" ref="Z3:Z18" si="2">X3*Y3</f>
        <v>0</v>
      </c>
      <c r="AA3" s="199"/>
      <c r="AB3" s="200">
        <v>1168.5</v>
      </c>
      <c r="AC3" s="200">
        <f t="shared" ref="AC3:AC18" si="3">AA3*AB3</f>
        <v>0</v>
      </c>
      <c r="AD3" s="199"/>
      <c r="AE3" s="200">
        <v>2275.5</v>
      </c>
      <c r="AF3" s="200">
        <f t="shared" ref="AF3:AF18" si="4">AD3*AE3</f>
        <v>0</v>
      </c>
      <c r="AG3" s="200">
        <f t="shared" ref="AG3:AG18" si="5">T3+W3+Z3+AC3+AF3</f>
        <v>0</v>
      </c>
      <c r="AH3" s="202"/>
      <c r="AI3" s="203"/>
      <c r="AJ3" s="148" t="s">
        <v>991</v>
      </c>
      <c r="AK3" s="204">
        <v>948</v>
      </c>
      <c r="AL3" s="204" t="s">
        <v>992</v>
      </c>
      <c r="AM3" s="143" t="s">
        <v>993</v>
      </c>
      <c r="AN3" s="204" t="s">
        <v>992</v>
      </c>
      <c r="AO3" s="198" t="s">
        <v>1039</v>
      </c>
      <c r="AP3" s="198" t="s">
        <v>934</v>
      </c>
      <c r="AQ3" s="199"/>
      <c r="AR3" s="199"/>
    </row>
    <row r="4" spans="1:44" ht="216">
      <c r="A4" s="83">
        <v>58</v>
      </c>
      <c r="B4" s="144" t="s">
        <v>1297</v>
      </c>
      <c r="C4" s="198" t="s">
        <v>1298</v>
      </c>
      <c r="D4" s="199"/>
      <c r="E4" s="198" t="s">
        <v>1299</v>
      </c>
      <c r="F4" s="198"/>
      <c r="G4" s="198"/>
      <c r="H4" s="198"/>
      <c r="I4" s="198"/>
      <c r="J4" s="198"/>
      <c r="K4" s="198"/>
      <c r="L4" s="199" t="s">
        <v>929</v>
      </c>
      <c r="M4" s="199"/>
      <c r="N4" s="199" t="s">
        <v>926</v>
      </c>
      <c r="O4" s="199" t="s">
        <v>1296</v>
      </c>
      <c r="P4" s="199" t="s">
        <v>252</v>
      </c>
      <c r="Q4" s="199" t="s">
        <v>252</v>
      </c>
      <c r="R4" s="199"/>
      <c r="S4" s="200">
        <v>22140</v>
      </c>
      <c r="T4" s="200">
        <f t="shared" si="0"/>
        <v>0</v>
      </c>
      <c r="U4" s="199"/>
      <c r="V4" s="200">
        <v>35670</v>
      </c>
      <c r="W4" s="200">
        <f t="shared" si="1"/>
        <v>0</v>
      </c>
      <c r="X4" s="200">
        <v>1</v>
      </c>
      <c r="Y4" s="201">
        <v>4000</v>
      </c>
      <c r="Z4" s="201">
        <f t="shared" si="2"/>
        <v>4000</v>
      </c>
      <c r="AA4" s="199">
        <v>1</v>
      </c>
      <c r="AB4" s="200">
        <v>1168.5</v>
      </c>
      <c r="AC4" s="200">
        <f t="shared" si="3"/>
        <v>1168.5</v>
      </c>
      <c r="AD4" s="199"/>
      <c r="AE4" s="200">
        <v>2275.5</v>
      </c>
      <c r="AF4" s="200">
        <f t="shared" si="4"/>
        <v>0</v>
      </c>
      <c r="AG4" s="200">
        <f t="shared" si="5"/>
        <v>5168.5</v>
      </c>
      <c r="AH4" s="202"/>
      <c r="AI4" s="203"/>
      <c r="AJ4" s="148" t="s">
        <v>991</v>
      </c>
      <c r="AK4" s="143">
        <v>948</v>
      </c>
      <c r="AL4" s="204" t="s">
        <v>992</v>
      </c>
      <c r="AM4" s="143" t="s">
        <v>993</v>
      </c>
      <c r="AN4" s="204" t="s">
        <v>992</v>
      </c>
      <c r="AO4" s="199" t="s">
        <v>1039</v>
      </c>
      <c r="AP4" s="198" t="s">
        <v>934</v>
      </c>
      <c r="AQ4" s="199"/>
      <c r="AR4" s="199"/>
    </row>
    <row r="5" spans="1:44" ht="216">
      <c r="A5" s="83">
        <v>59</v>
      </c>
      <c r="B5" s="144" t="s">
        <v>1300</v>
      </c>
      <c r="C5" s="198" t="s">
        <v>1301</v>
      </c>
      <c r="D5" s="199"/>
      <c r="E5" s="198"/>
      <c r="F5" s="198"/>
      <c r="G5" s="198">
        <v>1</v>
      </c>
      <c r="H5" s="198"/>
      <c r="I5" s="198"/>
      <c r="J5" s="198"/>
      <c r="K5" s="198"/>
      <c r="L5" s="199" t="s">
        <v>929</v>
      </c>
      <c r="M5" s="199"/>
      <c r="N5" s="199" t="s">
        <v>926</v>
      </c>
      <c r="O5" s="199" t="s">
        <v>1296</v>
      </c>
      <c r="P5" s="199" t="s">
        <v>252</v>
      </c>
      <c r="Q5" s="199" t="s">
        <v>252</v>
      </c>
      <c r="R5" s="199"/>
      <c r="S5" s="200">
        <v>22140</v>
      </c>
      <c r="T5" s="200">
        <f t="shared" si="0"/>
        <v>0</v>
      </c>
      <c r="U5" s="199"/>
      <c r="V5" s="200">
        <v>35670</v>
      </c>
      <c r="W5" s="200">
        <f t="shared" si="1"/>
        <v>0</v>
      </c>
      <c r="X5" s="200"/>
      <c r="Y5" s="201">
        <v>4000</v>
      </c>
      <c r="Z5" s="201">
        <f t="shared" si="2"/>
        <v>0</v>
      </c>
      <c r="AA5" s="199"/>
      <c r="AB5" s="200">
        <v>1168.5</v>
      </c>
      <c r="AC5" s="200">
        <f t="shared" si="3"/>
        <v>0</v>
      </c>
      <c r="AD5" s="199"/>
      <c r="AE5" s="200">
        <v>2275.5</v>
      </c>
      <c r="AF5" s="200">
        <f t="shared" si="4"/>
        <v>0</v>
      </c>
      <c r="AG5" s="200">
        <f t="shared" si="5"/>
        <v>0</v>
      </c>
      <c r="AH5" s="202"/>
      <c r="AI5" s="205"/>
      <c r="AJ5" s="148" t="s">
        <v>991</v>
      </c>
      <c r="AK5" s="163">
        <v>948</v>
      </c>
      <c r="AL5" s="204" t="s">
        <v>992</v>
      </c>
      <c r="AM5" s="143" t="s">
        <v>993</v>
      </c>
      <c r="AN5" s="204" t="s">
        <v>992</v>
      </c>
      <c r="AO5" s="199" t="s">
        <v>1039</v>
      </c>
      <c r="AP5" s="198" t="s">
        <v>934</v>
      </c>
      <c r="AQ5" s="199"/>
      <c r="AR5" s="199"/>
    </row>
    <row r="6" spans="1:44" ht="216">
      <c r="A6" s="83">
        <v>60</v>
      </c>
      <c r="B6" s="144" t="s">
        <v>1302</v>
      </c>
      <c r="C6" s="198" t="s">
        <v>1303</v>
      </c>
      <c r="D6" s="199"/>
      <c r="E6" s="198" t="s">
        <v>1245</v>
      </c>
      <c r="F6" s="198"/>
      <c r="G6" s="198"/>
      <c r="H6" s="198"/>
      <c r="I6" s="198">
        <v>1</v>
      </c>
      <c r="J6" s="198"/>
      <c r="K6" s="198"/>
      <c r="L6" s="199" t="s">
        <v>929</v>
      </c>
      <c r="M6" s="199"/>
      <c r="N6" s="199" t="s">
        <v>926</v>
      </c>
      <c r="O6" s="199" t="s">
        <v>1296</v>
      </c>
      <c r="P6" s="199" t="s">
        <v>252</v>
      </c>
      <c r="Q6" s="199" t="s">
        <v>252</v>
      </c>
      <c r="R6" s="199">
        <v>1</v>
      </c>
      <c r="S6" s="200">
        <v>22140</v>
      </c>
      <c r="T6" s="200">
        <f t="shared" si="0"/>
        <v>22140</v>
      </c>
      <c r="U6" s="199"/>
      <c r="V6" s="200">
        <v>35670</v>
      </c>
      <c r="W6" s="200">
        <f t="shared" si="1"/>
        <v>0</v>
      </c>
      <c r="X6" s="200"/>
      <c r="Y6" s="201">
        <v>4000</v>
      </c>
      <c r="Z6" s="201">
        <f t="shared" si="2"/>
        <v>0</v>
      </c>
      <c r="AA6" s="199">
        <v>1</v>
      </c>
      <c r="AB6" s="200">
        <v>1168.5</v>
      </c>
      <c r="AC6" s="200">
        <f t="shared" si="3"/>
        <v>1168.5</v>
      </c>
      <c r="AD6" s="199"/>
      <c r="AE6" s="200">
        <v>2275.5</v>
      </c>
      <c r="AF6" s="200">
        <f t="shared" si="4"/>
        <v>0</v>
      </c>
      <c r="AG6" s="200">
        <f t="shared" si="5"/>
        <v>23308.5</v>
      </c>
      <c r="AH6" s="202"/>
      <c r="AI6" s="205"/>
      <c r="AJ6" s="148" t="s">
        <v>991</v>
      </c>
      <c r="AK6" s="163">
        <v>948</v>
      </c>
      <c r="AL6" s="204" t="s">
        <v>992</v>
      </c>
      <c r="AM6" s="143" t="s">
        <v>993</v>
      </c>
      <c r="AN6" s="204" t="s">
        <v>992</v>
      </c>
      <c r="AO6" s="199" t="s">
        <v>1039</v>
      </c>
      <c r="AP6" s="198" t="s">
        <v>934</v>
      </c>
      <c r="AQ6" s="199"/>
      <c r="AR6" s="199"/>
    </row>
    <row r="7" spans="1:44" s="171" customFormat="1" ht="42">
      <c r="A7" s="83">
        <v>61</v>
      </c>
      <c r="B7" s="166" t="s">
        <v>1304</v>
      </c>
      <c r="C7" s="88" t="s">
        <v>910</v>
      </c>
      <c r="D7" s="89"/>
      <c r="E7" s="88" t="s">
        <v>1049</v>
      </c>
      <c r="F7" s="88"/>
      <c r="G7" s="88"/>
      <c r="H7" s="88"/>
      <c r="I7" s="88"/>
      <c r="J7" s="88"/>
      <c r="K7" s="88"/>
      <c r="L7" s="199" t="s">
        <v>929</v>
      </c>
      <c r="M7" s="199"/>
      <c r="N7" s="199" t="s">
        <v>926</v>
      </c>
      <c r="O7" s="199" t="s">
        <v>1296</v>
      </c>
      <c r="P7" s="199" t="s">
        <v>252</v>
      </c>
      <c r="Q7" s="199" t="s">
        <v>252</v>
      </c>
      <c r="R7" s="89"/>
      <c r="S7" s="206">
        <v>22140</v>
      </c>
      <c r="T7" s="206">
        <f t="shared" si="0"/>
        <v>0</v>
      </c>
      <c r="U7" s="89"/>
      <c r="V7" s="206">
        <v>35670</v>
      </c>
      <c r="W7" s="206">
        <f t="shared" si="1"/>
        <v>0</v>
      </c>
      <c r="X7" s="206"/>
      <c r="Y7" s="201">
        <v>4000</v>
      </c>
      <c r="Z7" s="207">
        <f t="shared" si="2"/>
        <v>0</v>
      </c>
      <c r="AA7" s="89"/>
      <c r="AB7" s="206">
        <v>1168.5</v>
      </c>
      <c r="AC7" s="206">
        <f t="shared" si="3"/>
        <v>0</v>
      </c>
      <c r="AD7" s="89">
        <v>1</v>
      </c>
      <c r="AE7" s="206">
        <v>2275.5</v>
      </c>
      <c r="AF7" s="206">
        <f t="shared" si="4"/>
        <v>2275.5</v>
      </c>
      <c r="AG7" s="206">
        <f t="shared" si="5"/>
        <v>2275.5</v>
      </c>
      <c r="AH7" s="202"/>
      <c r="AI7" s="208"/>
      <c r="AJ7" s="148"/>
      <c r="AK7" s="204"/>
      <c r="AL7" s="204"/>
      <c r="AM7" s="143"/>
      <c r="AN7" s="204"/>
      <c r="AO7" s="88" t="s">
        <v>1039</v>
      </c>
      <c r="AP7" s="88" t="s">
        <v>934</v>
      </c>
      <c r="AQ7" s="89"/>
      <c r="AR7" s="89"/>
    </row>
    <row r="8" spans="1:44" ht="21.6">
      <c r="A8" s="83">
        <v>62</v>
      </c>
      <c r="B8" s="144" t="s">
        <v>1305</v>
      </c>
      <c r="C8" s="198" t="s">
        <v>1306</v>
      </c>
      <c r="D8" s="199"/>
      <c r="E8" s="198" t="s">
        <v>1049</v>
      </c>
      <c r="F8" s="198">
        <v>1</v>
      </c>
      <c r="G8" s="198"/>
      <c r="H8" s="198"/>
      <c r="I8" s="198"/>
      <c r="J8" s="198"/>
      <c r="K8" s="198"/>
      <c r="L8" s="199" t="s">
        <v>929</v>
      </c>
      <c r="M8" s="199">
        <v>3.1</v>
      </c>
      <c r="N8" s="199" t="s">
        <v>926</v>
      </c>
      <c r="O8" s="199" t="s">
        <v>1307</v>
      </c>
      <c r="P8" s="199" t="s">
        <v>252</v>
      </c>
      <c r="Q8" s="199" t="s">
        <v>252</v>
      </c>
      <c r="R8" s="199"/>
      <c r="S8" s="200">
        <v>22140</v>
      </c>
      <c r="T8" s="200">
        <f t="shared" si="0"/>
        <v>0</v>
      </c>
      <c r="U8" s="199"/>
      <c r="V8" s="200">
        <v>35670</v>
      </c>
      <c r="W8" s="200">
        <f t="shared" si="1"/>
        <v>0</v>
      </c>
      <c r="X8" s="200"/>
      <c r="Y8" s="201">
        <v>4000</v>
      </c>
      <c r="Z8" s="201">
        <f t="shared" si="2"/>
        <v>0</v>
      </c>
      <c r="AA8" s="199">
        <v>1</v>
      </c>
      <c r="AB8" s="200">
        <v>1168.5</v>
      </c>
      <c r="AC8" s="200">
        <f t="shared" si="3"/>
        <v>1168.5</v>
      </c>
      <c r="AD8" s="199"/>
      <c r="AE8" s="200">
        <v>2275.5</v>
      </c>
      <c r="AF8" s="200">
        <f t="shared" si="4"/>
        <v>0</v>
      </c>
      <c r="AG8" s="200">
        <f t="shared" si="5"/>
        <v>1168.5</v>
      </c>
      <c r="AH8" s="202"/>
      <c r="AI8" s="208"/>
      <c r="AJ8" s="143"/>
      <c r="AK8" s="204"/>
      <c r="AL8" s="204"/>
      <c r="AM8" s="163"/>
      <c r="AN8" s="204"/>
      <c r="AO8" s="199" t="s">
        <v>1039</v>
      </c>
      <c r="AP8" s="198" t="s">
        <v>934</v>
      </c>
      <c r="AQ8" s="199"/>
      <c r="AR8" s="199"/>
    </row>
    <row r="9" spans="1:44" ht="72.599999999999994">
      <c r="A9" s="83">
        <v>63</v>
      </c>
      <c r="B9" s="144" t="s">
        <v>1308</v>
      </c>
      <c r="C9" s="198" t="s">
        <v>1309</v>
      </c>
      <c r="D9" s="199"/>
      <c r="E9" s="198" t="s">
        <v>1310</v>
      </c>
      <c r="F9" s="198"/>
      <c r="G9" s="198"/>
      <c r="H9" s="198"/>
      <c r="I9" s="198"/>
      <c r="J9" s="198">
        <v>1</v>
      </c>
      <c r="K9" s="198"/>
      <c r="L9" s="199" t="s">
        <v>212</v>
      </c>
      <c r="M9" s="199"/>
      <c r="N9" s="199" t="s">
        <v>926</v>
      </c>
      <c r="O9" s="199" t="s">
        <v>929</v>
      </c>
      <c r="P9" s="199" t="s">
        <v>252</v>
      </c>
      <c r="Q9" s="199" t="s">
        <v>252</v>
      </c>
      <c r="R9" s="199"/>
      <c r="S9" s="200">
        <v>22140</v>
      </c>
      <c r="T9" s="200">
        <f t="shared" si="0"/>
        <v>0</v>
      </c>
      <c r="U9" s="199"/>
      <c r="V9" s="200">
        <v>35670</v>
      </c>
      <c r="W9" s="200">
        <f t="shared" si="1"/>
        <v>0</v>
      </c>
      <c r="X9" s="200">
        <v>1</v>
      </c>
      <c r="Y9" s="201">
        <v>4000</v>
      </c>
      <c r="Z9" s="201">
        <f t="shared" si="2"/>
        <v>4000</v>
      </c>
      <c r="AA9" s="199">
        <v>1</v>
      </c>
      <c r="AB9" s="200">
        <v>1168.5</v>
      </c>
      <c r="AC9" s="200">
        <f t="shared" si="3"/>
        <v>1168.5</v>
      </c>
      <c r="AD9" s="199">
        <v>1</v>
      </c>
      <c r="AE9" s="200">
        <v>2275.5</v>
      </c>
      <c r="AF9" s="200">
        <f t="shared" si="4"/>
        <v>2275.5</v>
      </c>
      <c r="AG9" s="200">
        <f t="shared" si="5"/>
        <v>7444</v>
      </c>
      <c r="AH9" s="202"/>
      <c r="AI9" s="208"/>
      <c r="AJ9" s="143"/>
      <c r="AK9" s="204"/>
      <c r="AL9" s="204"/>
      <c r="AM9" s="204"/>
      <c r="AN9" s="143"/>
      <c r="AO9" s="199" t="s">
        <v>1039</v>
      </c>
      <c r="AP9" s="198" t="s">
        <v>934</v>
      </c>
      <c r="AQ9" s="199" t="s">
        <v>622</v>
      </c>
      <c r="AR9" s="199"/>
    </row>
    <row r="10" spans="1:44" ht="21.6">
      <c r="A10" s="83">
        <v>64</v>
      </c>
      <c r="B10" s="144" t="s">
        <v>1311</v>
      </c>
      <c r="C10" s="198" t="s">
        <v>1312</v>
      </c>
      <c r="D10" s="199"/>
      <c r="E10" s="198"/>
      <c r="F10" s="198"/>
      <c r="G10" s="198">
        <v>1</v>
      </c>
      <c r="H10" s="198"/>
      <c r="I10" s="198"/>
      <c r="J10" s="198"/>
      <c r="K10" s="198"/>
      <c r="L10" s="199" t="s">
        <v>212</v>
      </c>
      <c r="M10" s="199"/>
      <c r="N10" s="199" t="s">
        <v>926</v>
      </c>
      <c r="O10" s="199" t="s">
        <v>929</v>
      </c>
      <c r="P10" s="199" t="s">
        <v>252</v>
      </c>
      <c r="Q10" s="199" t="s">
        <v>252</v>
      </c>
      <c r="R10" s="199"/>
      <c r="S10" s="200">
        <v>22140</v>
      </c>
      <c r="T10" s="200">
        <f t="shared" si="0"/>
        <v>0</v>
      </c>
      <c r="U10" s="199"/>
      <c r="V10" s="200">
        <v>35670</v>
      </c>
      <c r="W10" s="200">
        <f t="shared" si="1"/>
        <v>0</v>
      </c>
      <c r="X10" s="200"/>
      <c r="Y10" s="201">
        <v>4000</v>
      </c>
      <c r="Z10" s="201">
        <f t="shared" si="2"/>
        <v>0</v>
      </c>
      <c r="AA10" s="199"/>
      <c r="AB10" s="200">
        <v>1168.5</v>
      </c>
      <c r="AC10" s="200">
        <f t="shared" si="3"/>
        <v>0</v>
      </c>
      <c r="AD10" s="199"/>
      <c r="AE10" s="200">
        <v>2275.5</v>
      </c>
      <c r="AF10" s="200">
        <f t="shared" si="4"/>
        <v>0</v>
      </c>
      <c r="AG10" s="200">
        <f t="shared" si="5"/>
        <v>0</v>
      </c>
      <c r="AH10" s="202"/>
      <c r="AI10" s="203"/>
      <c r="AJ10" s="148"/>
      <c r="AK10" s="204"/>
      <c r="AL10" s="204"/>
      <c r="AM10" s="143"/>
      <c r="AN10" s="204"/>
      <c r="AO10" s="199" t="s">
        <v>1039</v>
      </c>
      <c r="AP10" s="198" t="s">
        <v>934</v>
      </c>
      <c r="AQ10" s="199" t="s">
        <v>622</v>
      </c>
      <c r="AR10" s="199"/>
    </row>
    <row r="11" spans="1:44" ht="31.8">
      <c r="A11" s="83">
        <v>65</v>
      </c>
      <c r="B11" s="144" t="s">
        <v>1313</v>
      </c>
      <c r="C11" s="198" t="s">
        <v>1314</v>
      </c>
      <c r="D11" s="199"/>
      <c r="E11" s="198" t="s">
        <v>1315</v>
      </c>
      <c r="F11" s="198"/>
      <c r="G11" s="198"/>
      <c r="H11" s="198"/>
      <c r="I11" s="198">
        <v>1</v>
      </c>
      <c r="J11" s="198"/>
      <c r="K11" s="198"/>
      <c r="L11" s="199" t="s">
        <v>212</v>
      </c>
      <c r="M11" s="199"/>
      <c r="N11" s="199" t="s">
        <v>926</v>
      </c>
      <c r="O11" s="199" t="s">
        <v>929</v>
      </c>
      <c r="P11" s="199" t="s">
        <v>252</v>
      </c>
      <c r="Q11" s="199" t="s">
        <v>252</v>
      </c>
      <c r="R11" s="199">
        <v>1</v>
      </c>
      <c r="S11" s="200">
        <v>22140</v>
      </c>
      <c r="T11" s="200">
        <f t="shared" si="0"/>
        <v>22140</v>
      </c>
      <c r="U11" s="199"/>
      <c r="V11" s="200">
        <v>35670</v>
      </c>
      <c r="W11" s="200">
        <f t="shared" si="1"/>
        <v>0</v>
      </c>
      <c r="X11" s="200"/>
      <c r="Y11" s="201">
        <v>4000</v>
      </c>
      <c r="Z11" s="201">
        <f t="shared" si="2"/>
        <v>0</v>
      </c>
      <c r="AA11" s="199">
        <v>1</v>
      </c>
      <c r="AB11" s="200">
        <v>1168.5</v>
      </c>
      <c r="AC11" s="200">
        <f t="shared" si="3"/>
        <v>1168.5</v>
      </c>
      <c r="AD11" s="199"/>
      <c r="AE11" s="200">
        <v>2275.5</v>
      </c>
      <c r="AF11" s="200">
        <f t="shared" si="4"/>
        <v>0</v>
      </c>
      <c r="AG11" s="200">
        <f t="shared" si="5"/>
        <v>23308.5</v>
      </c>
      <c r="AH11" s="202"/>
      <c r="AI11" s="203"/>
      <c r="AJ11" s="148"/>
      <c r="AK11" s="204"/>
      <c r="AL11" s="204"/>
      <c r="AM11" s="143"/>
      <c r="AN11" s="204"/>
      <c r="AO11" s="199" t="s">
        <v>1039</v>
      </c>
      <c r="AP11" s="198" t="s">
        <v>934</v>
      </c>
      <c r="AQ11" s="199" t="s">
        <v>622</v>
      </c>
      <c r="AR11" s="199"/>
    </row>
    <row r="12" spans="1:44" s="171" customFormat="1" ht="42">
      <c r="A12" s="83">
        <v>66</v>
      </c>
      <c r="B12" s="166" t="s">
        <v>1316</v>
      </c>
      <c r="C12" s="88" t="s">
        <v>910</v>
      </c>
      <c r="D12" s="89"/>
      <c r="E12" s="88" t="s">
        <v>1049</v>
      </c>
      <c r="F12" s="88"/>
      <c r="G12" s="88"/>
      <c r="H12" s="88"/>
      <c r="I12" s="88"/>
      <c r="J12" s="88"/>
      <c r="K12" s="88"/>
      <c r="L12" s="199" t="s">
        <v>212</v>
      </c>
      <c r="M12" s="199"/>
      <c r="N12" s="199" t="s">
        <v>926</v>
      </c>
      <c r="O12" s="199" t="s">
        <v>929</v>
      </c>
      <c r="P12" s="199" t="s">
        <v>252</v>
      </c>
      <c r="Q12" s="199" t="s">
        <v>252</v>
      </c>
      <c r="R12" s="89"/>
      <c r="S12" s="206">
        <v>22140</v>
      </c>
      <c r="T12" s="206">
        <f t="shared" si="0"/>
        <v>0</v>
      </c>
      <c r="U12" s="89"/>
      <c r="V12" s="206">
        <v>35670</v>
      </c>
      <c r="W12" s="206">
        <f t="shared" si="1"/>
        <v>0</v>
      </c>
      <c r="X12" s="206"/>
      <c r="Y12" s="201">
        <v>4000</v>
      </c>
      <c r="Z12" s="207">
        <f t="shared" si="2"/>
        <v>0</v>
      </c>
      <c r="AA12" s="89"/>
      <c r="AB12" s="206">
        <v>1168.5</v>
      </c>
      <c r="AC12" s="206">
        <f t="shared" si="3"/>
        <v>0</v>
      </c>
      <c r="AD12" s="89">
        <v>1</v>
      </c>
      <c r="AE12" s="206">
        <v>2275.5</v>
      </c>
      <c r="AF12" s="206">
        <f t="shared" si="4"/>
        <v>2275.5</v>
      </c>
      <c r="AG12" s="206">
        <f t="shared" si="5"/>
        <v>2275.5</v>
      </c>
      <c r="AH12" s="202"/>
      <c r="AI12" s="208"/>
      <c r="AJ12" s="208"/>
      <c r="AK12" s="204"/>
      <c r="AL12" s="204"/>
      <c r="AM12" s="143"/>
      <c r="AN12" s="204"/>
      <c r="AO12" s="88" t="s">
        <v>1039</v>
      </c>
      <c r="AP12" s="88" t="s">
        <v>934</v>
      </c>
      <c r="AQ12" s="89" t="s">
        <v>622</v>
      </c>
      <c r="AR12" s="89"/>
    </row>
    <row r="13" spans="1:44" ht="31.8">
      <c r="A13" s="83">
        <v>67</v>
      </c>
      <c r="B13" s="144" t="s">
        <v>1317</v>
      </c>
      <c r="C13" s="198" t="s">
        <v>1318</v>
      </c>
      <c r="D13" s="199"/>
      <c r="E13" s="198" t="s">
        <v>1111</v>
      </c>
      <c r="F13" s="198">
        <v>1</v>
      </c>
      <c r="G13" s="198"/>
      <c r="H13" s="198"/>
      <c r="I13" s="198"/>
      <c r="J13" s="198"/>
      <c r="K13" s="198"/>
      <c r="L13" s="199" t="s">
        <v>212</v>
      </c>
      <c r="M13" s="199"/>
      <c r="N13" s="199" t="s">
        <v>926</v>
      </c>
      <c r="O13" s="199" t="s">
        <v>929</v>
      </c>
      <c r="P13" s="199" t="s">
        <v>252</v>
      </c>
      <c r="Q13" s="199" t="s">
        <v>252</v>
      </c>
      <c r="R13" s="199"/>
      <c r="S13" s="200">
        <v>22140</v>
      </c>
      <c r="T13" s="200">
        <f t="shared" si="0"/>
        <v>0</v>
      </c>
      <c r="U13" s="199"/>
      <c r="V13" s="200">
        <v>35670</v>
      </c>
      <c r="W13" s="200">
        <f t="shared" si="1"/>
        <v>0</v>
      </c>
      <c r="X13" s="200"/>
      <c r="Y13" s="201">
        <v>4000</v>
      </c>
      <c r="Z13" s="201">
        <f t="shared" si="2"/>
        <v>0</v>
      </c>
      <c r="AA13" s="199">
        <v>1</v>
      </c>
      <c r="AB13" s="200">
        <v>1168.5</v>
      </c>
      <c r="AC13" s="200">
        <f t="shared" si="3"/>
        <v>1168.5</v>
      </c>
      <c r="AD13" s="199"/>
      <c r="AE13" s="200">
        <v>2275.5</v>
      </c>
      <c r="AF13" s="200">
        <f t="shared" si="4"/>
        <v>0</v>
      </c>
      <c r="AG13" s="200">
        <f t="shared" si="5"/>
        <v>1168.5</v>
      </c>
      <c r="AH13" s="202"/>
      <c r="AI13" s="203"/>
      <c r="AJ13" s="203"/>
      <c r="AK13" s="204"/>
      <c r="AL13" s="204"/>
      <c r="AM13" s="204"/>
      <c r="AN13" s="204"/>
      <c r="AO13" s="199" t="s">
        <v>1039</v>
      </c>
      <c r="AP13" s="198" t="s">
        <v>934</v>
      </c>
      <c r="AQ13" s="199" t="s">
        <v>622</v>
      </c>
      <c r="AR13" s="199"/>
    </row>
    <row r="14" spans="1:44" ht="42">
      <c r="A14" s="83">
        <v>68</v>
      </c>
      <c r="B14" s="144" t="s">
        <v>1319</v>
      </c>
      <c r="C14" s="198" t="s">
        <v>1320</v>
      </c>
      <c r="D14" s="199"/>
      <c r="E14" s="198" t="s">
        <v>1117</v>
      </c>
      <c r="F14" s="198"/>
      <c r="G14" s="198">
        <v>1</v>
      </c>
      <c r="H14" s="198">
        <v>1</v>
      </c>
      <c r="I14" s="198"/>
      <c r="J14" s="198">
        <v>1</v>
      </c>
      <c r="K14" s="198"/>
      <c r="L14" s="199" t="s">
        <v>212</v>
      </c>
      <c r="M14" s="199"/>
      <c r="N14" s="199" t="s">
        <v>926</v>
      </c>
      <c r="O14" s="199" t="s">
        <v>1321</v>
      </c>
      <c r="P14" s="199" t="s">
        <v>252</v>
      </c>
      <c r="Q14" s="199" t="s">
        <v>252</v>
      </c>
      <c r="R14" s="199"/>
      <c r="S14" s="200">
        <v>22140</v>
      </c>
      <c r="T14" s="200">
        <f t="shared" si="0"/>
        <v>0</v>
      </c>
      <c r="U14" s="199"/>
      <c r="V14" s="200">
        <v>35670</v>
      </c>
      <c r="W14" s="200">
        <f t="shared" si="1"/>
        <v>0</v>
      </c>
      <c r="X14" s="200">
        <v>1</v>
      </c>
      <c r="Y14" s="201">
        <v>4000</v>
      </c>
      <c r="Z14" s="201">
        <f t="shared" si="2"/>
        <v>4000</v>
      </c>
      <c r="AA14" s="199">
        <v>1</v>
      </c>
      <c r="AB14" s="200">
        <v>1168.5</v>
      </c>
      <c r="AC14" s="200">
        <f t="shared" si="3"/>
        <v>1168.5</v>
      </c>
      <c r="AD14" s="199"/>
      <c r="AE14" s="200">
        <v>2275.5</v>
      </c>
      <c r="AF14" s="200">
        <f t="shared" si="4"/>
        <v>0</v>
      </c>
      <c r="AG14" s="200">
        <f t="shared" si="5"/>
        <v>5168.5</v>
      </c>
      <c r="AH14" s="202"/>
      <c r="AI14" s="203"/>
      <c r="AJ14" s="203"/>
      <c r="AK14" s="204"/>
      <c r="AL14" s="204"/>
      <c r="AM14" s="204"/>
      <c r="AN14" s="204"/>
      <c r="AO14" s="199" t="s">
        <v>1039</v>
      </c>
      <c r="AP14" s="198" t="s">
        <v>934</v>
      </c>
      <c r="AQ14" s="199" t="s">
        <v>622</v>
      </c>
      <c r="AR14" s="199"/>
    </row>
    <row r="15" spans="1:44" ht="31.8">
      <c r="A15" s="83">
        <v>69</v>
      </c>
      <c r="B15" s="144" t="s">
        <v>1322</v>
      </c>
      <c r="C15" s="198" t="s">
        <v>1323</v>
      </c>
      <c r="D15" s="199"/>
      <c r="E15" s="198" t="s">
        <v>1324</v>
      </c>
      <c r="F15" s="198"/>
      <c r="G15" s="198"/>
      <c r="H15" s="198"/>
      <c r="I15" s="198">
        <v>1</v>
      </c>
      <c r="J15" s="198"/>
      <c r="K15" s="198"/>
      <c r="L15" s="199" t="s">
        <v>212</v>
      </c>
      <c r="M15" s="199">
        <v>8.3000000000000007</v>
      </c>
      <c r="N15" s="199" t="s">
        <v>926</v>
      </c>
      <c r="O15" s="199" t="s">
        <v>1321</v>
      </c>
      <c r="P15" s="199" t="s">
        <v>252</v>
      </c>
      <c r="Q15" s="199" t="s">
        <v>252</v>
      </c>
      <c r="R15" s="199">
        <v>1</v>
      </c>
      <c r="S15" s="200">
        <v>22140</v>
      </c>
      <c r="T15" s="200">
        <f t="shared" si="0"/>
        <v>22140</v>
      </c>
      <c r="U15" s="199"/>
      <c r="V15" s="200">
        <v>35670</v>
      </c>
      <c r="W15" s="200">
        <f t="shared" si="1"/>
        <v>0</v>
      </c>
      <c r="X15" s="200"/>
      <c r="Y15" s="201">
        <v>4000</v>
      </c>
      <c r="Z15" s="201">
        <f t="shared" si="2"/>
        <v>0</v>
      </c>
      <c r="AA15" s="199">
        <v>1</v>
      </c>
      <c r="AB15" s="200">
        <v>1168.5</v>
      </c>
      <c r="AC15" s="200">
        <f t="shared" si="3"/>
        <v>1168.5</v>
      </c>
      <c r="AD15" s="199"/>
      <c r="AE15" s="200">
        <v>2275.5</v>
      </c>
      <c r="AF15" s="200">
        <f t="shared" si="4"/>
        <v>0</v>
      </c>
      <c r="AG15" s="200">
        <f t="shared" si="5"/>
        <v>23308.5</v>
      </c>
      <c r="AH15" s="202"/>
      <c r="AI15" s="203"/>
      <c r="AJ15" s="203"/>
      <c r="AK15" s="204"/>
      <c r="AL15" s="204"/>
      <c r="AM15" s="204"/>
      <c r="AN15" s="204"/>
      <c r="AO15" s="199" t="s">
        <v>1039</v>
      </c>
      <c r="AP15" s="198" t="s">
        <v>934</v>
      </c>
      <c r="AQ15" s="199" t="s">
        <v>622</v>
      </c>
      <c r="AR15" s="199"/>
    </row>
    <row r="16" spans="1:44" s="171" customFormat="1" ht="42">
      <c r="A16" s="83">
        <v>70</v>
      </c>
      <c r="B16" s="166" t="s">
        <v>1325</v>
      </c>
      <c r="C16" s="88" t="s">
        <v>910</v>
      </c>
      <c r="D16" s="89"/>
      <c r="E16" s="88" t="s">
        <v>1049</v>
      </c>
      <c r="F16" s="88"/>
      <c r="G16" s="88"/>
      <c r="H16" s="88"/>
      <c r="I16" s="88"/>
      <c r="J16" s="88"/>
      <c r="K16" s="88"/>
      <c r="L16" s="199" t="s">
        <v>212</v>
      </c>
      <c r="M16" s="199"/>
      <c r="N16" s="199" t="s">
        <v>926</v>
      </c>
      <c r="O16" s="199" t="s">
        <v>1321</v>
      </c>
      <c r="P16" s="199" t="s">
        <v>252</v>
      </c>
      <c r="Q16" s="199" t="s">
        <v>252</v>
      </c>
      <c r="R16" s="89"/>
      <c r="S16" s="206">
        <v>22140</v>
      </c>
      <c r="T16" s="206">
        <f t="shared" si="0"/>
        <v>0</v>
      </c>
      <c r="U16" s="89"/>
      <c r="V16" s="206">
        <v>35670</v>
      </c>
      <c r="W16" s="206">
        <f t="shared" si="1"/>
        <v>0</v>
      </c>
      <c r="X16" s="206"/>
      <c r="Y16" s="201">
        <v>4000</v>
      </c>
      <c r="Z16" s="207">
        <f t="shared" si="2"/>
        <v>0</v>
      </c>
      <c r="AA16" s="89"/>
      <c r="AB16" s="206">
        <v>1168.5</v>
      </c>
      <c r="AC16" s="206">
        <f t="shared" si="3"/>
        <v>0</v>
      </c>
      <c r="AD16" s="89">
        <v>1</v>
      </c>
      <c r="AE16" s="206">
        <v>2275.5</v>
      </c>
      <c r="AF16" s="206">
        <f t="shared" si="4"/>
        <v>2275.5</v>
      </c>
      <c r="AG16" s="206">
        <f t="shared" si="5"/>
        <v>2275.5</v>
      </c>
      <c r="AH16" s="202"/>
      <c r="AI16" s="205"/>
      <c r="AJ16" s="205"/>
      <c r="AK16" s="163"/>
      <c r="AL16" s="163"/>
      <c r="AM16" s="163"/>
      <c r="AN16" s="163"/>
      <c r="AO16" s="88" t="s">
        <v>1039</v>
      </c>
      <c r="AP16" s="88" t="s">
        <v>934</v>
      </c>
      <c r="AQ16" s="89" t="s">
        <v>622</v>
      </c>
      <c r="AR16" s="89"/>
    </row>
    <row r="17" spans="1:44" ht="52.2">
      <c r="A17" s="83">
        <v>71</v>
      </c>
      <c r="B17" s="144" t="s">
        <v>1326</v>
      </c>
      <c r="C17" s="198" t="s">
        <v>1327</v>
      </c>
      <c r="D17" s="199"/>
      <c r="E17" s="198" t="s">
        <v>1328</v>
      </c>
      <c r="F17" s="198"/>
      <c r="G17" s="198"/>
      <c r="H17" s="198"/>
      <c r="I17" s="198"/>
      <c r="J17" s="198">
        <v>1</v>
      </c>
      <c r="K17" s="198"/>
      <c r="L17" s="199" t="s">
        <v>212</v>
      </c>
      <c r="M17" s="199"/>
      <c r="N17" s="199" t="s">
        <v>926</v>
      </c>
      <c r="O17" s="199" t="s">
        <v>1321</v>
      </c>
      <c r="P17" s="199" t="s">
        <v>252</v>
      </c>
      <c r="Q17" s="199" t="s">
        <v>252</v>
      </c>
      <c r="R17" s="199"/>
      <c r="S17" s="200">
        <v>22140</v>
      </c>
      <c r="T17" s="200">
        <f t="shared" si="0"/>
        <v>0</v>
      </c>
      <c r="U17" s="199"/>
      <c r="V17" s="200">
        <v>35670</v>
      </c>
      <c r="W17" s="200">
        <f t="shared" si="1"/>
        <v>0</v>
      </c>
      <c r="X17" s="200"/>
      <c r="Y17" s="201">
        <v>4000</v>
      </c>
      <c r="Z17" s="201">
        <f t="shared" si="2"/>
        <v>0</v>
      </c>
      <c r="AA17" s="199">
        <v>1</v>
      </c>
      <c r="AB17" s="200">
        <v>1168.5</v>
      </c>
      <c r="AC17" s="200">
        <f t="shared" si="3"/>
        <v>1168.5</v>
      </c>
      <c r="AD17" s="199">
        <v>1</v>
      </c>
      <c r="AE17" s="200">
        <v>2275.5</v>
      </c>
      <c r="AF17" s="200">
        <f t="shared" si="4"/>
        <v>2275.5</v>
      </c>
      <c r="AG17" s="200">
        <f t="shared" si="5"/>
        <v>3444</v>
      </c>
      <c r="AH17" s="202"/>
      <c r="AI17" s="208"/>
      <c r="AJ17" s="208"/>
      <c r="AK17" s="204"/>
      <c r="AL17" s="204"/>
      <c r="AM17" s="204"/>
      <c r="AN17" s="204"/>
      <c r="AO17" s="199" t="s">
        <v>1039</v>
      </c>
      <c r="AP17" s="198" t="s">
        <v>934</v>
      </c>
      <c r="AQ17" s="199" t="s">
        <v>622</v>
      </c>
      <c r="AR17" s="199"/>
    </row>
    <row r="18" spans="1:44" ht="42">
      <c r="A18" s="83">
        <v>72</v>
      </c>
      <c r="B18" s="144" t="s">
        <v>1329</v>
      </c>
      <c r="C18" s="198" t="s">
        <v>1330</v>
      </c>
      <c r="D18" s="199"/>
      <c r="E18" s="198" t="s">
        <v>1331</v>
      </c>
      <c r="F18" s="198">
        <v>1</v>
      </c>
      <c r="G18" s="198"/>
      <c r="H18" s="198"/>
      <c r="I18" s="198"/>
      <c r="J18" s="198"/>
      <c r="K18" s="198"/>
      <c r="L18" s="199" t="s">
        <v>212</v>
      </c>
      <c r="M18" s="199"/>
      <c r="N18" s="199" t="s">
        <v>926</v>
      </c>
      <c r="O18" s="199" t="s">
        <v>221</v>
      </c>
      <c r="P18" s="199" t="s">
        <v>252</v>
      </c>
      <c r="Q18" s="199" t="s">
        <v>252</v>
      </c>
      <c r="R18" s="199"/>
      <c r="S18" s="200">
        <v>22140</v>
      </c>
      <c r="T18" s="200">
        <f t="shared" si="0"/>
        <v>0</v>
      </c>
      <c r="U18" s="199"/>
      <c r="V18" s="200">
        <v>35670</v>
      </c>
      <c r="W18" s="200">
        <f t="shared" si="1"/>
        <v>0</v>
      </c>
      <c r="X18" s="200"/>
      <c r="Y18" s="201">
        <v>4000</v>
      </c>
      <c r="Z18" s="201">
        <f t="shared" si="2"/>
        <v>0</v>
      </c>
      <c r="AA18" s="199"/>
      <c r="AB18" s="200">
        <v>1168.5</v>
      </c>
      <c r="AC18" s="200">
        <f t="shared" si="3"/>
        <v>0</v>
      </c>
      <c r="AD18" s="199"/>
      <c r="AE18" s="200">
        <v>2275.5</v>
      </c>
      <c r="AF18" s="200">
        <f t="shared" si="4"/>
        <v>0</v>
      </c>
      <c r="AG18" s="200">
        <f t="shared" si="5"/>
        <v>0</v>
      </c>
      <c r="AH18" s="202"/>
      <c r="AI18" s="203"/>
      <c r="AJ18" s="203"/>
      <c r="AK18" s="204"/>
      <c r="AL18" s="204"/>
      <c r="AM18" s="204"/>
      <c r="AN18" s="204"/>
      <c r="AO18" s="199" t="s">
        <v>1039</v>
      </c>
      <c r="AP18" s="198" t="s">
        <v>934</v>
      </c>
      <c r="AQ18" s="199" t="s">
        <v>622</v>
      </c>
      <c r="AR18" s="199"/>
    </row>
    <row r="19" spans="1:44"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 s="209"/>
      <c r="T19" s="209"/>
      <c r="U19" s="138"/>
      <c r="V19" s="209"/>
      <c r="W19" s="209"/>
      <c r="X19" s="209"/>
      <c r="Y19" s="210"/>
      <c r="Z19" s="210"/>
      <c r="AA19" s="138"/>
      <c r="AB19" s="209"/>
      <c r="AC19" s="209"/>
      <c r="AD19" s="138"/>
      <c r="AE19" s="209"/>
      <c r="AF19" s="209"/>
      <c r="AG19" s="209"/>
      <c r="AH19"/>
      <c r="AI19" s="203"/>
      <c r="AJ19" s="203"/>
      <c r="AK19" s="204"/>
      <c r="AL19" s="204"/>
      <c r="AM19" s="204"/>
      <c r="AN19" s="204"/>
      <c r="AO19"/>
      <c r="AP19"/>
      <c r="AQ19"/>
      <c r="AR19"/>
    </row>
    <row r="20" spans="1:44"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 s="209"/>
      <c r="T20" s="209"/>
      <c r="U20" s="138"/>
      <c r="V20" s="209"/>
      <c r="W20" s="209"/>
      <c r="X20" s="209"/>
      <c r="Y20" s="210"/>
      <c r="Z20" s="210"/>
      <c r="AA20" s="138"/>
      <c r="AB20" s="209"/>
      <c r="AC20" s="209"/>
      <c r="AD20" s="138"/>
      <c r="AE20" s="209"/>
      <c r="AF20" s="209"/>
      <c r="AG20" s="209"/>
      <c r="AH20"/>
      <c r="AI20" s="203"/>
      <c r="AJ20" s="203"/>
      <c r="AK20" s="204"/>
      <c r="AL20" s="204"/>
      <c r="AM20" s="204"/>
      <c r="AN20" s="204"/>
      <c r="AO20"/>
      <c r="AP20"/>
      <c r="AQ20"/>
      <c r="AR20"/>
    </row>
    <row r="21" spans="1:44"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 s="209"/>
      <c r="T21" s="209"/>
      <c r="U21" s="138"/>
      <c r="V21" s="209"/>
      <c r="W21" s="209"/>
      <c r="X21" s="209"/>
      <c r="Y21" s="210"/>
      <c r="Z21" s="210"/>
      <c r="AA21" s="138"/>
      <c r="AB21" s="209"/>
      <c r="AC21" s="209"/>
      <c r="AD21" s="138"/>
      <c r="AE21" s="209"/>
      <c r="AF21" s="209"/>
      <c r="AG21" s="209"/>
      <c r="AH21"/>
      <c r="AI21" s="203"/>
      <c r="AJ21" s="203"/>
      <c r="AK21" s="163"/>
      <c r="AL21" s="163"/>
      <c r="AM21" s="163"/>
      <c r="AN21" s="163"/>
      <c r="AO21"/>
      <c r="AP21"/>
      <c r="AQ21"/>
      <c r="AR21"/>
    </row>
    <row r="22" spans="1:44"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 s="209"/>
      <c r="T22" s="209"/>
      <c r="U22" s="138"/>
      <c r="V22" s="209"/>
      <c r="W22" s="209"/>
      <c r="X22" s="209"/>
      <c r="Y22" s="210"/>
      <c r="Z22" s="210"/>
      <c r="AA22" s="138"/>
      <c r="AB22" s="209"/>
      <c r="AC22" s="209"/>
      <c r="AD22" s="138"/>
      <c r="AE22" s="209"/>
      <c r="AF22" s="209"/>
      <c r="AG22" s="209"/>
      <c r="AH22"/>
      <c r="AI22" s="203"/>
      <c r="AJ22" s="203"/>
      <c r="AK22" s="204"/>
      <c r="AL22" s="204"/>
      <c r="AM22" s="204"/>
      <c r="AN22" s="204"/>
      <c r="AO22"/>
      <c r="AP22"/>
      <c r="AQ22"/>
      <c r="AR22"/>
    </row>
    <row r="23" spans="1:44"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 s="209"/>
      <c r="T23" s="209"/>
      <c r="U23" s="138"/>
      <c r="V23" s="209"/>
      <c r="W23" s="209"/>
      <c r="X23" s="209"/>
      <c r="Y23" s="210"/>
      <c r="Z23" s="210"/>
      <c r="AA23" s="138"/>
      <c r="AB23" s="209"/>
      <c r="AC23" s="209"/>
      <c r="AD23" s="138"/>
      <c r="AE23" s="209"/>
      <c r="AF23" s="209"/>
      <c r="AG23" s="209"/>
      <c r="AH23"/>
      <c r="AI23" s="203"/>
      <c r="AJ23" s="203"/>
      <c r="AK23" s="204"/>
      <c r="AL23" s="204"/>
      <c r="AM23" s="204"/>
      <c r="AN23" s="204"/>
      <c r="AO23"/>
      <c r="AP23"/>
      <c r="AQ23"/>
      <c r="AR23"/>
    </row>
    <row r="24" spans="1:44"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 s="209"/>
      <c r="T24" s="209"/>
      <c r="U24" s="138"/>
      <c r="V24" s="209"/>
      <c r="W24" s="209"/>
      <c r="X24" s="209"/>
      <c r="Y24" s="210"/>
      <c r="Z24" s="210"/>
      <c r="AA24" s="138"/>
      <c r="AB24" s="209"/>
      <c r="AC24" s="209"/>
      <c r="AD24" s="138"/>
      <c r="AE24" s="209"/>
      <c r="AF24" s="209"/>
      <c r="AG24" s="209"/>
      <c r="AH24"/>
      <c r="AI24" s="203"/>
      <c r="AJ24" s="203"/>
      <c r="AK24" s="204"/>
      <c r="AL24" s="204"/>
      <c r="AM24" s="204"/>
      <c r="AN24" s="204"/>
      <c r="AO24"/>
      <c r="AP24"/>
      <c r="AQ24"/>
      <c r="AR24"/>
    </row>
    <row r="25" spans="1:44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 s="209"/>
      <c r="T25" s="209"/>
      <c r="U25" s="138"/>
      <c r="V25" s="209"/>
      <c r="W25" s="209"/>
      <c r="X25" s="209"/>
      <c r="Y25" s="210"/>
      <c r="Z25" s="210"/>
      <c r="AA25" s="138"/>
      <c r="AB25" s="209"/>
      <c r="AC25" s="209"/>
      <c r="AD25" s="138"/>
      <c r="AE25" s="209"/>
      <c r="AF25" s="209"/>
      <c r="AG25" s="209"/>
      <c r="AH25"/>
      <c r="AI25" s="203"/>
      <c r="AJ25" s="203"/>
      <c r="AK25" s="204"/>
      <c r="AL25" s="204"/>
      <c r="AM25" s="204"/>
      <c r="AN25" s="204"/>
      <c r="AO25"/>
      <c r="AP25"/>
      <c r="AQ25"/>
      <c r="AR25"/>
    </row>
    <row r="26" spans="1:44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 s="209"/>
      <c r="T26" s="209"/>
      <c r="U26" s="138"/>
      <c r="V26" s="209"/>
      <c r="W26" s="209"/>
      <c r="X26" s="209"/>
      <c r="Y26" s="210"/>
      <c r="Z26" s="210"/>
      <c r="AA26" s="138"/>
      <c r="AB26" s="209"/>
      <c r="AC26" s="209"/>
      <c r="AD26" s="138"/>
      <c r="AE26" s="209"/>
      <c r="AF26" s="209"/>
      <c r="AG26" s="209"/>
      <c r="AH26"/>
      <c r="AI26" s="203"/>
      <c r="AJ26" s="203"/>
      <c r="AK26" s="204"/>
      <c r="AL26" s="204"/>
      <c r="AM26" s="204"/>
      <c r="AN26" s="204"/>
      <c r="AO26"/>
      <c r="AP26"/>
      <c r="AQ26"/>
      <c r="AR26"/>
    </row>
    <row r="27" spans="1:44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209"/>
      <c r="T27" s="209"/>
      <c r="U27" s="138"/>
      <c r="V27" s="209"/>
      <c r="W27" s="209"/>
      <c r="X27" s="209"/>
      <c r="Y27" s="210"/>
      <c r="Z27" s="210"/>
      <c r="AA27" s="138"/>
      <c r="AB27" s="209"/>
      <c r="AC27" s="209"/>
      <c r="AD27" s="138"/>
      <c r="AE27" s="209"/>
      <c r="AF27" s="209"/>
      <c r="AG27" s="209"/>
      <c r="AH27"/>
      <c r="AI27" s="203"/>
      <c r="AJ27" s="203"/>
      <c r="AK27" s="204"/>
      <c r="AL27" s="204"/>
      <c r="AM27" s="204"/>
      <c r="AN27" s="204"/>
      <c r="AO27"/>
      <c r="AP27"/>
      <c r="AQ27"/>
      <c r="AR27"/>
    </row>
    <row r="28" spans="1:44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 s="209"/>
      <c r="T28" s="209"/>
      <c r="U28" s="138"/>
      <c r="V28" s="209"/>
      <c r="W28" s="209"/>
      <c r="X28" s="209"/>
      <c r="Y28" s="210"/>
      <c r="Z28" s="210"/>
      <c r="AA28" s="138"/>
      <c r="AB28" s="209"/>
      <c r="AC28" s="209"/>
      <c r="AD28" s="138"/>
      <c r="AE28" s="209"/>
      <c r="AF28" s="209"/>
      <c r="AG28" s="209"/>
      <c r="AH28"/>
      <c r="AI28" s="203"/>
      <c r="AJ28" s="203"/>
      <c r="AK28" s="204"/>
      <c r="AL28" s="204"/>
      <c r="AM28" s="204"/>
      <c r="AN28" s="204"/>
      <c r="AO28"/>
      <c r="AP28"/>
      <c r="AQ28"/>
      <c r="AR28"/>
    </row>
    <row r="29" spans="1:44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 s="209"/>
      <c r="T29" s="209"/>
      <c r="U29" s="138"/>
      <c r="V29" s="209"/>
      <c r="W29" s="209"/>
      <c r="X29" s="209"/>
      <c r="Y29" s="210"/>
      <c r="Z29" s="210"/>
      <c r="AA29" s="138"/>
      <c r="AB29" s="209"/>
      <c r="AC29" s="209"/>
      <c r="AD29" s="138"/>
      <c r="AE29" s="209"/>
      <c r="AF29" s="209"/>
      <c r="AG29" s="209"/>
      <c r="AH29"/>
      <c r="AI29" s="203"/>
      <c r="AJ29" s="203"/>
      <c r="AK29" s="204"/>
      <c r="AL29" s="204"/>
      <c r="AM29" s="204"/>
      <c r="AN29" s="204"/>
      <c r="AO29"/>
      <c r="AP29"/>
      <c r="AQ29"/>
      <c r="AR29"/>
    </row>
    <row r="30" spans="1:44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 s="209"/>
      <c r="T30" s="209"/>
      <c r="U30" s="138"/>
      <c r="V30" s="209"/>
      <c r="W30" s="209"/>
      <c r="X30" s="209"/>
      <c r="Y30" s="210"/>
      <c r="Z30" s="210"/>
      <c r="AA30" s="138"/>
      <c r="AB30" s="209"/>
      <c r="AC30" s="209"/>
      <c r="AD30" s="138"/>
      <c r="AE30" s="209"/>
      <c r="AF30" s="209"/>
      <c r="AG30" s="209"/>
      <c r="AH30"/>
      <c r="AI30" s="203"/>
      <c r="AJ30" s="203"/>
      <c r="AK30" s="163"/>
      <c r="AL30" s="163"/>
      <c r="AM30" s="163"/>
      <c r="AN30" s="163"/>
      <c r="AO30"/>
      <c r="AP30"/>
      <c r="AQ30"/>
      <c r="AR30"/>
    </row>
    <row r="31" spans="1:44" s="137" customFormat="1">
      <c r="B31" s="211"/>
      <c r="C31" s="121"/>
      <c r="D31" s="138"/>
      <c r="E31" s="121"/>
      <c r="F31" s="121"/>
      <c r="G31" s="121"/>
      <c r="H31" s="121"/>
      <c r="I31" s="121"/>
      <c r="J31" s="121"/>
      <c r="K31" s="121"/>
      <c r="L31" s="138"/>
      <c r="M31" s="138"/>
      <c r="N31" s="138"/>
      <c r="O31" s="138"/>
      <c r="P31" s="138"/>
      <c r="Q31" s="138"/>
      <c r="R31" s="138"/>
      <c r="S31" s="209"/>
      <c r="T31" s="209"/>
      <c r="U31" s="138"/>
      <c r="V31" s="209"/>
      <c r="W31" s="209"/>
      <c r="X31" s="209"/>
      <c r="Y31" s="210"/>
      <c r="Z31" s="210"/>
      <c r="AA31" s="138"/>
      <c r="AB31" s="209"/>
      <c r="AC31" s="209"/>
      <c r="AD31" s="138"/>
      <c r="AE31" s="209"/>
      <c r="AF31" s="209"/>
      <c r="AG31" s="209"/>
      <c r="AI31" s="203"/>
      <c r="AJ31" s="203"/>
      <c r="AK31" s="204"/>
      <c r="AL31" s="204"/>
      <c r="AM31" s="204"/>
      <c r="AN31" s="204"/>
      <c r="AO31" s="138"/>
      <c r="AP31" s="121"/>
      <c r="AQ31" s="138"/>
      <c r="AR31" s="138"/>
    </row>
    <row r="32" spans="1:44" s="137" customFormat="1">
      <c r="B32" s="211"/>
      <c r="C32" s="121"/>
      <c r="D32" s="138"/>
      <c r="E32" s="121"/>
      <c r="F32" s="121"/>
      <c r="G32" s="121"/>
      <c r="H32" s="121"/>
      <c r="I32" s="121"/>
      <c r="J32" s="121"/>
      <c r="K32" s="121"/>
      <c r="L32" s="138"/>
      <c r="M32" s="138"/>
      <c r="N32" s="138"/>
      <c r="O32" s="138"/>
      <c r="P32" s="138"/>
      <c r="Q32" s="138"/>
      <c r="R32" s="138"/>
      <c r="S32" s="209"/>
      <c r="T32" s="209"/>
      <c r="U32" s="138"/>
      <c r="V32" s="209"/>
      <c r="W32" s="209"/>
      <c r="X32" s="209"/>
      <c r="Y32" s="210"/>
      <c r="Z32" s="210"/>
      <c r="AA32" s="138"/>
      <c r="AB32" s="209"/>
      <c r="AC32" s="209"/>
      <c r="AD32" s="138"/>
      <c r="AE32" s="209"/>
      <c r="AF32" s="209"/>
      <c r="AG32" s="209"/>
      <c r="AI32" s="203"/>
      <c r="AJ32" s="203"/>
      <c r="AK32" s="204"/>
      <c r="AL32" s="204"/>
      <c r="AM32" s="204"/>
      <c r="AN32" s="204"/>
      <c r="AO32" s="138"/>
      <c r="AP32" s="121"/>
      <c r="AQ32" s="138"/>
      <c r="AR32" s="138"/>
    </row>
    <row r="33" spans="2:44" s="137" customFormat="1">
      <c r="B33" s="211"/>
      <c r="C33" s="121"/>
      <c r="D33" s="138"/>
      <c r="E33" s="121"/>
      <c r="F33" s="121"/>
      <c r="G33" s="121"/>
      <c r="H33" s="121"/>
      <c r="I33" s="121"/>
      <c r="J33" s="121"/>
      <c r="K33" s="121"/>
      <c r="L33" s="138"/>
      <c r="M33" s="138"/>
      <c r="N33" s="138"/>
      <c r="O33" s="138"/>
      <c r="P33" s="138"/>
      <c r="Q33" s="138"/>
      <c r="R33" s="138"/>
      <c r="S33" s="209"/>
      <c r="T33" s="209"/>
      <c r="U33" s="138"/>
      <c r="V33" s="209"/>
      <c r="W33" s="209"/>
      <c r="X33" s="209"/>
      <c r="Y33" s="210"/>
      <c r="Z33" s="210"/>
      <c r="AA33" s="138"/>
      <c r="AB33" s="209"/>
      <c r="AC33" s="209"/>
      <c r="AD33" s="138"/>
      <c r="AE33" s="209"/>
      <c r="AF33" s="209"/>
      <c r="AG33" s="209"/>
      <c r="AI33" s="203"/>
      <c r="AJ33" s="203"/>
      <c r="AK33" s="204"/>
      <c r="AL33" s="204"/>
      <c r="AM33" s="204"/>
      <c r="AN33" s="204"/>
      <c r="AO33" s="138"/>
      <c r="AP33" s="121"/>
      <c r="AQ33" s="138"/>
      <c r="AR33" s="138"/>
    </row>
    <row r="34" spans="2:44" s="137" customFormat="1">
      <c r="B34" s="211"/>
      <c r="C34" s="121"/>
      <c r="D34" s="138"/>
      <c r="E34" s="121"/>
      <c r="F34" s="121"/>
      <c r="G34" s="121"/>
      <c r="H34" s="121"/>
      <c r="I34" s="121"/>
      <c r="J34" s="121"/>
      <c r="K34" s="121"/>
      <c r="L34" s="138"/>
      <c r="M34" s="138"/>
      <c r="N34" s="138"/>
      <c r="O34" s="138"/>
      <c r="P34" s="138"/>
      <c r="Q34" s="138"/>
      <c r="R34" s="138"/>
      <c r="S34" s="209"/>
      <c r="T34" s="209"/>
      <c r="U34" s="138"/>
      <c r="V34" s="209"/>
      <c r="W34" s="209"/>
      <c r="X34" s="209"/>
      <c r="Y34" s="210"/>
      <c r="Z34" s="210"/>
      <c r="AA34" s="138"/>
      <c r="AB34" s="209"/>
      <c r="AC34" s="209"/>
      <c r="AD34" s="138"/>
      <c r="AE34" s="209"/>
      <c r="AF34" s="209"/>
      <c r="AG34" s="209"/>
      <c r="AI34" s="203"/>
      <c r="AJ34" s="203"/>
      <c r="AK34" s="204"/>
      <c r="AL34" s="204"/>
      <c r="AM34" s="204"/>
      <c r="AN34" s="204"/>
      <c r="AO34" s="138"/>
      <c r="AP34" s="121"/>
      <c r="AQ34" s="138"/>
      <c r="AR34" s="138"/>
    </row>
    <row r="35" spans="2:44" s="137" customFormat="1">
      <c r="B35" s="211"/>
      <c r="C35" s="121"/>
      <c r="D35" s="138"/>
      <c r="E35" s="121"/>
      <c r="F35" s="121"/>
      <c r="G35" s="121"/>
      <c r="H35" s="121"/>
      <c r="I35" s="121"/>
      <c r="J35" s="121"/>
      <c r="K35" s="121"/>
      <c r="L35" s="138"/>
      <c r="M35" s="138"/>
      <c r="N35" s="138"/>
      <c r="O35" s="138"/>
      <c r="P35" s="138"/>
      <c r="Q35" s="138"/>
      <c r="R35" s="138"/>
      <c r="S35" s="209"/>
      <c r="T35" s="209"/>
      <c r="U35" s="138"/>
      <c r="V35" s="209"/>
      <c r="W35" s="209"/>
      <c r="X35" s="209"/>
      <c r="Y35" s="210"/>
      <c r="Z35" s="210"/>
      <c r="AA35" s="138"/>
      <c r="AB35" s="209"/>
      <c r="AC35" s="209"/>
      <c r="AD35" s="138"/>
      <c r="AE35" s="209"/>
      <c r="AF35" s="209"/>
      <c r="AG35" s="209"/>
      <c r="AI35" s="203"/>
      <c r="AJ35" s="203"/>
      <c r="AK35" s="204"/>
      <c r="AL35" s="204"/>
      <c r="AM35" s="204"/>
      <c r="AN35" s="204"/>
      <c r="AO35" s="138"/>
      <c r="AP35" s="121"/>
      <c r="AQ35" s="138"/>
      <c r="AR35" s="138"/>
    </row>
    <row r="36" spans="2:44" s="137" customFormat="1">
      <c r="B36" s="211"/>
      <c r="C36" s="121"/>
      <c r="D36" s="138"/>
      <c r="E36" s="121"/>
      <c r="F36" s="121"/>
      <c r="G36" s="121"/>
      <c r="H36" s="121"/>
      <c r="I36" s="121"/>
      <c r="J36" s="121"/>
      <c r="K36" s="121"/>
      <c r="L36" s="138"/>
      <c r="M36" s="138"/>
      <c r="N36" s="138"/>
      <c r="O36" s="138"/>
      <c r="P36" s="138"/>
      <c r="Q36" s="138"/>
      <c r="R36" s="138"/>
      <c r="S36" s="209"/>
      <c r="T36" s="209"/>
      <c r="U36" s="138"/>
      <c r="V36" s="209"/>
      <c r="W36" s="209"/>
      <c r="X36" s="209"/>
      <c r="Y36" s="210"/>
      <c r="Z36" s="210"/>
      <c r="AA36" s="138"/>
      <c r="AB36" s="209"/>
      <c r="AC36" s="209"/>
      <c r="AD36" s="138"/>
      <c r="AE36" s="209"/>
      <c r="AF36" s="209"/>
      <c r="AG36" s="209"/>
      <c r="AI36" s="203"/>
      <c r="AJ36" s="203"/>
      <c r="AK36" s="204"/>
      <c r="AL36" s="204"/>
      <c r="AM36" s="204"/>
      <c r="AN36" s="204"/>
      <c r="AO36" s="138"/>
      <c r="AP36" s="121"/>
      <c r="AQ36" s="138"/>
      <c r="AR36" s="138"/>
    </row>
    <row r="37" spans="2:44" s="137" customFormat="1">
      <c r="B37" s="211"/>
      <c r="C37" s="121"/>
      <c r="D37" s="138"/>
      <c r="E37" s="121"/>
      <c r="F37" s="121"/>
      <c r="G37" s="121"/>
      <c r="H37" s="121"/>
      <c r="I37" s="121"/>
      <c r="J37" s="121"/>
      <c r="K37" s="121"/>
      <c r="L37" s="138"/>
      <c r="M37" s="138"/>
      <c r="N37" s="138"/>
      <c r="O37" s="138"/>
      <c r="P37" s="138"/>
      <c r="Q37" s="138"/>
      <c r="R37" s="138"/>
      <c r="S37" s="209"/>
      <c r="T37" s="209"/>
      <c r="U37" s="138"/>
      <c r="V37" s="209"/>
      <c r="W37" s="209"/>
      <c r="X37" s="209"/>
      <c r="Y37" s="210"/>
      <c r="Z37" s="210"/>
      <c r="AA37" s="138"/>
      <c r="AB37" s="209"/>
      <c r="AC37" s="209"/>
      <c r="AD37" s="138"/>
      <c r="AE37" s="209"/>
      <c r="AF37" s="209"/>
      <c r="AG37" s="209"/>
      <c r="AI37" s="203"/>
      <c r="AJ37" s="203"/>
      <c r="AK37" s="204"/>
      <c r="AL37" s="204"/>
      <c r="AM37" s="204"/>
      <c r="AN37" s="204"/>
      <c r="AO37" s="138"/>
      <c r="AP37" s="121"/>
      <c r="AQ37" s="138"/>
      <c r="AR37" s="138"/>
    </row>
    <row r="38" spans="2:44" s="137" customFormat="1">
      <c r="B38" s="211"/>
      <c r="C38" s="121"/>
      <c r="D38" s="138"/>
      <c r="E38" s="121"/>
      <c r="F38" s="121"/>
      <c r="G38" s="121"/>
      <c r="H38" s="121"/>
      <c r="I38" s="121"/>
      <c r="J38" s="121"/>
      <c r="K38" s="121"/>
      <c r="L38" s="138"/>
      <c r="M38" s="138"/>
      <c r="N38" s="138"/>
      <c r="O38" s="138"/>
      <c r="P38" s="138"/>
      <c r="Q38" s="138"/>
      <c r="R38" s="138"/>
      <c r="S38" s="209"/>
      <c r="T38" s="209"/>
      <c r="U38" s="138"/>
      <c r="V38" s="209"/>
      <c r="W38" s="209"/>
      <c r="X38" s="209"/>
      <c r="Y38" s="210"/>
      <c r="Z38" s="210"/>
      <c r="AA38" s="138"/>
      <c r="AB38" s="209"/>
      <c r="AC38" s="209"/>
      <c r="AD38" s="138"/>
      <c r="AE38" s="209"/>
      <c r="AF38" s="209"/>
      <c r="AG38" s="209"/>
      <c r="AI38" s="203"/>
      <c r="AJ38" s="203"/>
      <c r="AK38" s="163"/>
      <c r="AL38" s="163"/>
      <c r="AM38" s="163"/>
      <c r="AN38" s="163"/>
      <c r="AO38" s="138"/>
      <c r="AP38" s="121"/>
      <c r="AQ38" s="138"/>
      <c r="AR38" s="138"/>
    </row>
    <row r="39" spans="2:44" s="137" customFormat="1">
      <c r="B39" s="211"/>
      <c r="C39" s="121"/>
      <c r="D39" s="138"/>
      <c r="E39" s="121"/>
      <c r="F39" s="121"/>
      <c r="G39" s="121"/>
      <c r="H39" s="121"/>
      <c r="I39" s="121"/>
      <c r="J39" s="121"/>
      <c r="K39" s="121"/>
      <c r="L39" s="138"/>
      <c r="M39" s="138"/>
      <c r="N39" s="138"/>
      <c r="O39" s="138"/>
      <c r="P39" s="138"/>
      <c r="Q39" s="138"/>
      <c r="R39" s="138"/>
      <c r="S39" s="209"/>
      <c r="T39" s="209"/>
      <c r="U39" s="138"/>
      <c r="V39" s="209"/>
      <c r="W39" s="209"/>
      <c r="X39" s="209"/>
      <c r="Y39" s="210"/>
      <c r="Z39" s="210"/>
      <c r="AA39" s="138"/>
      <c r="AB39" s="209"/>
      <c r="AC39" s="209"/>
      <c r="AD39" s="138"/>
      <c r="AE39" s="209"/>
      <c r="AF39" s="209"/>
      <c r="AG39" s="209"/>
      <c r="AI39" s="203"/>
      <c r="AJ39" s="203"/>
      <c r="AK39" s="204"/>
      <c r="AL39" s="204"/>
      <c r="AM39" s="204"/>
      <c r="AN39" s="204"/>
      <c r="AO39" s="138"/>
      <c r="AP39" s="121"/>
      <c r="AQ39" s="138"/>
      <c r="AR39" s="138"/>
    </row>
    <row r="40" spans="2:44" s="137" customFormat="1">
      <c r="B40" s="211"/>
      <c r="C40" s="121"/>
      <c r="D40" s="138"/>
      <c r="E40" s="121"/>
      <c r="F40" s="121"/>
      <c r="G40" s="121"/>
      <c r="H40" s="121"/>
      <c r="I40" s="121"/>
      <c r="J40" s="121"/>
      <c r="K40" s="121"/>
      <c r="L40" s="138"/>
      <c r="M40" s="138"/>
      <c r="N40" s="138"/>
      <c r="O40" s="138"/>
      <c r="P40" s="138"/>
      <c r="Q40" s="138"/>
      <c r="R40" s="138"/>
      <c r="S40" s="209"/>
      <c r="T40" s="209"/>
      <c r="U40" s="138"/>
      <c r="V40" s="209"/>
      <c r="W40" s="209"/>
      <c r="X40" s="209"/>
      <c r="Y40" s="210"/>
      <c r="Z40" s="210"/>
      <c r="AA40" s="138"/>
      <c r="AB40" s="209"/>
      <c r="AC40" s="209"/>
      <c r="AD40" s="138"/>
      <c r="AE40" s="209"/>
      <c r="AF40" s="209"/>
      <c r="AG40" s="209"/>
      <c r="AI40" s="203"/>
      <c r="AJ40" s="203"/>
      <c r="AK40" s="204"/>
      <c r="AL40" s="204"/>
      <c r="AM40" s="204"/>
      <c r="AN40" s="204"/>
      <c r="AO40" s="138"/>
      <c r="AP40" s="121"/>
      <c r="AQ40" s="138"/>
      <c r="AR40" s="138"/>
    </row>
    <row r="41" spans="2:44" s="137" customFormat="1">
      <c r="B41" s="211"/>
      <c r="C41" s="121"/>
      <c r="D41" s="138"/>
      <c r="E41" s="121"/>
      <c r="F41" s="121"/>
      <c r="G41" s="121"/>
      <c r="H41" s="121"/>
      <c r="I41" s="121"/>
      <c r="J41" s="121"/>
      <c r="K41" s="121"/>
      <c r="L41" s="138"/>
      <c r="M41" s="138"/>
      <c r="N41" s="138"/>
      <c r="O41" s="138"/>
      <c r="P41" s="138"/>
      <c r="Q41" s="138"/>
      <c r="R41" s="138"/>
      <c r="S41" s="209"/>
      <c r="T41" s="209"/>
      <c r="U41" s="138"/>
      <c r="V41" s="209"/>
      <c r="W41" s="209"/>
      <c r="X41" s="209"/>
      <c r="Y41" s="210"/>
      <c r="Z41" s="210"/>
      <c r="AA41" s="138"/>
      <c r="AB41" s="209"/>
      <c r="AC41" s="209"/>
      <c r="AD41" s="138"/>
      <c r="AE41" s="209"/>
      <c r="AF41" s="209"/>
      <c r="AG41" s="209"/>
      <c r="AI41" s="203"/>
      <c r="AJ41" s="203"/>
      <c r="AK41" s="204"/>
      <c r="AL41" s="204"/>
      <c r="AM41" s="204"/>
      <c r="AN41" s="204"/>
      <c r="AO41" s="138"/>
      <c r="AP41" s="121"/>
      <c r="AQ41" s="138"/>
      <c r="AR41" s="138"/>
    </row>
    <row r="42" spans="2:44" s="137" customFormat="1">
      <c r="B42" s="211"/>
      <c r="C42" s="121"/>
      <c r="D42" s="138"/>
      <c r="E42" s="121"/>
      <c r="F42" s="121"/>
      <c r="G42" s="121"/>
      <c r="H42" s="121"/>
      <c r="I42" s="121"/>
      <c r="J42" s="121"/>
      <c r="K42" s="121"/>
      <c r="L42" s="138"/>
      <c r="M42" s="138"/>
      <c r="N42" s="138"/>
      <c r="O42" s="138"/>
      <c r="P42" s="138"/>
      <c r="Q42" s="138"/>
      <c r="R42" s="138"/>
      <c r="S42" s="209"/>
      <c r="T42" s="209"/>
      <c r="U42" s="138"/>
      <c r="V42" s="209"/>
      <c r="W42" s="209"/>
      <c r="X42" s="209"/>
      <c r="Y42" s="210"/>
      <c r="Z42" s="210"/>
      <c r="AA42" s="138"/>
      <c r="AB42" s="209"/>
      <c r="AC42" s="209"/>
      <c r="AD42" s="138"/>
      <c r="AE42" s="209"/>
      <c r="AF42" s="209"/>
      <c r="AG42" s="209"/>
      <c r="AI42" s="203"/>
      <c r="AJ42" s="203"/>
      <c r="AK42" s="204"/>
      <c r="AL42" s="204"/>
      <c r="AM42" s="204"/>
      <c r="AN42" s="204"/>
      <c r="AO42" s="138"/>
      <c r="AP42" s="121"/>
      <c r="AQ42" s="138"/>
      <c r="AR42" s="138"/>
    </row>
    <row r="43" spans="2:44" s="137" customFormat="1">
      <c r="B43" s="211"/>
      <c r="C43" s="121"/>
      <c r="D43" s="138"/>
      <c r="E43" s="121"/>
      <c r="F43" s="121"/>
      <c r="G43" s="121"/>
      <c r="H43" s="121"/>
      <c r="I43" s="121"/>
      <c r="J43" s="121"/>
      <c r="K43" s="121"/>
      <c r="L43" s="138"/>
      <c r="M43" s="138"/>
      <c r="N43" s="138"/>
      <c r="O43" s="138"/>
      <c r="P43" s="138"/>
      <c r="Q43" s="138"/>
      <c r="R43" s="138"/>
      <c r="S43" s="209"/>
      <c r="T43" s="209"/>
      <c r="U43" s="138"/>
      <c r="V43" s="209"/>
      <c r="W43" s="209"/>
      <c r="X43" s="209"/>
      <c r="Y43" s="210"/>
      <c r="Z43" s="210"/>
      <c r="AA43" s="138"/>
      <c r="AB43" s="209"/>
      <c r="AC43" s="209"/>
      <c r="AD43" s="138"/>
      <c r="AE43" s="209"/>
      <c r="AF43" s="209"/>
      <c r="AG43" s="209"/>
      <c r="AI43" s="203"/>
      <c r="AJ43" s="203"/>
      <c r="AK43" s="204"/>
      <c r="AL43" s="204"/>
      <c r="AM43" s="204"/>
      <c r="AN43" s="204"/>
      <c r="AO43" s="138"/>
      <c r="AP43" s="121"/>
      <c r="AQ43" s="138"/>
      <c r="AR43" s="138"/>
    </row>
    <row r="44" spans="2:44" s="137" customFormat="1">
      <c r="B44" s="211"/>
      <c r="C44" s="121"/>
      <c r="D44" s="138"/>
      <c r="E44" s="121"/>
      <c r="F44" s="121"/>
      <c r="G44" s="121"/>
      <c r="H44" s="121"/>
      <c r="I44" s="121"/>
      <c r="J44" s="121"/>
      <c r="K44" s="121"/>
      <c r="L44" s="138"/>
      <c r="M44" s="138"/>
      <c r="N44" s="138"/>
      <c r="O44" s="138"/>
      <c r="P44" s="138"/>
      <c r="Q44" s="138"/>
      <c r="R44" s="138"/>
      <c r="S44" s="209"/>
      <c r="T44" s="209"/>
      <c r="U44" s="138"/>
      <c r="V44" s="209"/>
      <c r="W44" s="209"/>
      <c r="X44" s="209"/>
      <c r="Y44" s="210"/>
      <c r="Z44" s="210"/>
      <c r="AA44" s="138"/>
      <c r="AB44" s="209"/>
      <c r="AC44" s="209"/>
      <c r="AD44" s="138"/>
      <c r="AE44" s="209"/>
      <c r="AF44" s="209"/>
      <c r="AG44" s="209"/>
      <c r="AI44" s="203"/>
      <c r="AJ44" s="203"/>
      <c r="AK44" s="204"/>
      <c r="AL44" s="204"/>
      <c r="AM44" s="204"/>
      <c r="AN44" s="204"/>
      <c r="AO44" s="138"/>
      <c r="AP44" s="121"/>
      <c r="AQ44" s="138"/>
      <c r="AR44" s="138"/>
    </row>
    <row r="45" spans="2:44" s="137" customFormat="1">
      <c r="B45" s="211"/>
      <c r="C45" s="121"/>
      <c r="D45" s="138"/>
      <c r="E45" s="121"/>
      <c r="F45" s="121"/>
      <c r="G45" s="121"/>
      <c r="H45" s="121"/>
      <c r="I45" s="121"/>
      <c r="J45" s="121"/>
      <c r="K45" s="121"/>
      <c r="L45" s="138"/>
      <c r="M45" s="138"/>
      <c r="N45" s="138"/>
      <c r="O45" s="138"/>
      <c r="P45" s="138"/>
      <c r="Q45" s="138"/>
      <c r="R45" s="138"/>
      <c r="S45" s="209"/>
      <c r="T45" s="209"/>
      <c r="U45" s="138"/>
      <c r="V45" s="209"/>
      <c r="W45" s="209"/>
      <c r="X45" s="209"/>
      <c r="Y45" s="210"/>
      <c r="Z45" s="210"/>
      <c r="AA45" s="138"/>
      <c r="AB45" s="209"/>
      <c r="AC45" s="209"/>
      <c r="AD45" s="138"/>
      <c r="AE45" s="209"/>
      <c r="AF45" s="209"/>
      <c r="AG45" s="209"/>
      <c r="AI45" s="203"/>
      <c r="AJ45" s="203"/>
      <c r="AK45" s="204"/>
      <c r="AL45" s="204"/>
      <c r="AM45" s="204"/>
      <c r="AN45" s="204"/>
      <c r="AO45" s="138"/>
      <c r="AP45" s="121"/>
      <c r="AQ45" s="138"/>
      <c r="AR45" s="138"/>
    </row>
    <row r="46" spans="2:44" s="137" customFormat="1">
      <c r="B46" s="211"/>
      <c r="C46" s="121"/>
      <c r="D46" s="138"/>
      <c r="E46" s="121"/>
      <c r="F46" s="121"/>
      <c r="G46" s="121"/>
      <c r="H46" s="121"/>
      <c r="I46" s="121"/>
      <c r="J46" s="121"/>
      <c r="K46" s="121"/>
      <c r="L46" s="138"/>
      <c r="M46" s="138"/>
      <c r="N46" s="138"/>
      <c r="O46" s="138"/>
      <c r="P46" s="138"/>
      <c r="Q46" s="138"/>
      <c r="R46" s="138"/>
      <c r="S46" s="209"/>
      <c r="T46" s="209"/>
      <c r="U46" s="138"/>
      <c r="V46" s="209"/>
      <c r="W46" s="209"/>
      <c r="X46" s="209"/>
      <c r="Y46" s="210"/>
      <c r="Z46" s="210"/>
      <c r="AA46" s="138"/>
      <c r="AB46" s="209"/>
      <c r="AC46" s="209"/>
      <c r="AD46" s="138"/>
      <c r="AE46" s="209"/>
      <c r="AF46" s="209"/>
      <c r="AG46" s="209"/>
      <c r="AI46" s="203"/>
      <c r="AJ46" s="203"/>
      <c r="AK46" s="204"/>
      <c r="AL46" s="204"/>
      <c r="AM46" s="204"/>
      <c r="AN46" s="204"/>
      <c r="AO46" s="138"/>
      <c r="AP46" s="121"/>
      <c r="AQ46" s="138"/>
      <c r="AR46" s="138"/>
    </row>
    <row r="47" spans="2:44" s="137" customFormat="1">
      <c r="B47" s="211"/>
      <c r="C47" s="121"/>
      <c r="D47" s="138"/>
      <c r="E47" s="121"/>
      <c r="F47" s="121"/>
      <c r="G47" s="121"/>
      <c r="H47" s="121"/>
      <c r="I47" s="121"/>
      <c r="J47" s="121"/>
      <c r="K47" s="121"/>
      <c r="L47" s="138"/>
      <c r="M47" s="138"/>
      <c r="N47" s="138"/>
      <c r="O47" s="138"/>
      <c r="P47" s="138"/>
      <c r="Q47" s="138"/>
      <c r="R47" s="138"/>
      <c r="S47" s="209"/>
      <c r="T47" s="209"/>
      <c r="U47" s="138"/>
      <c r="V47" s="209"/>
      <c r="W47" s="209"/>
      <c r="X47" s="209"/>
      <c r="Y47" s="210"/>
      <c r="Z47" s="210"/>
      <c r="AA47" s="138"/>
      <c r="AB47" s="209"/>
      <c r="AC47" s="209"/>
      <c r="AD47" s="138"/>
      <c r="AE47" s="209"/>
      <c r="AF47" s="209"/>
      <c r="AG47" s="209"/>
      <c r="AI47" s="203"/>
      <c r="AJ47" s="203"/>
      <c r="AK47" s="204"/>
      <c r="AL47" s="204"/>
      <c r="AM47" s="204"/>
      <c r="AN47" s="204"/>
      <c r="AO47" s="138"/>
      <c r="AP47" s="121"/>
      <c r="AQ47" s="138"/>
      <c r="AR47" s="138"/>
    </row>
    <row r="48" spans="2:44" s="137" customFormat="1">
      <c r="B48" s="211"/>
      <c r="C48" s="121"/>
      <c r="D48" s="138"/>
      <c r="E48" s="121"/>
      <c r="F48" s="121"/>
      <c r="G48" s="121"/>
      <c r="H48" s="121"/>
      <c r="I48" s="121"/>
      <c r="J48" s="121"/>
      <c r="K48" s="121"/>
      <c r="L48" s="138"/>
      <c r="M48" s="138"/>
      <c r="N48" s="138"/>
      <c r="O48" s="138"/>
      <c r="P48" s="138"/>
      <c r="Q48" s="138"/>
      <c r="R48" s="138"/>
      <c r="S48" s="209"/>
      <c r="T48" s="209"/>
      <c r="U48" s="138"/>
      <c r="V48" s="209"/>
      <c r="W48" s="209"/>
      <c r="X48" s="209"/>
      <c r="Y48" s="210"/>
      <c r="Z48" s="210"/>
      <c r="AA48" s="138"/>
      <c r="AB48" s="209"/>
      <c r="AC48" s="209"/>
      <c r="AD48" s="138"/>
      <c r="AE48" s="209"/>
      <c r="AF48" s="209"/>
      <c r="AG48" s="209"/>
      <c r="AI48" s="203"/>
      <c r="AJ48" s="203"/>
      <c r="AK48" s="163"/>
      <c r="AL48" s="163"/>
      <c r="AM48" s="163"/>
      <c r="AN48" s="163"/>
      <c r="AO48" s="138"/>
      <c r="AP48" s="121"/>
      <c r="AQ48" s="138"/>
      <c r="AR48" s="138"/>
    </row>
    <row r="49" spans="1:44" s="137" customFormat="1">
      <c r="B49" s="211"/>
      <c r="C49" s="121"/>
      <c r="D49" s="138"/>
      <c r="E49" s="121"/>
      <c r="F49" s="121"/>
      <c r="G49" s="121"/>
      <c r="H49" s="121"/>
      <c r="I49" s="121"/>
      <c r="J49" s="121"/>
      <c r="K49" s="121"/>
      <c r="L49" s="138"/>
      <c r="M49" s="138"/>
      <c r="N49" s="138"/>
      <c r="O49" s="138"/>
      <c r="P49" s="138"/>
      <c r="Q49" s="138"/>
      <c r="R49" s="138"/>
      <c r="S49" s="209"/>
      <c r="T49" s="209"/>
      <c r="U49" s="138"/>
      <c r="V49" s="209"/>
      <c r="W49" s="209"/>
      <c r="X49" s="209"/>
      <c r="Y49" s="210"/>
      <c r="Z49" s="210"/>
      <c r="AA49" s="138"/>
      <c r="AB49" s="209"/>
      <c r="AC49" s="209"/>
      <c r="AD49" s="138"/>
      <c r="AE49" s="209"/>
      <c r="AF49" s="209"/>
      <c r="AG49" s="209"/>
      <c r="AI49" s="203"/>
      <c r="AJ49" s="203"/>
      <c r="AK49" s="204"/>
      <c r="AL49" s="204"/>
      <c r="AM49" s="204"/>
      <c r="AN49" s="204"/>
      <c r="AO49" s="138"/>
      <c r="AP49" s="121"/>
      <c r="AQ49" s="138"/>
      <c r="AR49" s="138"/>
    </row>
    <row r="50" spans="1:44" s="137" customFormat="1">
      <c r="B50" s="211"/>
      <c r="C50" s="121"/>
      <c r="D50" s="138"/>
      <c r="E50" s="121"/>
      <c r="F50" s="121"/>
      <c r="G50" s="121"/>
      <c r="H50" s="121"/>
      <c r="I50" s="121"/>
      <c r="J50" s="121"/>
      <c r="K50" s="121"/>
      <c r="L50" s="138"/>
      <c r="M50" s="138"/>
      <c r="N50" s="138"/>
      <c r="O50" s="138"/>
      <c r="P50" s="138"/>
      <c r="Q50" s="138"/>
      <c r="R50" s="138"/>
      <c r="S50" s="209"/>
      <c r="T50" s="209"/>
      <c r="U50" s="138"/>
      <c r="V50" s="209"/>
      <c r="W50" s="209"/>
      <c r="X50" s="209"/>
      <c r="Y50" s="210"/>
      <c r="Z50" s="210"/>
      <c r="AA50" s="138"/>
      <c r="AB50" s="209"/>
      <c r="AC50" s="209"/>
      <c r="AD50" s="138"/>
      <c r="AE50" s="209"/>
      <c r="AF50" s="209"/>
      <c r="AG50" s="209"/>
      <c r="AI50" s="203"/>
      <c r="AJ50" s="203"/>
      <c r="AK50" s="163"/>
      <c r="AL50" s="163"/>
      <c r="AM50" s="163"/>
      <c r="AN50" s="163"/>
      <c r="AO50" s="138"/>
      <c r="AP50" s="121"/>
      <c r="AQ50" s="138"/>
      <c r="AR50" s="138"/>
    </row>
    <row r="51" spans="1:44" s="137" customFormat="1">
      <c r="B51" s="211"/>
      <c r="C51" s="121"/>
      <c r="D51" s="138"/>
      <c r="E51" s="121"/>
      <c r="F51" s="121"/>
      <c r="G51" s="121"/>
      <c r="H51" s="121"/>
      <c r="I51" s="121"/>
      <c r="J51" s="121"/>
      <c r="K51" s="121"/>
      <c r="L51" s="138"/>
      <c r="M51" s="138"/>
      <c r="N51" s="138"/>
      <c r="O51" s="138"/>
      <c r="P51" s="138"/>
      <c r="Q51" s="138"/>
      <c r="R51" s="138"/>
      <c r="S51" s="209"/>
      <c r="T51" s="209"/>
      <c r="U51" s="138"/>
      <c r="V51" s="209"/>
      <c r="W51" s="209"/>
      <c r="X51" s="209"/>
      <c r="Y51" s="210"/>
      <c r="Z51" s="210"/>
      <c r="AA51" s="138"/>
      <c r="AB51" s="209"/>
      <c r="AC51" s="209"/>
      <c r="AD51" s="138"/>
      <c r="AE51" s="209"/>
      <c r="AF51" s="209"/>
      <c r="AG51" s="209"/>
      <c r="AI51" s="203"/>
      <c r="AJ51" s="203"/>
      <c r="AK51" s="204"/>
      <c r="AL51" s="204"/>
      <c r="AM51" s="204"/>
      <c r="AN51" s="204"/>
      <c r="AO51" s="138"/>
      <c r="AP51" s="121"/>
      <c r="AQ51" s="138"/>
      <c r="AR51" s="138"/>
    </row>
    <row r="52" spans="1:44" s="137" customFormat="1">
      <c r="B52" s="211"/>
      <c r="C52" s="121"/>
      <c r="D52" s="138"/>
      <c r="E52" s="121"/>
      <c r="F52" s="121"/>
      <c r="G52" s="121"/>
      <c r="H52" s="121"/>
      <c r="I52" s="121"/>
      <c r="J52" s="121"/>
      <c r="K52" s="121"/>
      <c r="L52" s="138"/>
      <c r="M52" s="138"/>
      <c r="N52" s="138"/>
      <c r="O52" s="138"/>
      <c r="P52" s="138"/>
      <c r="Q52" s="138"/>
      <c r="R52" s="138"/>
      <c r="S52" s="209"/>
      <c r="T52" s="209"/>
      <c r="U52" s="138"/>
      <c r="V52" s="209"/>
      <c r="W52" s="209"/>
      <c r="X52" s="209"/>
      <c r="Y52" s="210"/>
      <c r="Z52" s="210"/>
      <c r="AA52" s="138"/>
      <c r="AB52" s="209"/>
      <c r="AC52" s="209"/>
      <c r="AD52" s="138"/>
      <c r="AE52" s="209"/>
      <c r="AF52" s="209"/>
      <c r="AG52" s="209"/>
      <c r="AI52" s="203"/>
      <c r="AJ52" s="203"/>
      <c r="AK52" s="204"/>
      <c r="AL52" s="204"/>
      <c r="AM52" s="204"/>
      <c r="AN52" s="204"/>
      <c r="AO52" s="138"/>
      <c r="AP52" s="121"/>
      <c r="AQ52" s="138"/>
      <c r="AR52" s="138"/>
    </row>
    <row r="53" spans="1:44" s="137" customFormat="1">
      <c r="B53" s="211"/>
      <c r="C53" s="121"/>
      <c r="D53" s="138"/>
      <c r="E53" s="121"/>
      <c r="F53" s="121"/>
      <c r="G53" s="121"/>
      <c r="H53" s="121"/>
      <c r="I53" s="121"/>
      <c r="J53" s="121"/>
      <c r="K53" s="121"/>
      <c r="L53" s="138"/>
      <c r="M53" s="138"/>
      <c r="N53" s="138"/>
      <c r="O53" s="138"/>
      <c r="P53" s="138"/>
      <c r="Q53" s="138"/>
      <c r="R53" s="138"/>
      <c r="S53" s="209"/>
      <c r="T53" s="209"/>
      <c r="U53" s="138"/>
      <c r="V53" s="209"/>
      <c r="W53" s="209"/>
      <c r="X53" s="209"/>
      <c r="Y53" s="210"/>
      <c r="Z53" s="210"/>
      <c r="AA53" s="138"/>
      <c r="AB53" s="209"/>
      <c r="AC53" s="209"/>
      <c r="AD53" s="138"/>
      <c r="AE53" s="209"/>
      <c r="AF53" s="209"/>
      <c r="AG53" s="209"/>
      <c r="AI53" s="203"/>
      <c r="AJ53" s="203"/>
      <c r="AK53" s="204"/>
      <c r="AL53" s="204"/>
      <c r="AM53" s="204"/>
      <c r="AN53" s="204"/>
      <c r="AO53" s="138"/>
      <c r="AP53" s="121"/>
      <c r="AQ53" s="138"/>
      <c r="AR53" s="138"/>
    </row>
    <row r="54" spans="1:44" s="137" customFormat="1">
      <c r="B54" s="211"/>
      <c r="C54" s="121"/>
      <c r="D54" s="138"/>
      <c r="E54" s="121"/>
      <c r="F54" s="121"/>
      <c r="G54" s="121"/>
      <c r="H54" s="121"/>
      <c r="I54" s="121"/>
      <c r="J54" s="121"/>
      <c r="K54" s="121"/>
      <c r="L54" s="138"/>
      <c r="M54" s="138"/>
      <c r="N54" s="138"/>
      <c r="O54" s="138"/>
      <c r="P54" s="138"/>
      <c r="Q54" s="138"/>
      <c r="R54" s="138"/>
      <c r="S54" s="209"/>
      <c r="T54" s="209"/>
      <c r="U54" s="138"/>
      <c r="V54" s="209"/>
      <c r="W54" s="209"/>
      <c r="X54" s="209"/>
      <c r="Y54" s="210"/>
      <c r="Z54" s="210"/>
      <c r="AA54" s="138"/>
      <c r="AB54" s="209"/>
      <c r="AC54" s="209"/>
      <c r="AD54" s="138"/>
      <c r="AE54" s="209"/>
      <c r="AF54" s="209"/>
      <c r="AG54" s="209"/>
      <c r="AI54" s="203"/>
      <c r="AJ54" s="203"/>
      <c r="AK54" s="204"/>
      <c r="AL54" s="204"/>
      <c r="AM54" s="204"/>
      <c r="AN54" s="204"/>
      <c r="AO54" s="138"/>
      <c r="AP54" s="121"/>
      <c r="AQ54" s="138"/>
      <c r="AR54" s="138"/>
    </row>
    <row r="55" spans="1:44" s="137" customFormat="1">
      <c r="B55" s="211"/>
      <c r="C55" s="121"/>
      <c r="D55" s="138"/>
      <c r="E55" s="121"/>
      <c r="F55" s="121"/>
      <c r="G55" s="121"/>
      <c r="H55" s="121"/>
      <c r="I55" s="121"/>
      <c r="J55" s="121"/>
      <c r="K55" s="121"/>
      <c r="L55" s="138"/>
      <c r="M55" s="138"/>
      <c r="N55" s="138"/>
      <c r="O55" s="138"/>
      <c r="P55" s="138"/>
      <c r="Q55" s="138"/>
      <c r="R55" s="138"/>
      <c r="S55" s="209"/>
      <c r="T55" s="209"/>
      <c r="U55" s="138"/>
      <c r="V55" s="209"/>
      <c r="W55" s="209"/>
      <c r="X55" s="209"/>
      <c r="Y55" s="210"/>
      <c r="Z55" s="210"/>
      <c r="AA55" s="138"/>
      <c r="AB55" s="209"/>
      <c r="AC55" s="209"/>
      <c r="AD55" s="138"/>
      <c r="AE55" s="209"/>
      <c r="AF55" s="209"/>
      <c r="AG55" s="209"/>
      <c r="AI55" s="203"/>
      <c r="AJ55" s="203"/>
      <c r="AK55" s="204"/>
      <c r="AL55" s="204"/>
      <c r="AM55" s="204"/>
      <c r="AN55" s="204"/>
      <c r="AO55" s="138"/>
      <c r="AP55" s="121"/>
      <c r="AQ55" s="138"/>
      <c r="AR55" s="138"/>
    </row>
    <row r="56" spans="1:44" s="137" customFormat="1">
      <c r="B56" s="211"/>
      <c r="C56" s="121"/>
      <c r="D56" s="138"/>
      <c r="E56" s="121"/>
      <c r="F56" s="121"/>
      <c r="G56" s="121"/>
      <c r="H56" s="121"/>
      <c r="I56" s="121"/>
      <c r="J56" s="121"/>
      <c r="K56" s="121"/>
      <c r="L56" s="138"/>
      <c r="M56" s="138"/>
      <c r="N56" s="138"/>
      <c r="O56" s="138"/>
      <c r="P56" s="138"/>
      <c r="Q56" s="138"/>
      <c r="R56" s="138"/>
      <c r="S56" s="209"/>
      <c r="T56" s="209"/>
      <c r="U56" s="138"/>
      <c r="V56" s="209"/>
      <c r="W56" s="209"/>
      <c r="X56" s="209"/>
      <c r="Y56" s="210"/>
      <c r="Z56" s="210"/>
      <c r="AA56" s="138"/>
      <c r="AB56" s="209"/>
      <c r="AC56" s="209"/>
      <c r="AD56" s="138"/>
      <c r="AE56" s="209"/>
      <c r="AF56" s="209"/>
      <c r="AG56" s="209"/>
      <c r="AI56" s="203"/>
      <c r="AJ56" s="203"/>
      <c r="AK56" s="204"/>
      <c r="AL56" s="204"/>
      <c r="AM56" s="204"/>
      <c r="AN56" s="204"/>
      <c r="AO56" s="138"/>
      <c r="AP56" s="121"/>
      <c r="AQ56" s="138"/>
      <c r="AR56" s="138"/>
    </row>
    <row r="57" spans="1:44" s="137" customFormat="1">
      <c r="B57" s="211"/>
      <c r="C57" s="121"/>
      <c r="D57" s="138"/>
      <c r="E57" s="121"/>
      <c r="F57" s="121"/>
      <c r="G57" s="121"/>
      <c r="H57" s="121"/>
      <c r="I57" s="121"/>
      <c r="J57" s="121"/>
      <c r="K57" s="121"/>
      <c r="L57" s="138"/>
      <c r="M57" s="138"/>
      <c r="N57" s="138"/>
      <c r="O57" s="138"/>
      <c r="P57" s="138"/>
      <c r="Q57" s="138"/>
      <c r="R57" s="138"/>
      <c r="S57" s="209"/>
      <c r="T57" s="209"/>
      <c r="U57" s="138"/>
      <c r="V57" s="209"/>
      <c r="W57" s="209"/>
      <c r="X57" s="209"/>
      <c r="Y57" s="210"/>
      <c r="Z57" s="210"/>
      <c r="AA57" s="138"/>
      <c r="AB57" s="209"/>
      <c r="AC57" s="209"/>
      <c r="AD57" s="138"/>
      <c r="AE57" s="209"/>
      <c r="AF57" s="209"/>
      <c r="AG57" s="209"/>
      <c r="AI57" s="203"/>
      <c r="AJ57" s="203"/>
      <c r="AK57" s="163"/>
      <c r="AL57" s="163"/>
      <c r="AM57" s="163"/>
      <c r="AN57" s="163"/>
      <c r="AO57" s="138"/>
      <c r="AP57" s="121"/>
      <c r="AQ57" s="138"/>
      <c r="AR57" s="138"/>
    </row>
    <row r="58" spans="1:44" s="137" customFormat="1">
      <c r="B58" s="211"/>
      <c r="C58" s="121"/>
      <c r="D58" s="138"/>
      <c r="E58" s="121"/>
      <c r="F58" s="121"/>
      <c r="G58" s="121"/>
      <c r="H58" s="121"/>
      <c r="I58" s="121"/>
      <c r="J58" s="121"/>
      <c r="K58" s="121"/>
      <c r="L58" s="138"/>
      <c r="M58" s="138"/>
      <c r="N58" s="138"/>
      <c r="O58" s="138"/>
      <c r="P58" s="138"/>
      <c r="Q58" s="138"/>
      <c r="R58" s="138"/>
      <c r="S58" s="209"/>
      <c r="T58" s="209"/>
      <c r="U58" s="138"/>
      <c r="V58" s="209"/>
      <c r="W58" s="209"/>
      <c r="X58" s="209"/>
      <c r="Y58" s="210"/>
      <c r="Z58" s="210"/>
      <c r="AA58" s="138"/>
      <c r="AB58" s="209"/>
      <c r="AC58" s="209"/>
      <c r="AD58" s="138"/>
      <c r="AE58" s="209"/>
      <c r="AF58" s="209"/>
      <c r="AG58" s="209"/>
      <c r="AI58" s="203"/>
      <c r="AJ58" s="203"/>
      <c r="AK58" s="204"/>
      <c r="AL58" s="204"/>
      <c r="AM58" s="204"/>
      <c r="AN58" s="204"/>
      <c r="AO58" s="138"/>
      <c r="AP58" s="121"/>
      <c r="AQ58" s="138"/>
      <c r="AR58" s="138"/>
    </row>
    <row r="59" spans="1:44" s="137" customFormat="1">
      <c r="B59" s="211"/>
      <c r="C59" s="121"/>
      <c r="D59" s="138"/>
      <c r="E59" s="121"/>
      <c r="F59" s="121"/>
      <c r="G59" s="121"/>
      <c r="H59" s="121"/>
      <c r="I59" s="121"/>
      <c r="J59" s="121"/>
      <c r="K59" s="121"/>
      <c r="L59" s="138"/>
      <c r="M59" s="138"/>
      <c r="N59" s="138"/>
      <c r="O59" s="138"/>
      <c r="P59" s="138"/>
      <c r="Q59" s="138"/>
      <c r="R59" s="138"/>
      <c r="S59" s="209"/>
      <c r="T59" s="209"/>
      <c r="U59" s="138"/>
      <c r="V59" s="209"/>
      <c r="W59" s="209"/>
      <c r="X59" s="209"/>
      <c r="Y59" s="210"/>
      <c r="Z59" s="210"/>
      <c r="AA59" s="138"/>
      <c r="AB59" s="209"/>
      <c r="AC59" s="209"/>
      <c r="AD59" s="138"/>
      <c r="AE59" s="209"/>
      <c r="AF59" s="209"/>
      <c r="AG59" s="209"/>
      <c r="AI59" s="203"/>
      <c r="AJ59" s="203"/>
      <c r="AK59" s="204"/>
      <c r="AL59" s="204"/>
      <c r="AM59" s="204"/>
      <c r="AN59" s="204"/>
      <c r="AO59" s="138"/>
      <c r="AP59" s="121"/>
      <c r="AQ59" s="138"/>
      <c r="AR59" s="138"/>
    </row>
    <row r="60" spans="1:44" s="137" customFormat="1">
      <c r="B60" s="211"/>
      <c r="C60" s="121"/>
      <c r="D60" s="138"/>
      <c r="E60" s="121"/>
      <c r="F60" s="121"/>
      <c r="G60" s="121"/>
      <c r="H60" s="121"/>
      <c r="I60" s="121"/>
      <c r="J60" s="121"/>
      <c r="K60" s="121"/>
      <c r="L60" s="138"/>
      <c r="M60" s="138"/>
      <c r="N60" s="138"/>
      <c r="O60" s="138"/>
      <c r="P60" s="138"/>
      <c r="Q60" s="138"/>
      <c r="R60" s="138"/>
      <c r="S60" s="209"/>
      <c r="T60" s="209"/>
      <c r="U60" s="138"/>
      <c r="V60" s="209"/>
      <c r="W60" s="209"/>
      <c r="X60" s="209"/>
      <c r="Y60" s="210"/>
      <c r="Z60" s="210"/>
      <c r="AA60" s="138"/>
      <c r="AB60" s="209"/>
      <c r="AC60" s="209"/>
      <c r="AD60" s="138"/>
      <c r="AE60" s="209"/>
      <c r="AF60" s="209"/>
      <c r="AG60" s="209"/>
      <c r="AI60" s="203"/>
      <c r="AJ60" s="203"/>
      <c r="AK60" s="204"/>
      <c r="AL60" s="204"/>
      <c r="AM60" s="204"/>
      <c r="AN60" s="204"/>
      <c r="AO60" s="138"/>
      <c r="AP60" s="121"/>
      <c r="AQ60" s="138"/>
      <c r="AR60" s="138"/>
    </row>
    <row r="61" spans="1:44" s="137" customFormat="1">
      <c r="B61" s="211"/>
      <c r="C61" s="121"/>
      <c r="D61" s="138"/>
      <c r="E61" s="121"/>
      <c r="F61" s="121"/>
      <c r="G61" s="121"/>
      <c r="H61" s="121"/>
      <c r="I61" s="121"/>
      <c r="J61" s="121"/>
      <c r="K61" s="121"/>
      <c r="L61" s="138"/>
      <c r="M61" s="138"/>
      <c r="N61" s="138"/>
      <c r="O61" s="138"/>
      <c r="P61" s="138"/>
      <c r="Q61" s="138"/>
      <c r="R61" s="138"/>
      <c r="S61" s="209"/>
      <c r="T61" s="209"/>
      <c r="U61" s="138"/>
      <c r="V61" s="209"/>
      <c r="W61" s="209"/>
      <c r="X61" s="209"/>
      <c r="Y61" s="210"/>
      <c r="Z61" s="210"/>
      <c r="AA61" s="138"/>
      <c r="AB61" s="209"/>
      <c r="AC61" s="209"/>
      <c r="AD61" s="138"/>
      <c r="AE61" s="209"/>
      <c r="AF61" s="209"/>
      <c r="AG61" s="209"/>
      <c r="AI61" s="203"/>
      <c r="AJ61" s="203"/>
      <c r="AK61" s="204"/>
      <c r="AL61" s="204"/>
      <c r="AM61" s="204"/>
      <c r="AN61" s="204"/>
      <c r="AO61" s="138"/>
      <c r="AP61" s="121"/>
      <c r="AQ61" s="138"/>
      <c r="AR61" s="138"/>
    </row>
    <row r="62" spans="1:44" s="137" customFormat="1">
      <c r="B62" s="211"/>
      <c r="C62" s="121"/>
      <c r="D62" s="138"/>
      <c r="E62" s="121"/>
      <c r="F62" s="121"/>
      <c r="G62" s="121"/>
      <c r="H62" s="121"/>
      <c r="I62" s="121"/>
      <c r="J62" s="121"/>
      <c r="K62" s="121"/>
      <c r="L62" s="138"/>
      <c r="M62" s="138"/>
      <c r="N62" s="138"/>
      <c r="O62" s="138"/>
      <c r="P62" s="138"/>
      <c r="Q62" s="138"/>
      <c r="R62" s="138"/>
      <c r="S62" s="209"/>
      <c r="T62" s="209"/>
      <c r="U62" s="138"/>
      <c r="V62" s="209"/>
      <c r="W62" s="209"/>
      <c r="X62" s="209"/>
      <c r="Y62" s="210"/>
      <c r="Z62" s="210"/>
      <c r="AA62" s="138"/>
      <c r="AB62" s="209"/>
      <c r="AC62" s="209"/>
      <c r="AD62" s="138"/>
      <c r="AE62" s="209"/>
      <c r="AF62" s="209"/>
      <c r="AG62" s="209"/>
      <c r="AI62" s="203"/>
      <c r="AJ62" s="203"/>
      <c r="AK62" s="204"/>
      <c r="AL62" s="204"/>
      <c r="AM62" s="204"/>
      <c r="AN62" s="204"/>
      <c r="AO62" s="138"/>
      <c r="AP62" s="121"/>
      <c r="AQ62" s="138"/>
      <c r="AR62" s="138"/>
    </row>
    <row r="63" spans="1:44" s="137" customFormat="1">
      <c r="B63" s="211"/>
      <c r="C63" s="121"/>
      <c r="D63" s="138"/>
      <c r="E63" s="121"/>
      <c r="F63" s="121"/>
      <c r="G63" s="121"/>
      <c r="H63" s="121"/>
      <c r="I63" s="121"/>
      <c r="J63" s="121"/>
      <c r="K63" s="121"/>
      <c r="L63" s="138"/>
      <c r="M63" s="138"/>
      <c r="N63" s="138"/>
      <c r="O63" s="138"/>
      <c r="P63" s="138"/>
      <c r="Q63" s="138"/>
      <c r="R63" s="138"/>
      <c r="S63" s="209"/>
      <c r="T63" s="209"/>
      <c r="U63" s="138"/>
      <c r="V63" s="209"/>
      <c r="W63" s="209"/>
      <c r="X63" s="209"/>
      <c r="Y63" s="210"/>
      <c r="Z63" s="210"/>
      <c r="AA63" s="138"/>
      <c r="AB63" s="209"/>
      <c r="AC63" s="209"/>
      <c r="AD63" s="138"/>
      <c r="AE63" s="209"/>
      <c r="AF63" s="209"/>
      <c r="AG63" s="209"/>
      <c r="AI63" s="203"/>
      <c r="AJ63" s="203"/>
      <c r="AK63" s="204"/>
      <c r="AL63" s="204"/>
      <c r="AM63" s="204"/>
      <c r="AN63" s="204"/>
      <c r="AO63" s="138"/>
      <c r="AP63" s="121"/>
      <c r="AQ63" s="138"/>
      <c r="AR63" s="138"/>
    </row>
    <row r="64" spans="1:44">
      <c r="A64" s="137"/>
      <c r="B64" s="211"/>
      <c r="S64" s="209"/>
      <c r="T64" s="209"/>
      <c r="U64" s="138"/>
      <c r="V64" s="209"/>
      <c r="W64" s="209"/>
      <c r="X64" s="209"/>
      <c r="Y64" s="210"/>
      <c r="Z64" s="210"/>
      <c r="AA64" s="138"/>
      <c r="AB64" s="209"/>
      <c r="AC64" s="209"/>
      <c r="AD64" s="138"/>
      <c r="AE64" s="209"/>
      <c r="AF64" s="209"/>
      <c r="AG64" s="209"/>
      <c r="AI64" s="203"/>
      <c r="AJ64" s="203"/>
      <c r="AK64" s="163"/>
      <c r="AL64" s="163"/>
      <c r="AM64" s="163"/>
      <c r="AN64" s="163"/>
    </row>
    <row r="65" spans="1:40">
      <c r="A65" s="137"/>
      <c r="B65" s="211"/>
      <c r="S65" s="209"/>
      <c r="T65" s="209"/>
      <c r="U65" s="138"/>
      <c r="V65" s="209"/>
      <c r="W65" s="209"/>
      <c r="X65" s="209"/>
      <c r="Y65" s="210"/>
      <c r="Z65" s="210"/>
      <c r="AA65" s="138"/>
      <c r="AB65" s="209"/>
      <c r="AC65" s="209"/>
      <c r="AD65" s="138"/>
      <c r="AE65" s="209"/>
      <c r="AF65" s="209"/>
      <c r="AG65" s="209"/>
      <c r="AI65" s="203"/>
      <c r="AJ65" s="203"/>
      <c r="AK65" s="204"/>
      <c r="AL65" s="204"/>
      <c r="AM65" s="204"/>
      <c r="AN65" s="204"/>
    </row>
    <row r="66" spans="1:40">
      <c r="A66" s="137"/>
      <c r="B66" s="211"/>
      <c r="S66" s="209"/>
      <c r="T66" s="209"/>
      <c r="U66" s="138"/>
      <c r="V66" s="209"/>
      <c r="W66" s="209"/>
      <c r="X66" s="209"/>
      <c r="Y66" s="210"/>
      <c r="Z66" s="210"/>
      <c r="AA66" s="138"/>
      <c r="AB66" s="209"/>
      <c r="AC66" s="209"/>
      <c r="AD66" s="138"/>
      <c r="AE66" s="209"/>
      <c r="AF66" s="209"/>
      <c r="AG66" s="209"/>
      <c r="AI66" s="203"/>
      <c r="AJ66" s="203"/>
      <c r="AK66" s="163"/>
      <c r="AL66" s="163"/>
      <c r="AM66" s="163"/>
      <c r="AN66" s="163"/>
    </row>
    <row r="67" spans="1:40">
      <c r="A67" s="137"/>
      <c r="B67" s="211"/>
      <c r="S67" s="209"/>
      <c r="T67" s="209"/>
      <c r="U67" s="138"/>
      <c r="V67" s="209"/>
      <c r="W67" s="209"/>
      <c r="X67" s="209"/>
      <c r="Y67" s="210"/>
      <c r="Z67" s="210"/>
      <c r="AA67" s="138"/>
      <c r="AB67" s="209"/>
      <c r="AC67" s="209"/>
      <c r="AD67" s="138"/>
      <c r="AE67" s="209"/>
      <c r="AF67" s="209"/>
      <c r="AG67" s="209"/>
      <c r="AI67" s="203"/>
      <c r="AJ67" s="203"/>
      <c r="AK67" s="204"/>
      <c r="AL67" s="204"/>
      <c r="AM67" s="204"/>
      <c r="AN67" s="204"/>
    </row>
    <row r="68" spans="1:40">
      <c r="A68" s="137"/>
      <c r="B68" s="211"/>
      <c r="S68" s="209"/>
      <c r="T68" s="209"/>
      <c r="U68" s="138"/>
      <c r="V68" s="209"/>
      <c r="W68" s="209"/>
      <c r="X68" s="209"/>
      <c r="Y68" s="210"/>
      <c r="Z68" s="210"/>
      <c r="AA68" s="138"/>
      <c r="AB68" s="209"/>
      <c r="AC68" s="209"/>
      <c r="AD68" s="138"/>
      <c r="AE68" s="209"/>
      <c r="AF68" s="209"/>
      <c r="AG68" s="209"/>
      <c r="AI68" s="203"/>
      <c r="AJ68" s="203"/>
      <c r="AK68" s="204"/>
      <c r="AL68" s="204"/>
      <c r="AM68" s="204"/>
      <c r="AN68" s="204"/>
    </row>
    <row r="69" spans="1:40">
      <c r="A69" s="137"/>
      <c r="B69" s="211"/>
      <c r="S69" s="209"/>
      <c r="T69" s="209"/>
      <c r="U69" s="138"/>
      <c r="V69" s="209"/>
      <c r="W69" s="209"/>
      <c r="X69" s="209"/>
      <c r="Y69" s="210"/>
      <c r="Z69" s="210"/>
      <c r="AA69" s="138"/>
      <c r="AB69" s="209"/>
      <c r="AC69" s="209"/>
      <c r="AD69" s="138"/>
      <c r="AE69" s="209"/>
      <c r="AF69" s="209"/>
      <c r="AG69" s="209"/>
      <c r="AI69" s="203"/>
      <c r="AJ69" s="203"/>
      <c r="AK69" s="204"/>
      <c r="AL69" s="204"/>
      <c r="AM69" s="204"/>
      <c r="AN69" s="204"/>
    </row>
    <row r="70" spans="1:40">
      <c r="A70" s="137"/>
      <c r="B70" s="211"/>
      <c r="S70" s="209"/>
      <c r="T70" s="209"/>
      <c r="U70" s="138"/>
      <c r="V70" s="209"/>
      <c r="W70" s="209"/>
      <c r="X70" s="209"/>
      <c r="Y70" s="210"/>
      <c r="Z70" s="210"/>
      <c r="AA70" s="138"/>
      <c r="AB70" s="209"/>
      <c r="AC70" s="209"/>
      <c r="AD70" s="138"/>
      <c r="AE70" s="209"/>
      <c r="AF70" s="209"/>
      <c r="AG70" s="209"/>
      <c r="AI70" s="212"/>
      <c r="AJ70" s="212"/>
      <c r="AK70" s="186"/>
      <c r="AL70" s="186"/>
      <c r="AM70" s="186"/>
      <c r="AN70" s="186"/>
    </row>
    <row r="71" spans="1:40">
      <c r="A71" s="137"/>
      <c r="S71" s="209"/>
      <c r="T71" s="209"/>
      <c r="U71" s="138"/>
      <c r="V71" s="209"/>
      <c r="W71" s="209"/>
      <c r="X71" s="209"/>
      <c r="Y71" s="210"/>
      <c r="Z71" s="210"/>
      <c r="AA71" s="138"/>
      <c r="AB71" s="209"/>
      <c r="AC71" s="209"/>
      <c r="AD71" s="138"/>
      <c r="AE71" s="209"/>
      <c r="AF71" s="209"/>
      <c r="AG71" s="209"/>
      <c r="AI71" s="203"/>
      <c r="AJ71" s="203"/>
      <c r="AK71" s="163"/>
      <c r="AL71" s="163"/>
      <c r="AM71" s="163"/>
      <c r="AN71" s="163"/>
    </row>
    <row r="72" spans="1:40">
      <c r="A72" s="137"/>
      <c r="S72" s="209"/>
      <c r="T72" s="209"/>
      <c r="U72" s="138"/>
      <c r="V72" s="209"/>
      <c r="W72" s="209"/>
      <c r="X72" s="209"/>
      <c r="Y72" s="210"/>
      <c r="Z72" s="210"/>
      <c r="AA72" s="138"/>
      <c r="AB72" s="209"/>
      <c r="AC72" s="209"/>
      <c r="AD72" s="138"/>
      <c r="AE72" s="209"/>
      <c r="AF72" s="209"/>
      <c r="AG72" s="209"/>
      <c r="AI72" s="212"/>
      <c r="AJ72" s="212"/>
      <c r="AK72" s="186"/>
      <c r="AL72" s="186"/>
      <c r="AM72" s="186"/>
      <c r="AN72" s="186"/>
    </row>
    <row r="73" spans="1:40">
      <c r="A73" s="137"/>
      <c r="S73" s="209"/>
      <c r="T73" s="209"/>
      <c r="U73" s="138"/>
      <c r="V73" s="209"/>
      <c r="W73" s="209"/>
      <c r="X73" s="209"/>
      <c r="Y73" s="210"/>
      <c r="Z73" s="210"/>
      <c r="AA73" s="138"/>
      <c r="AB73" s="209"/>
      <c r="AC73" s="209"/>
      <c r="AD73" s="138"/>
      <c r="AE73" s="209"/>
      <c r="AF73" s="209"/>
      <c r="AG73" s="209"/>
      <c r="AI73" s="212"/>
      <c r="AJ73" s="212"/>
      <c r="AK73" s="186"/>
      <c r="AL73" s="186"/>
      <c r="AM73" s="186"/>
      <c r="AN73" s="186"/>
    </row>
    <row r="74" spans="1:40">
      <c r="A74" s="137"/>
      <c r="S74" s="209"/>
      <c r="T74" s="209"/>
      <c r="U74" s="138"/>
      <c r="V74" s="209"/>
      <c r="W74" s="209"/>
      <c r="X74" s="209"/>
      <c r="Y74" s="210"/>
      <c r="Z74" s="210"/>
      <c r="AA74" s="138"/>
      <c r="AB74" s="209"/>
      <c r="AC74" s="209"/>
      <c r="AD74" s="138"/>
      <c r="AE74" s="209"/>
      <c r="AF74" s="209"/>
      <c r="AG74" s="209"/>
      <c r="AI74" s="212"/>
      <c r="AJ74" s="212"/>
      <c r="AK74" s="186"/>
      <c r="AL74" s="186"/>
      <c r="AM74" s="186"/>
      <c r="AN74" s="186"/>
    </row>
    <row r="75" spans="1:40">
      <c r="A75" s="137"/>
      <c r="S75" s="209"/>
      <c r="T75" s="209"/>
      <c r="U75" s="138"/>
      <c r="V75" s="209"/>
      <c r="W75" s="209"/>
      <c r="X75" s="209"/>
      <c r="Y75" s="210"/>
      <c r="Z75" s="210"/>
      <c r="AA75" s="138"/>
      <c r="AB75" s="209"/>
      <c r="AC75" s="209"/>
      <c r="AD75" s="138"/>
      <c r="AE75" s="209"/>
      <c r="AF75" s="209"/>
      <c r="AG75" s="209"/>
      <c r="AI75" s="205"/>
      <c r="AJ75" s="205"/>
      <c r="AK75" s="163"/>
      <c r="AL75" s="163"/>
      <c r="AM75" s="163"/>
      <c r="AN75" s="163"/>
    </row>
    <row r="76" spans="1:40">
      <c r="A76" s="137"/>
      <c r="S76" s="209"/>
      <c r="T76" s="209"/>
      <c r="U76" s="138"/>
      <c r="V76" s="209"/>
      <c r="W76" s="209"/>
      <c r="X76" s="209"/>
      <c r="Y76" s="210"/>
      <c r="Z76" s="210"/>
      <c r="AA76" s="138"/>
      <c r="AB76" s="209"/>
      <c r="AC76" s="209"/>
      <c r="AD76" s="138"/>
      <c r="AE76" s="209"/>
      <c r="AF76" s="209"/>
      <c r="AG76" s="209"/>
      <c r="AI76" s="212"/>
      <c r="AJ76" s="212"/>
      <c r="AK76" s="186"/>
      <c r="AL76" s="186"/>
      <c r="AM76" s="186"/>
      <c r="AN76" s="186"/>
    </row>
    <row r="77" spans="1:40">
      <c r="A77" s="137"/>
      <c r="S77" s="209"/>
      <c r="T77" s="209"/>
      <c r="U77" s="138"/>
      <c r="V77" s="209"/>
      <c r="W77" s="209"/>
      <c r="X77" s="209"/>
      <c r="Y77" s="210"/>
      <c r="Z77" s="210"/>
      <c r="AA77" s="138"/>
      <c r="AB77" s="209"/>
      <c r="AC77" s="209"/>
      <c r="AD77" s="138"/>
      <c r="AE77" s="209"/>
      <c r="AF77" s="209"/>
      <c r="AG77" s="209"/>
      <c r="AI77" s="212"/>
      <c r="AJ77" s="212"/>
      <c r="AK77" s="186"/>
      <c r="AL77" s="186"/>
      <c r="AM77" s="186"/>
      <c r="AN77" s="186"/>
    </row>
    <row r="78" spans="1:40">
      <c r="A78" s="137"/>
      <c r="S78" s="209"/>
      <c r="T78" s="209"/>
      <c r="U78" s="138"/>
      <c r="V78" s="209"/>
      <c r="W78" s="209"/>
      <c r="X78" s="209"/>
      <c r="Y78" s="210"/>
      <c r="Z78" s="210"/>
      <c r="AA78" s="138"/>
      <c r="AB78" s="209"/>
      <c r="AC78" s="209"/>
      <c r="AD78" s="138"/>
      <c r="AE78" s="209"/>
      <c r="AF78" s="209"/>
      <c r="AG78" s="209"/>
      <c r="AI78" s="212"/>
      <c r="AJ78" s="212"/>
      <c r="AK78" s="186"/>
      <c r="AL78" s="186"/>
      <c r="AM78" s="186"/>
      <c r="AN78" s="186"/>
    </row>
    <row r="79" spans="1:40">
      <c r="A79" s="137"/>
      <c r="S79" s="209"/>
      <c r="T79" s="209"/>
      <c r="U79" s="138"/>
      <c r="V79" s="209"/>
      <c r="W79" s="209"/>
      <c r="X79" s="209"/>
      <c r="Y79" s="210"/>
      <c r="Z79" s="210"/>
      <c r="AA79" s="138"/>
      <c r="AB79" s="209"/>
      <c r="AC79" s="209"/>
      <c r="AD79" s="138"/>
      <c r="AE79" s="209"/>
      <c r="AF79" s="209"/>
      <c r="AG79" s="209"/>
      <c r="AI79" s="203"/>
      <c r="AJ79" s="203"/>
      <c r="AK79" s="163"/>
      <c r="AL79" s="163"/>
      <c r="AM79" s="163"/>
      <c r="AN79" s="163"/>
    </row>
    <row r="80" spans="1:40">
      <c r="A80" s="137"/>
      <c r="S80" s="209"/>
      <c r="T80" s="209"/>
      <c r="U80" s="138"/>
      <c r="V80" s="209"/>
      <c r="W80" s="209"/>
      <c r="X80" s="209"/>
      <c r="Y80" s="210"/>
      <c r="Z80" s="210"/>
      <c r="AA80" s="138"/>
      <c r="AB80" s="209"/>
      <c r="AC80" s="209"/>
      <c r="AD80" s="138"/>
      <c r="AE80" s="209"/>
      <c r="AF80" s="209"/>
      <c r="AG80" s="209"/>
      <c r="AI80" s="203"/>
      <c r="AJ80" s="203"/>
      <c r="AK80" s="204"/>
      <c r="AL80" s="204"/>
      <c r="AM80" s="204"/>
      <c r="AN80" s="204"/>
    </row>
    <row r="81" spans="1:40">
      <c r="A81" s="137"/>
      <c r="S81" s="209"/>
      <c r="T81" s="209"/>
      <c r="U81" s="138"/>
      <c r="V81" s="209"/>
      <c r="W81" s="209"/>
      <c r="X81" s="209"/>
      <c r="Y81" s="210"/>
      <c r="Z81" s="210"/>
      <c r="AA81" s="138"/>
      <c r="AB81" s="209"/>
      <c r="AC81" s="209"/>
      <c r="AD81" s="138"/>
      <c r="AE81" s="209"/>
      <c r="AF81" s="209"/>
      <c r="AG81" s="209"/>
      <c r="AI81" s="203"/>
      <c r="AJ81" s="203"/>
      <c r="AK81" s="204"/>
      <c r="AL81" s="204"/>
      <c r="AM81" s="204"/>
      <c r="AN81" s="204"/>
    </row>
    <row r="82" spans="1:40">
      <c r="A82" s="137"/>
      <c r="S82" s="209"/>
      <c r="T82" s="209"/>
      <c r="U82" s="138"/>
      <c r="V82" s="209"/>
      <c r="W82" s="209"/>
      <c r="X82" s="209"/>
      <c r="Y82" s="210"/>
      <c r="Z82" s="210"/>
      <c r="AA82" s="138"/>
      <c r="AB82" s="209"/>
      <c r="AC82" s="209"/>
      <c r="AD82" s="138"/>
      <c r="AE82" s="209"/>
      <c r="AF82" s="209"/>
      <c r="AG82" s="209"/>
      <c r="AI82" s="203"/>
      <c r="AJ82" s="203"/>
      <c r="AK82" s="204"/>
      <c r="AL82" s="204"/>
      <c r="AM82" s="204"/>
      <c r="AN82" s="204"/>
    </row>
    <row r="83" spans="1:40">
      <c r="A83" s="137"/>
      <c r="S83" s="209"/>
      <c r="T83" s="209"/>
      <c r="U83" s="138"/>
      <c r="V83" s="209"/>
      <c r="W83" s="209"/>
      <c r="X83" s="209"/>
      <c r="Y83" s="210"/>
      <c r="Z83" s="210"/>
      <c r="AA83" s="138"/>
      <c r="AB83" s="209"/>
      <c r="AC83" s="209"/>
      <c r="AD83" s="138"/>
      <c r="AE83" s="209"/>
      <c r="AF83" s="209"/>
      <c r="AG83" s="209"/>
      <c r="AI83" s="203"/>
      <c r="AJ83" s="203"/>
      <c r="AK83" s="204"/>
      <c r="AL83" s="204"/>
      <c r="AM83" s="204"/>
      <c r="AN83" s="204"/>
    </row>
    <row r="84" spans="1:40">
      <c r="A84" s="137"/>
      <c r="S84" s="209"/>
      <c r="T84" s="209"/>
      <c r="U84" s="138"/>
      <c r="V84" s="209"/>
      <c r="W84" s="209"/>
      <c r="X84" s="209"/>
      <c r="Y84" s="210"/>
      <c r="Z84" s="210"/>
      <c r="AA84" s="138"/>
      <c r="AB84" s="209"/>
      <c r="AC84" s="209"/>
      <c r="AD84" s="138"/>
      <c r="AE84" s="209"/>
      <c r="AF84" s="209"/>
      <c r="AG84" s="209"/>
      <c r="AI84" s="203"/>
      <c r="AJ84" s="203"/>
      <c r="AK84" s="204"/>
      <c r="AL84" s="204"/>
      <c r="AM84" s="204"/>
      <c r="AN84" s="204"/>
    </row>
    <row r="85" spans="1:40">
      <c r="A85" s="137"/>
      <c r="S85" s="209"/>
      <c r="T85" s="209"/>
      <c r="U85" s="138"/>
      <c r="V85" s="209"/>
      <c r="W85" s="209"/>
      <c r="X85" s="209"/>
      <c r="Y85" s="210"/>
      <c r="Z85" s="210"/>
      <c r="AA85" s="138"/>
      <c r="AB85" s="209"/>
      <c r="AC85" s="209"/>
      <c r="AD85" s="138"/>
      <c r="AE85" s="209"/>
      <c r="AF85" s="209"/>
      <c r="AG85" s="209"/>
      <c r="AI85" s="203"/>
      <c r="AJ85" s="203"/>
      <c r="AK85" s="204"/>
      <c r="AL85" s="204"/>
      <c r="AM85" s="204"/>
      <c r="AN85" s="204"/>
    </row>
  </sheetData>
  <autoFilter ref="A2:AR18"/>
  <pageMargins left="0.7" right="0.7" top="0.75" bottom="0.75" header="0.51180555555555496" footer="0.51180555555555496"/>
  <pageSetup paperSize="9" firstPageNumber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N30"/>
  <sheetViews>
    <sheetView view="pageBreakPreview" zoomScaleNormal="100" workbookViewId="0">
      <pane xSplit="2" ySplit="4" topLeftCell="C11" activePane="bottomRight" state="frozen"/>
      <selection pane="topRight" activeCell="C1" sqref="C1"/>
      <selection pane="bottomLeft" activeCell="A11" sqref="A11"/>
      <selection pane="bottomRight"/>
    </sheetView>
  </sheetViews>
  <sheetFormatPr defaultRowHeight="14.4"/>
  <cols>
    <col min="1" max="1" width="13.33203125"/>
    <col min="2" max="2" width="23.109375"/>
    <col min="3" max="3" width="12.33203125"/>
    <col min="4" max="4" width="9.44140625"/>
    <col min="5" max="5" width="20.44140625" style="125"/>
    <col min="6" max="6" width="9.44140625"/>
    <col min="7" max="7" width="16.5546875" style="125"/>
    <col min="8" max="8" width="9.44140625"/>
    <col min="9" max="9" width="16.44140625" style="125"/>
    <col min="10" max="10" width="9.44140625"/>
    <col min="11" max="11" width="19.88671875" style="125"/>
    <col min="12" max="12" width="9.44140625"/>
    <col min="13" max="13" width="57.5546875" style="125"/>
    <col min="14" max="14" width="11.88671875"/>
    <col min="15" max="15" width="33.88671875"/>
    <col min="16" max="16" width="18.44140625" style="125"/>
    <col min="17" max="17" width="13.44140625"/>
    <col min="18" max="19" width="8.6640625"/>
    <col min="20" max="21" width="13.44140625"/>
    <col min="22" max="1025" width="8.6640625"/>
  </cols>
  <sheetData>
    <row r="1" spans="1:40" ht="18">
      <c r="A1" s="51" t="s">
        <v>1332</v>
      </c>
      <c r="E1" s="52"/>
      <c r="G1"/>
      <c r="I1"/>
      <c r="K1"/>
      <c r="M1"/>
      <c r="P1"/>
      <c r="AN1" s="50"/>
    </row>
    <row r="2" spans="1:40" s="16" customFormat="1">
      <c r="A2" s="213"/>
      <c r="B2" s="213"/>
      <c r="C2" s="213"/>
      <c r="D2" s="213" t="s">
        <v>1333</v>
      </c>
      <c r="E2" s="214"/>
      <c r="F2" s="213" t="s">
        <v>1334</v>
      </c>
      <c r="G2" s="214"/>
      <c r="H2" s="213" t="s">
        <v>1335</v>
      </c>
      <c r="I2" s="214"/>
      <c r="J2" s="213" t="s">
        <v>1336</v>
      </c>
      <c r="K2" s="214"/>
      <c r="L2" s="213" t="s">
        <v>911</v>
      </c>
      <c r="M2" s="214"/>
      <c r="N2" s="213"/>
      <c r="O2" s="213" t="s">
        <v>905</v>
      </c>
      <c r="P2" s="214">
        <v>622772.85</v>
      </c>
    </row>
    <row r="3" spans="1:40" s="16" customFormat="1">
      <c r="A3" s="213" t="s">
        <v>913</v>
      </c>
      <c r="B3" s="213" t="s">
        <v>914</v>
      </c>
      <c r="C3" s="213" t="s">
        <v>915</v>
      </c>
      <c r="D3" s="213" t="s">
        <v>916</v>
      </c>
      <c r="E3" s="214" t="s">
        <v>917</v>
      </c>
      <c r="F3" s="213" t="s">
        <v>916</v>
      </c>
      <c r="G3" s="214" t="s">
        <v>917</v>
      </c>
      <c r="H3" s="213" t="s">
        <v>916</v>
      </c>
      <c r="I3" s="214" t="s">
        <v>917</v>
      </c>
      <c r="J3" s="213" t="s">
        <v>916</v>
      </c>
      <c r="K3" s="214" t="s">
        <v>917</v>
      </c>
      <c r="L3" s="213" t="s">
        <v>916</v>
      </c>
      <c r="M3" s="214" t="s">
        <v>917</v>
      </c>
      <c r="N3" s="213" t="s">
        <v>918</v>
      </c>
      <c r="O3" s="213" t="s">
        <v>919</v>
      </c>
      <c r="P3" s="214" t="s">
        <v>920</v>
      </c>
    </row>
    <row r="4" spans="1:40" s="51" customFormat="1" ht="18">
      <c r="A4" s="67" t="s">
        <v>921</v>
      </c>
      <c r="B4" s="67" t="s">
        <v>921</v>
      </c>
      <c r="C4" s="67">
        <v>88.3</v>
      </c>
      <c r="D4" s="67">
        <f>SUM('GRABOWNICA, PRĄDNIA (II)'!R:R)</f>
        <v>3</v>
      </c>
      <c r="E4" s="69">
        <f>SUM('GRABOWNICA, PRĄDNIA (II)'!T:T)</f>
        <v>66420</v>
      </c>
      <c r="F4" s="67">
        <f>SUM('GRABOWNICA, PRĄDNIA (II)'!X:X)</f>
        <v>3</v>
      </c>
      <c r="G4" s="69">
        <f>SUM('GRABOWNICA, PRĄDNIA (II)'!Z:Z)</f>
        <v>12000</v>
      </c>
      <c r="H4" s="67">
        <f>SUM('GRABOWNICA, PRĄDNIA (II)'!AA:AA)</f>
        <v>9</v>
      </c>
      <c r="I4" s="69">
        <f>SUM('GRABOWNICA, PRĄDNIA (II)'!AC:AC)</f>
        <v>10516.5</v>
      </c>
      <c r="J4" s="67">
        <f>SUM('GRABOWNICA, PRĄDNIA (II)'!AD:AD)</f>
        <v>5</v>
      </c>
      <c r="K4" s="69">
        <f>SUM('GRABOWNICA, PRĄDNIA (II)'!AF:AF)</f>
        <v>11377.5</v>
      </c>
      <c r="L4" s="67">
        <f>SUM('GRABOWNICA, PRĄDNIA (II)'!U:U)</f>
        <v>0</v>
      </c>
      <c r="M4" s="69">
        <f>SUM('GRABOWNICA, PRĄDNIA (II)'!W:W)</f>
        <v>0</v>
      </c>
      <c r="N4" s="67">
        <f>SUM('GRABOWNICA, PRĄDNIA (II)'!G:G)</f>
        <v>3</v>
      </c>
      <c r="O4" s="67">
        <f>SUM('GRABOWNICA, PRĄDNIA (II)'!H:H)</f>
        <v>2</v>
      </c>
      <c r="P4" s="69">
        <f t="shared" ref="P4:P24" si="0">E4+G4+I4+K4+M4</f>
        <v>100314</v>
      </c>
    </row>
    <row r="5" spans="1:40" s="92" customFormat="1">
      <c r="A5" s="215" t="s">
        <v>922</v>
      </c>
      <c r="B5" s="216" t="s">
        <v>923</v>
      </c>
      <c r="C5" s="216">
        <v>10.5</v>
      </c>
      <c r="D5" s="217">
        <f>SUMIF('GRABOWNICA, PRĄDNIA (II)'!$N:$N,'Podsumowanie kosztów (II)'!$B5,'GRABOWNICA, PRĄDNIA (II)'!$R:$R)</f>
        <v>0</v>
      </c>
      <c r="E5" s="77">
        <f>SUMIF('GRABOWNICA, PRĄDNIA (II)'!$N:$N,'Podsumowanie kosztów (II)'!B5,'GRABOWNICA, PRĄDNIA (II)'!$T:$T)</f>
        <v>0</v>
      </c>
      <c r="F5" s="217">
        <f>SUMIF('GRABOWNICA, PRĄDNIA (II)'!$N:$N,'Podsumowanie kosztów (II)'!$B5,'GRABOWNICA, PRĄDNIA (II)'!$X:$X)</f>
        <v>0</v>
      </c>
      <c r="G5" s="77">
        <f>SUMIF('GRABOWNICA, PRĄDNIA (II)'!$N:$N,'Podsumowanie kosztów (II)'!B5,'GRABOWNICA, PRĄDNIA (II)'!$Z:$Z)</f>
        <v>0</v>
      </c>
      <c r="H5" s="217">
        <f>SUMIF('GRABOWNICA, PRĄDNIA (II)'!$N:$N,'Podsumowanie kosztów (II)'!$B5,'GRABOWNICA, PRĄDNIA (II)'!$AA:$AA)</f>
        <v>0</v>
      </c>
      <c r="I5" s="77">
        <f>SUMIF('GRABOWNICA, PRĄDNIA (II)'!$N:$N,'Podsumowanie kosztów (II)'!B5,'GRABOWNICA, PRĄDNIA (II)'!$AC:$AC)</f>
        <v>0</v>
      </c>
      <c r="J5" s="217">
        <f>SUMIF('GRABOWNICA, PRĄDNIA (II)'!$N:$N,'Podsumowanie kosztów (II)'!$B5,'GRABOWNICA, PRĄDNIA (II)'!$AD:$AD)</f>
        <v>0</v>
      </c>
      <c r="K5" s="77">
        <f>SUMIF('GRABOWNICA, PRĄDNIA (II)'!$N:$N,'Podsumowanie kosztów (II)'!B5,'GRABOWNICA, PRĄDNIA (II)'!$AF:$AF)</f>
        <v>0</v>
      </c>
      <c r="L5" s="217">
        <f>SUMIF('GRABOWNICA, PRĄDNIA (II)'!$N:$N,'Podsumowanie kosztów (II)'!$B5,'GRABOWNICA, PRĄDNIA (II)'!$U:$U)</f>
        <v>0</v>
      </c>
      <c r="M5" s="77">
        <f>SUMIF('GRABOWNICA, PRĄDNIA (II)'!$N:$N,'Podsumowanie kosztów (II)'!B5,'GRABOWNICA, PRĄDNIA (II)'!$W:$W)</f>
        <v>0</v>
      </c>
      <c r="N5" s="217">
        <f>SUMIF('GRABOWNICA, PRĄDNIA (II)'!$N:$N,'Podsumowanie kosztów (II)'!$B5,'GRABOWNICA, PRĄDNIA (II)'!$G:$G)</f>
        <v>0</v>
      </c>
      <c r="O5" s="217">
        <f>SUMIF('GRABOWNICA, PRĄDNIA (II)'!$N:$N,'Podsumowanie kosztów (II)'!$B5,'GRABOWNICA, PRĄDNIA (II)'!$H:$H)</f>
        <v>0</v>
      </c>
      <c r="P5" s="79">
        <f t="shared" si="0"/>
        <v>0</v>
      </c>
    </row>
    <row r="6" spans="1:40">
      <c r="A6" s="87" t="s">
        <v>922</v>
      </c>
      <c r="B6" s="89" t="s">
        <v>924</v>
      </c>
      <c r="C6" s="89">
        <v>31.1</v>
      </c>
      <c r="D6" s="90">
        <f>SUMIF('GRABOWNICA, PRĄDNIA (II)'!$N:$N,'Podsumowanie kosztów (II)'!$B6,'GRABOWNICA, PRĄDNIA (II)'!$R:$R)</f>
        <v>0</v>
      </c>
      <c r="E6" s="84">
        <f>SUMIF('GRABOWNICA, PRĄDNIA (II)'!$N:$N,'Podsumowanie kosztów (II)'!B6,'GRABOWNICA, PRĄDNIA (II)'!$T:$T)</f>
        <v>0</v>
      </c>
      <c r="F6" s="90">
        <f>SUMIF('GRABOWNICA, PRĄDNIA (II)'!$N:$N,'Podsumowanie kosztów (II)'!$B6,'GRABOWNICA, PRĄDNIA (II)'!$X:$X)</f>
        <v>0</v>
      </c>
      <c r="G6" s="84">
        <f>SUMIF('GRABOWNICA, PRĄDNIA (II)'!$N:$N,'Podsumowanie kosztów (II)'!B6,'GRABOWNICA, PRĄDNIA (II)'!$Z:$Z)</f>
        <v>0</v>
      </c>
      <c r="H6" s="90">
        <f>SUMIF('GRABOWNICA, PRĄDNIA (II)'!$N:$N,'Podsumowanie kosztów (II)'!$B6,'GRABOWNICA, PRĄDNIA (II)'!$AA:$AA)</f>
        <v>0</v>
      </c>
      <c r="I6" s="84">
        <f>SUMIF('GRABOWNICA, PRĄDNIA (II)'!$N:$N,'Podsumowanie kosztów (II)'!B6,'GRABOWNICA, PRĄDNIA (II)'!$AC:$AC)</f>
        <v>0</v>
      </c>
      <c r="J6" s="90">
        <f>SUMIF('GRABOWNICA, PRĄDNIA (II)'!$N:$N,'Podsumowanie kosztów (II)'!$B6,'GRABOWNICA, PRĄDNIA (II)'!$AD:$AD)</f>
        <v>0</v>
      </c>
      <c r="K6" s="84">
        <f>SUMIF('GRABOWNICA, PRĄDNIA (II)'!$N:$N,'Podsumowanie kosztów (II)'!B6,'GRABOWNICA, PRĄDNIA (II)'!$AF:$AF)</f>
        <v>0</v>
      </c>
      <c r="L6" s="90">
        <f>SUMIF('GRABOWNICA, PRĄDNIA (II)'!$N:$N,'Podsumowanie kosztów (II)'!$B6,'GRABOWNICA, PRĄDNIA (II)'!$U:$U)</f>
        <v>0</v>
      </c>
      <c r="M6" s="84">
        <f>SUMIF('GRABOWNICA, PRĄDNIA (II)'!$N:$N,'Podsumowanie kosztów (II)'!B6,'GRABOWNICA, PRĄDNIA (II)'!$W:$W)</f>
        <v>0</v>
      </c>
      <c r="N6" s="90">
        <f>SUMIF('GRABOWNICA, PRĄDNIA (II)'!$N:$N,'Podsumowanie kosztów (II)'!$B6,'GRABOWNICA, PRĄDNIA (II)'!$G:$G)</f>
        <v>0</v>
      </c>
      <c r="O6" s="90">
        <f>SUMIF('GRABOWNICA, PRĄDNIA (II)'!$N:$N,'Podsumowanie kosztów (II)'!$B6,'GRABOWNICA, PRĄDNIA (II)'!$H:$H)</f>
        <v>0</v>
      </c>
      <c r="P6" s="86">
        <f t="shared" si="0"/>
        <v>0</v>
      </c>
    </row>
    <row r="7" spans="1:40">
      <c r="A7" s="87" t="s">
        <v>922</v>
      </c>
      <c r="B7" s="89" t="s">
        <v>925</v>
      </c>
      <c r="C7" s="89">
        <v>19.7</v>
      </c>
      <c r="D7" s="90">
        <f>SUMIF('GRABOWNICA, PRĄDNIA (II)'!$N:$N,'Podsumowanie kosztów (II)'!$B7,'GRABOWNICA, PRĄDNIA (II)'!$R:$R)</f>
        <v>0</v>
      </c>
      <c r="E7" s="84">
        <f>SUMIF('GRABOWNICA, PRĄDNIA (II)'!$N:$N,'Podsumowanie kosztów (II)'!B7,'GRABOWNICA, PRĄDNIA (II)'!$T:$T)</f>
        <v>0</v>
      </c>
      <c r="F7" s="90">
        <f>SUMIF('GRABOWNICA, PRĄDNIA (II)'!$N:$N,'Podsumowanie kosztów (II)'!$B7,'GRABOWNICA, PRĄDNIA (II)'!$X:$X)</f>
        <v>0</v>
      </c>
      <c r="G7" s="84">
        <f>SUMIF('GRABOWNICA, PRĄDNIA (II)'!$N:$N,'Podsumowanie kosztów (II)'!B7,'GRABOWNICA, PRĄDNIA (II)'!$Z:$Z)</f>
        <v>0</v>
      </c>
      <c r="H7" s="90">
        <f>SUMIF('GRABOWNICA, PRĄDNIA (II)'!$N:$N,'Podsumowanie kosztów (II)'!$B7,'GRABOWNICA, PRĄDNIA (II)'!$AA:$AA)</f>
        <v>0</v>
      </c>
      <c r="I7" s="84">
        <f>SUMIF('GRABOWNICA, PRĄDNIA (II)'!$N:$N,'Podsumowanie kosztów (II)'!B7,'GRABOWNICA, PRĄDNIA (II)'!$AC:$AC)</f>
        <v>0</v>
      </c>
      <c r="J7" s="90">
        <f>SUMIF('GRABOWNICA, PRĄDNIA (II)'!$N:$N,'Podsumowanie kosztów (II)'!$B7,'GRABOWNICA, PRĄDNIA (II)'!$AD:$AD)</f>
        <v>0</v>
      </c>
      <c r="K7" s="84">
        <f>SUMIF('GRABOWNICA, PRĄDNIA (II)'!$N:$N,'Podsumowanie kosztów (II)'!B7,'GRABOWNICA, PRĄDNIA (II)'!$AF:$AF)</f>
        <v>0</v>
      </c>
      <c r="L7" s="90">
        <f>SUMIF('GRABOWNICA, PRĄDNIA (II)'!$N:$N,'Podsumowanie kosztów (II)'!$B7,'GRABOWNICA, PRĄDNIA (II)'!$U:$U)</f>
        <v>0</v>
      </c>
      <c r="M7" s="84">
        <f>SUMIF('GRABOWNICA, PRĄDNIA (II)'!$N:$N,'Podsumowanie kosztów (II)'!B7,'GRABOWNICA, PRĄDNIA (II)'!$W:$W)</f>
        <v>0</v>
      </c>
      <c r="N7" s="90">
        <f>SUMIF('GRABOWNICA, PRĄDNIA (II)'!$N:$N,'Podsumowanie kosztów (II)'!$B7,'GRABOWNICA, PRĄDNIA (II)'!$G:$G)</f>
        <v>0</v>
      </c>
      <c r="O7" s="90">
        <f>SUMIF('GRABOWNICA, PRĄDNIA (II)'!$N:$N,'Podsumowanie kosztów (II)'!$B7,'GRABOWNICA, PRĄDNIA (II)'!$H:$H)</f>
        <v>0</v>
      </c>
      <c r="P7" s="86">
        <f t="shared" si="0"/>
        <v>0</v>
      </c>
    </row>
    <row r="8" spans="1:40">
      <c r="A8" s="80" t="s">
        <v>922</v>
      </c>
      <c r="B8" s="82" t="s">
        <v>926</v>
      </c>
      <c r="C8" s="82">
        <f>SUMIF('GRABOWNICA, PRĄDNIA (II)'!$N:$N,'Podsumowanie kosztów (II)'!$B8,'GRABOWNICA, PRĄDNIA (II)'!M:M)</f>
        <v>11.4</v>
      </c>
      <c r="D8" s="83">
        <f>SUMIF('GRABOWNICA, PRĄDNIA (II)'!$N:$N,'Podsumowanie kosztów (II)'!$B8,'GRABOWNICA, PRĄDNIA (II)'!$R:$R)</f>
        <v>3</v>
      </c>
      <c r="E8" s="84">
        <f>SUMIF('GRABOWNICA, PRĄDNIA (II)'!$N:$N,'Podsumowanie kosztów (II)'!B8,'GRABOWNICA, PRĄDNIA (II)'!$T:$T)</f>
        <v>66420</v>
      </c>
      <c r="F8" s="83">
        <f>SUMIF('GRABOWNICA, PRĄDNIA (II)'!$N:$N,'Podsumowanie kosztów (II)'!$B8,'GRABOWNICA, PRĄDNIA (II)'!$X:$X)</f>
        <v>3</v>
      </c>
      <c r="G8" s="84">
        <f>SUMIF('GRABOWNICA, PRĄDNIA (II)'!$N:$N,'Podsumowanie kosztów (II)'!B8,'GRABOWNICA, PRĄDNIA (II)'!$Z:$Z)</f>
        <v>12000</v>
      </c>
      <c r="H8" s="83">
        <f>SUMIF('GRABOWNICA, PRĄDNIA (II)'!$N:$N,'Podsumowanie kosztów (II)'!$B8,'GRABOWNICA, PRĄDNIA (II)'!$AA:$AA)</f>
        <v>9</v>
      </c>
      <c r="I8" s="84">
        <f>SUMIF('GRABOWNICA, PRĄDNIA (II)'!$N:$N,'Podsumowanie kosztów (II)'!B8,'GRABOWNICA, PRĄDNIA (II)'!$AC:$AC)</f>
        <v>10516.5</v>
      </c>
      <c r="J8" s="83">
        <f>SUMIF('GRABOWNICA, PRĄDNIA (II)'!$N:$N,'Podsumowanie kosztów (II)'!$B8,'GRABOWNICA, PRĄDNIA (II)'!$AD:$AD)</f>
        <v>5</v>
      </c>
      <c r="K8" s="84">
        <f>SUMIF('GRABOWNICA, PRĄDNIA (II)'!$N:$N,'Podsumowanie kosztów (II)'!B8,'GRABOWNICA, PRĄDNIA (II)'!$AF:$AF)</f>
        <v>11377.5</v>
      </c>
      <c r="L8" s="83">
        <f>SUMIF('GRABOWNICA, PRĄDNIA (II)'!$N:$N,'Podsumowanie kosztów (II)'!$B8,'GRABOWNICA, PRĄDNIA (II)'!$U:$U)</f>
        <v>0</v>
      </c>
      <c r="M8" s="84">
        <f>SUMIF('GRABOWNICA, PRĄDNIA (II)'!$N:$N,'Podsumowanie kosztów (II)'!B8,'GRABOWNICA, PRĄDNIA (II)'!$W:$W)</f>
        <v>0</v>
      </c>
      <c r="N8" s="83">
        <f>SUMIF('GRABOWNICA, PRĄDNIA (II)'!$N:$N,'Podsumowanie kosztów (II)'!$B8,'GRABOWNICA, PRĄDNIA (II)'!$G:$G)</f>
        <v>3</v>
      </c>
      <c r="O8" s="83">
        <f>SUMIF('GRABOWNICA, PRĄDNIA (II)'!$N:$N,'Podsumowanie kosztów (II)'!$B8,'GRABOWNICA, PRĄDNIA (II)'!$H:$H)</f>
        <v>2</v>
      </c>
      <c r="P8" s="86">
        <f t="shared" si="0"/>
        <v>100314</v>
      </c>
    </row>
    <row r="9" spans="1:40" s="92" customFormat="1">
      <c r="A9" s="218" t="s">
        <v>922</v>
      </c>
      <c r="B9" s="219" t="s">
        <v>1337</v>
      </c>
      <c r="C9" s="219">
        <f>11.7+3.9</f>
        <v>15.6</v>
      </c>
      <c r="D9" s="220">
        <f>SUMIF('GRABOWNICA, PRĄDNIA (II)'!$N:$N,'Podsumowanie kosztów (II)'!$B9,'GRABOWNICA, PRĄDNIA (II)'!$R:$R)</f>
        <v>0</v>
      </c>
      <c r="E9" s="100">
        <f>SUMIF('GRABOWNICA, PRĄDNIA (II)'!$N:$N,'Podsumowanie kosztów (II)'!B9,'GRABOWNICA, PRĄDNIA (II)'!$T:$T)</f>
        <v>0</v>
      </c>
      <c r="F9" s="220">
        <f>SUMIF('GRABOWNICA, PRĄDNIA (II)'!$N:$N,'Podsumowanie kosztów (II)'!$B9,'GRABOWNICA, PRĄDNIA (II)'!$X:$X)</f>
        <v>0</v>
      </c>
      <c r="G9" s="100">
        <f>SUMIF('GRABOWNICA, PRĄDNIA (II)'!$N:$N,'Podsumowanie kosztów (II)'!B9,'GRABOWNICA, PRĄDNIA (II)'!$Z:$Z)</f>
        <v>0</v>
      </c>
      <c r="H9" s="220">
        <f>SUMIF('GRABOWNICA, PRĄDNIA (II)'!$N:$N,'Podsumowanie kosztów (II)'!$B9,'GRABOWNICA, PRĄDNIA (II)'!$AA:$AA)</f>
        <v>0</v>
      </c>
      <c r="I9" s="100">
        <f>SUMIF('GRABOWNICA, PRĄDNIA (II)'!$N:$N,'Podsumowanie kosztów (II)'!B9,'GRABOWNICA, PRĄDNIA (II)'!$AC:$AC)</f>
        <v>0</v>
      </c>
      <c r="J9" s="220">
        <f>SUMIF('GRABOWNICA, PRĄDNIA (II)'!$N:$N,'Podsumowanie kosztów (II)'!$B9,'GRABOWNICA, PRĄDNIA (II)'!$AD:$AD)</f>
        <v>0</v>
      </c>
      <c r="K9" s="100">
        <f>SUMIF('GRABOWNICA, PRĄDNIA (II)'!$N:$N,'Podsumowanie kosztów (II)'!B9,'GRABOWNICA, PRĄDNIA (II)'!$AF:$AF)</f>
        <v>0</v>
      </c>
      <c r="L9" s="220">
        <f>SUMIF('GRABOWNICA, PRĄDNIA (II)'!$N:$N,'Podsumowanie kosztów (II)'!$B9,'GRABOWNICA, PRĄDNIA (II)'!$U:$U)</f>
        <v>0</v>
      </c>
      <c r="M9" s="100">
        <f>SUMIF('GRABOWNICA, PRĄDNIA (II)'!$N:$N,'Podsumowanie kosztów (II)'!B9,'GRABOWNICA, PRĄDNIA (II)'!$W:$W)</f>
        <v>0</v>
      </c>
      <c r="N9" s="220">
        <f>SUMIF('GRABOWNICA, PRĄDNIA (II)'!$N:$N,'Podsumowanie kosztów (II)'!$B9,'GRABOWNICA, PRĄDNIA (II)'!$G:$G)</f>
        <v>0</v>
      </c>
      <c r="O9" s="220">
        <f>SUMIF('GRABOWNICA, PRĄDNIA (II)'!$N:$N,'Podsumowanie kosztów (II)'!$B9,'GRABOWNICA, PRĄDNIA (II)'!$H:$H)</f>
        <v>0</v>
      </c>
      <c r="P9" s="102">
        <f t="shared" si="0"/>
        <v>0</v>
      </c>
    </row>
    <row r="10" spans="1:40">
      <c r="A10" s="215" t="s">
        <v>7</v>
      </c>
      <c r="B10" s="216" t="s">
        <v>64</v>
      </c>
      <c r="C10" s="216">
        <v>61.3</v>
      </c>
      <c r="D10" s="217">
        <f>SUMIF('GRABOWNICA, PRĄDNIA (II)'!$L:$L,'Podsumowanie kosztów (II)'!$B10,'GRABOWNICA, PRĄDNIA (II)'!$R:$R)</f>
        <v>0</v>
      </c>
      <c r="E10" s="77">
        <f>SUMIF('GRABOWNICA, PRĄDNIA (II)'!$L:$L,'Podsumowanie kosztów (II)'!B10,'GRABOWNICA, PRĄDNIA (II)'!$T:$T)</f>
        <v>0</v>
      </c>
      <c r="F10" s="217">
        <f>SUMIF('GRABOWNICA, PRĄDNIA (II)'!$L:$L,'Podsumowanie kosztów (II)'!$B10,'GRABOWNICA, PRĄDNIA (II)'!$X:$X)</f>
        <v>0</v>
      </c>
      <c r="G10" s="77">
        <f>SUMIF('GRABOWNICA, PRĄDNIA (II)'!$L:$L,'Podsumowanie kosztów (II)'!B10,'GRABOWNICA, PRĄDNIA (II)'!$Z:$Z)</f>
        <v>0</v>
      </c>
      <c r="H10" s="217">
        <f>SUMIF('GRABOWNICA, PRĄDNIA (II)'!$L:$L,'Podsumowanie kosztów (II)'!$B10,'GRABOWNICA, PRĄDNIA (II)'!$AA:$AA)</f>
        <v>0</v>
      </c>
      <c r="I10" s="77">
        <f>SUMIF('GRABOWNICA, PRĄDNIA (II)'!$L:$L,'Podsumowanie kosztów (II)'!B10,'GRABOWNICA, PRĄDNIA (II)'!$AC:$AC)</f>
        <v>0</v>
      </c>
      <c r="J10" s="217">
        <f>SUMIF('GRABOWNICA, PRĄDNIA (II)'!$L:$L,'Podsumowanie kosztów (II)'!$B10,'GRABOWNICA, PRĄDNIA (II)'!$AD:$AD)</f>
        <v>0</v>
      </c>
      <c r="K10" s="77">
        <f>SUMIF('GRABOWNICA, PRĄDNIA (II)'!$L:$L,'Podsumowanie kosztów (II)'!B10,'GRABOWNICA, PRĄDNIA (II)'!$AF:$AF)</f>
        <v>0</v>
      </c>
      <c r="L10" s="217">
        <f>SUMIF('GRABOWNICA, PRĄDNIA (II)'!$L:$L,'Podsumowanie kosztów (II)'!$B10,'GRABOWNICA, PRĄDNIA (II)'!$U:$U)</f>
        <v>0</v>
      </c>
      <c r="M10" s="77">
        <f>SUMIF('GRABOWNICA, PRĄDNIA (II)'!$L:$L,'Podsumowanie kosztów (II)'!B10,'GRABOWNICA, PRĄDNIA (II)'!$W:$W)</f>
        <v>0</v>
      </c>
      <c r="N10" s="217">
        <f>SUMIF('GRABOWNICA, PRĄDNIA (II)'!$L:$L,'Podsumowanie kosztów (II)'!$B10,'GRABOWNICA, PRĄDNIA (II)'!$G:$G)</f>
        <v>0</v>
      </c>
      <c r="O10" s="217">
        <f>SUMIF('GRABOWNICA, PRĄDNIA (II)'!$L:$L,'Podsumowanie kosztów (II)'!$B10,'GRABOWNICA, PRĄDNIA (II)'!$H:$H)</f>
        <v>0</v>
      </c>
      <c r="P10" s="79">
        <f t="shared" si="0"/>
        <v>0</v>
      </c>
    </row>
    <row r="11" spans="1:40">
      <c r="A11" s="80" t="s">
        <v>7</v>
      </c>
      <c r="B11" s="82" t="s">
        <v>929</v>
      </c>
      <c r="C11" s="82">
        <v>3.1</v>
      </c>
      <c r="D11" s="83">
        <f>SUMIF('GRABOWNICA, PRĄDNIA (II)'!$L:$L,'Podsumowanie kosztów (II)'!$B11,'GRABOWNICA, PRĄDNIA (II)'!$R:$R)</f>
        <v>1</v>
      </c>
      <c r="E11" s="84">
        <f>SUMIF('GRABOWNICA, PRĄDNIA (II)'!$L:$L,'Podsumowanie kosztów (II)'!B11,'GRABOWNICA, PRĄDNIA (II)'!$T:$T)</f>
        <v>22140</v>
      </c>
      <c r="F11" s="83">
        <f>SUMIF('GRABOWNICA, PRĄDNIA (II)'!$L:$L,'Podsumowanie kosztów (II)'!$B11,'GRABOWNICA, PRĄDNIA (II)'!$X:$X)</f>
        <v>1</v>
      </c>
      <c r="G11" s="84">
        <f>SUMIF('GRABOWNICA, PRĄDNIA (II)'!$L:$L,'Podsumowanie kosztów (II)'!B11,'GRABOWNICA, PRĄDNIA (II)'!$Z:$Z)</f>
        <v>4000</v>
      </c>
      <c r="H11" s="83">
        <f>SUMIF('GRABOWNICA, PRĄDNIA (II)'!$L:$L,'Podsumowanie kosztów (II)'!$B11,'GRABOWNICA, PRĄDNIA (II)'!$AA:$AA)</f>
        <v>3</v>
      </c>
      <c r="I11" s="84">
        <f>SUMIF('GRABOWNICA, PRĄDNIA (II)'!$L:$L,'Podsumowanie kosztów (II)'!B11,'GRABOWNICA, PRĄDNIA (II)'!$AC:$AC)</f>
        <v>3505.5</v>
      </c>
      <c r="J11" s="83">
        <f>SUMIF('GRABOWNICA, PRĄDNIA (II)'!$L:$L,'Podsumowanie kosztów (II)'!$B11,'GRABOWNICA, PRĄDNIA (II)'!$AD:$AD)</f>
        <v>1</v>
      </c>
      <c r="K11" s="84">
        <f>SUMIF('GRABOWNICA, PRĄDNIA (II)'!$L:$L,'Podsumowanie kosztów (II)'!B11,'GRABOWNICA, PRĄDNIA (II)'!$AF:$AF)</f>
        <v>2275.5</v>
      </c>
      <c r="L11" s="83">
        <f>SUMIF('GRABOWNICA, PRĄDNIA (II)'!$L:$L,'Podsumowanie kosztów (II)'!$B11,'GRABOWNICA, PRĄDNIA (II)'!$U:$U)</f>
        <v>0</v>
      </c>
      <c r="M11" s="84">
        <f>SUMIF('GRABOWNICA, PRĄDNIA (II)'!$L:$L,'Podsumowanie kosztów (II)'!B11,'GRABOWNICA, PRĄDNIA (II)'!$W:$W)</f>
        <v>0</v>
      </c>
      <c r="N11" s="83">
        <f>SUMIF('GRABOWNICA, PRĄDNIA (II)'!$L:$L,'Podsumowanie kosztów (II)'!$B11,'GRABOWNICA, PRĄDNIA (II)'!$G:$G)</f>
        <v>1</v>
      </c>
      <c r="O11" s="83">
        <f>SUMIF('GRABOWNICA, PRĄDNIA (II)'!$L:$L,'Podsumowanie kosztów (II)'!$B11,'GRABOWNICA, PRĄDNIA (II)'!$H:$H)</f>
        <v>1</v>
      </c>
      <c r="P11" s="86">
        <f t="shared" si="0"/>
        <v>31921</v>
      </c>
    </row>
    <row r="12" spans="1:40">
      <c r="A12" s="80" t="s">
        <v>7</v>
      </c>
      <c r="B12" s="82" t="s">
        <v>212</v>
      </c>
      <c r="C12" s="82">
        <v>8.3000000000000007</v>
      </c>
      <c r="D12" s="83">
        <f>SUMIF('GRABOWNICA, PRĄDNIA (II)'!$L:$L,'Podsumowanie kosztów (II)'!$B12,'GRABOWNICA, PRĄDNIA (II)'!$R:$R)</f>
        <v>2</v>
      </c>
      <c r="E12" s="84">
        <f>SUMIF('GRABOWNICA, PRĄDNIA (II)'!$L:$L,'Podsumowanie kosztów (II)'!B12,'GRABOWNICA, PRĄDNIA (II)'!$T:$T)</f>
        <v>44280</v>
      </c>
      <c r="F12" s="83">
        <f>SUMIF('GRABOWNICA, PRĄDNIA (II)'!$L:$L,'Podsumowanie kosztów (II)'!$B12,'GRABOWNICA, PRĄDNIA (II)'!$X:$X)</f>
        <v>2</v>
      </c>
      <c r="G12" s="84">
        <f>SUMIF('GRABOWNICA, PRĄDNIA (II)'!$L:$L,'Podsumowanie kosztów (II)'!B12,'GRABOWNICA, PRĄDNIA (II)'!$Z:$Z)</f>
        <v>8000</v>
      </c>
      <c r="H12" s="83">
        <f>SUMIF('GRABOWNICA, PRĄDNIA (II)'!$L:$L,'Podsumowanie kosztów (II)'!$B12,'GRABOWNICA, PRĄDNIA (II)'!$AA:$AA)</f>
        <v>6</v>
      </c>
      <c r="I12" s="84">
        <f>SUMIF('GRABOWNICA, PRĄDNIA (II)'!$L:$L,'Podsumowanie kosztów (II)'!B12,'GRABOWNICA, PRĄDNIA (II)'!$AC:$AC)</f>
        <v>7011</v>
      </c>
      <c r="J12" s="83">
        <f>SUMIF('GRABOWNICA, PRĄDNIA (II)'!$L:$L,'Podsumowanie kosztów (II)'!$B12,'GRABOWNICA, PRĄDNIA (II)'!$AD:$AD)</f>
        <v>4</v>
      </c>
      <c r="K12" s="84">
        <f>SUMIF('GRABOWNICA, PRĄDNIA (II)'!$L:$L,'Podsumowanie kosztów (II)'!B12,'GRABOWNICA, PRĄDNIA (II)'!$AF:$AF)</f>
        <v>9102</v>
      </c>
      <c r="L12" s="83">
        <f>SUMIF('GRABOWNICA, PRĄDNIA (II)'!$L:$L,'Podsumowanie kosztów (II)'!$B12,'GRABOWNICA, PRĄDNIA (II)'!$U:$U)</f>
        <v>0</v>
      </c>
      <c r="M12" s="84">
        <f>SUMIF('GRABOWNICA, PRĄDNIA (II)'!$L:$L,'Podsumowanie kosztów (II)'!B12,'GRABOWNICA, PRĄDNIA (II)'!$W:$W)</f>
        <v>0</v>
      </c>
      <c r="N12" s="83">
        <f>SUMIF('GRABOWNICA, PRĄDNIA (II)'!$L:$L,'Podsumowanie kosztów (II)'!$B12,'GRABOWNICA, PRĄDNIA (II)'!$G:$G)</f>
        <v>2</v>
      </c>
      <c r="O12" s="83">
        <f>SUMIF('GRABOWNICA, PRĄDNIA (II)'!$L:$L,'Podsumowanie kosztów (II)'!$B12,'GRABOWNICA, PRĄDNIA (II)'!$H:$H)</f>
        <v>1</v>
      </c>
      <c r="P12" s="86">
        <f t="shared" si="0"/>
        <v>68393</v>
      </c>
    </row>
    <row r="13" spans="1:40" s="92" customFormat="1">
      <c r="A13" s="87" t="s">
        <v>7</v>
      </c>
      <c r="B13" s="89" t="s">
        <v>930</v>
      </c>
      <c r="C13" s="89">
        <f>6.2+5.5</f>
        <v>11.7</v>
      </c>
      <c r="D13" s="90">
        <f>SUMIF('GRABOWNICA, PRĄDNIA (II)'!$L:$L,'Podsumowanie kosztów (II)'!$B13,'GRABOWNICA, PRĄDNIA (II)'!$R:$R)</f>
        <v>0</v>
      </c>
      <c r="E13" s="84">
        <f>SUMIF('GRABOWNICA, PRĄDNIA (II)'!$L:$L,'Podsumowanie kosztów (II)'!B13,'GRABOWNICA, PRĄDNIA (II)'!$T:$T)</f>
        <v>0</v>
      </c>
      <c r="F13" s="90">
        <f>SUMIF('GRABOWNICA, PRĄDNIA (II)'!$L:$L,'Podsumowanie kosztów (II)'!$B13,'GRABOWNICA, PRĄDNIA (II)'!$X:$X)</f>
        <v>0</v>
      </c>
      <c r="G13" s="84">
        <f>SUMIF('GRABOWNICA, PRĄDNIA (II)'!$L:$L,'Podsumowanie kosztów (II)'!B13,'GRABOWNICA, PRĄDNIA (II)'!$Z:$Z)</f>
        <v>0</v>
      </c>
      <c r="H13" s="90">
        <f>SUMIF('GRABOWNICA, PRĄDNIA (II)'!$L:$L,'Podsumowanie kosztów (II)'!$B13,'GRABOWNICA, PRĄDNIA (II)'!$AA:$AA)</f>
        <v>0</v>
      </c>
      <c r="I13" s="84">
        <f>SUMIF('GRABOWNICA, PRĄDNIA (II)'!$L:$L,'Podsumowanie kosztów (II)'!B13,'GRABOWNICA, PRĄDNIA (II)'!$AC:$AC)</f>
        <v>0</v>
      </c>
      <c r="J13" s="90">
        <f>SUMIF('GRABOWNICA, PRĄDNIA (II)'!$L:$L,'Podsumowanie kosztów (II)'!$B13,'GRABOWNICA, PRĄDNIA (II)'!$AD:$AD)</f>
        <v>0</v>
      </c>
      <c r="K13" s="84">
        <f>SUMIF('GRABOWNICA, PRĄDNIA (II)'!$L:$L,'Podsumowanie kosztów (II)'!B13,'GRABOWNICA, PRĄDNIA (II)'!$AF:$AF)</f>
        <v>0</v>
      </c>
      <c r="L13" s="90">
        <f>SUMIF('GRABOWNICA, PRĄDNIA (II)'!$L:$L,'Podsumowanie kosztów (II)'!$B13,'GRABOWNICA, PRĄDNIA (II)'!$U:$U)</f>
        <v>0</v>
      </c>
      <c r="M13" s="84">
        <f>SUMIF('GRABOWNICA, PRĄDNIA (II)'!$L:$L,'Podsumowanie kosztów (II)'!B13,'GRABOWNICA, PRĄDNIA (II)'!$W:$W)</f>
        <v>0</v>
      </c>
      <c r="N13" s="90">
        <f>SUMIF('GRABOWNICA, PRĄDNIA (II)'!$L:$L,'Podsumowanie kosztów (II)'!$B13,'GRABOWNICA, PRĄDNIA (II)'!$G:$G)</f>
        <v>0</v>
      </c>
      <c r="O13" s="90">
        <f>SUMIF('GRABOWNICA, PRĄDNIA (II)'!$L:$L,'Podsumowanie kosztów (II)'!$B13,'GRABOWNICA, PRĄDNIA (II)'!$H:$H)</f>
        <v>0</v>
      </c>
      <c r="P13" s="86">
        <f t="shared" si="0"/>
        <v>0</v>
      </c>
    </row>
    <row r="14" spans="1:40">
      <c r="A14" s="218" t="s">
        <v>7</v>
      </c>
      <c r="B14" s="219" t="s">
        <v>931</v>
      </c>
      <c r="C14" s="219">
        <v>3.9</v>
      </c>
      <c r="D14" s="220">
        <f>SUMIF('GRABOWNICA, PRĄDNIA (II)'!$L:$L,'Podsumowanie kosztów (II)'!$B14,'GRABOWNICA, PRĄDNIA (II)'!$R:$R)</f>
        <v>0</v>
      </c>
      <c r="E14" s="100">
        <f>SUMIF('GRABOWNICA, PRĄDNIA (II)'!$L:$L,'Podsumowanie kosztów (II)'!B14,'GRABOWNICA, PRĄDNIA (II)'!$T:$T)</f>
        <v>0</v>
      </c>
      <c r="F14" s="220">
        <f>SUMIF('GRABOWNICA, PRĄDNIA (II)'!$L:$L,'Podsumowanie kosztów (II)'!$B14,'GRABOWNICA, PRĄDNIA (II)'!$X:$X)</f>
        <v>0</v>
      </c>
      <c r="G14" s="100">
        <f>SUMIF('GRABOWNICA, PRĄDNIA (II)'!$L:$L,'Podsumowanie kosztów (II)'!B14,'GRABOWNICA, PRĄDNIA (II)'!$Z:$Z)</f>
        <v>0</v>
      </c>
      <c r="H14" s="220">
        <f>SUMIF('GRABOWNICA, PRĄDNIA (II)'!$L:$L,'Podsumowanie kosztów (II)'!$B14,'GRABOWNICA, PRĄDNIA (II)'!$AA:$AA)</f>
        <v>0</v>
      </c>
      <c r="I14" s="100">
        <f>SUMIF('GRABOWNICA, PRĄDNIA (II)'!$L:$L,'Podsumowanie kosztów (II)'!B14,'GRABOWNICA, PRĄDNIA (II)'!$AC:$AC)</f>
        <v>0</v>
      </c>
      <c r="J14" s="220">
        <f>SUMIF('GRABOWNICA, PRĄDNIA (II)'!$L:$L,'Podsumowanie kosztów (II)'!$B14,'GRABOWNICA, PRĄDNIA (II)'!$AD:$AD)</f>
        <v>0</v>
      </c>
      <c r="K14" s="100">
        <f>SUMIF('GRABOWNICA, PRĄDNIA (II)'!$L:$L,'Podsumowanie kosztów (II)'!B14,'GRABOWNICA, PRĄDNIA (II)'!$AF:$AF)</f>
        <v>0</v>
      </c>
      <c r="L14" s="220">
        <f>SUMIF('GRABOWNICA, PRĄDNIA (II)'!$L:$L,'Podsumowanie kosztów (II)'!$B14,'GRABOWNICA, PRĄDNIA (II)'!$U:$U)</f>
        <v>0</v>
      </c>
      <c r="M14" s="100">
        <f>SUMIF('GRABOWNICA, PRĄDNIA (II)'!$L:$L,'Podsumowanie kosztów (II)'!B14,'GRABOWNICA, PRĄDNIA (II)'!$W:$W)</f>
        <v>0</v>
      </c>
      <c r="N14" s="220">
        <f>SUMIF('GRABOWNICA, PRĄDNIA (II)'!$L:$L,'Podsumowanie kosztów (II)'!$B14,'GRABOWNICA, PRĄDNIA (II)'!$G:$G)</f>
        <v>0</v>
      </c>
      <c r="O14" s="220">
        <f>SUMIF('GRABOWNICA, PRĄDNIA (II)'!$L:$L,'Podsumowanie kosztów (II)'!$B14,'GRABOWNICA, PRĄDNIA (II)'!$H:$H)</f>
        <v>0</v>
      </c>
      <c r="P14" s="102">
        <f t="shared" si="0"/>
        <v>0</v>
      </c>
    </row>
    <row r="15" spans="1:40">
      <c r="A15" s="73" t="s">
        <v>932</v>
      </c>
      <c r="B15" s="75" t="s">
        <v>567</v>
      </c>
      <c r="C15" s="103"/>
      <c r="D15" s="76">
        <f>SUMIF('GRABOWNICA, PRĄDNIA (II)'!$P:$P,'Podsumowanie kosztów (II)'!$B15,'GRABOWNICA, PRĄDNIA (II)'!$R:$R)</f>
        <v>0</v>
      </c>
      <c r="E15" s="77">
        <f>SUMIF('GRABOWNICA, PRĄDNIA (II)'!$P:$P,'Podsumowanie kosztów (II)'!B15,'GRABOWNICA, PRĄDNIA (II)'!$T:$T)</f>
        <v>0</v>
      </c>
      <c r="F15" s="76">
        <f>SUMIF('GRABOWNICA, PRĄDNIA (II)'!$P:$P,'Podsumowanie kosztów (II)'!$B15,'GRABOWNICA, PRĄDNIA (II)'!$X:$X)</f>
        <v>0</v>
      </c>
      <c r="G15" s="77">
        <f>SUMIF('GRABOWNICA, PRĄDNIA (II)'!$P:$P,'Podsumowanie kosztów (II)'!B15,'GRABOWNICA, PRĄDNIA (II)'!$Z:$Z)</f>
        <v>0</v>
      </c>
      <c r="H15" s="76">
        <f>SUMIF('GRABOWNICA, PRĄDNIA (II)'!$P:$P,'Podsumowanie kosztów (II)'!$B15,'GRABOWNICA, PRĄDNIA (II)'!$AA:$AA)</f>
        <v>0</v>
      </c>
      <c r="I15" s="77">
        <f>SUMIF('GRABOWNICA, PRĄDNIA (II)'!$P:$P,'Podsumowanie kosztów (II)'!B15,'GRABOWNICA, PRĄDNIA (II)'!$AC:$AC)</f>
        <v>0</v>
      </c>
      <c r="J15" s="76">
        <f>SUMIF('GRABOWNICA, PRĄDNIA (II)'!$P:$P,'Podsumowanie kosztów (II)'!$B15,'GRABOWNICA, PRĄDNIA (II)'!$AD:$AD)</f>
        <v>0</v>
      </c>
      <c r="K15" s="77">
        <f>SUMIF('GRABOWNICA, PRĄDNIA (II)'!$P:$P,'Podsumowanie kosztów (II)'!B15,'GRABOWNICA, PRĄDNIA (II)'!$AF:$AF)</f>
        <v>0</v>
      </c>
      <c r="L15" s="76">
        <f>SUMIF('GRABOWNICA, PRĄDNIA (II)'!$P:$P,'Podsumowanie kosztów (II)'!$B15,'GRABOWNICA, PRĄDNIA (II)'!$U:$U)</f>
        <v>0</v>
      </c>
      <c r="M15" s="77">
        <f>SUMIF('GRABOWNICA, PRĄDNIA (II)'!$P:$P,'Podsumowanie kosztów (II)'!B15,'GRABOWNICA, PRĄDNIA (II)'!$W:$W)</f>
        <v>0</v>
      </c>
      <c r="N15" s="76">
        <f>SUMIF('GRABOWNICA, PRĄDNIA (II)'!$P:$P,'Podsumowanie kosztów (II)'!$B15,'GRABOWNICA, PRĄDNIA (II)'!$G:$G)</f>
        <v>0</v>
      </c>
      <c r="O15" s="76">
        <f>SUMIF('GRABOWNICA, PRĄDNIA (II)'!$P:$P,'Podsumowanie kosztów (II)'!$B15,'GRABOWNICA, PRĄDNIA (II)'!$H:$H)</f>
        <v>0</v>
      </c>
      <c r="P15" s="79">
        <f t="shared" si="0"/>
        <v>0</v>
      </c>
    </row>
    <row r="16" spans="1:40">
      <c r="A16" s="80" t="s">
        <v>932</v>
      </c>
      <c r="B16" s="82" t="s">
        <v>252</v>
      </c>
      <c r="C16" s="104"/>
      <c r="D16" s="83">
        <f>SUMIF('GRABOWNICA, PRĄDNIA (II)'!$P:$P,'Podsumowanie kosztów (II)'!$B16,'GRABOWNICA, PRĄDNIA (II)'!$R:$R)</f>
        <v>3</v>
      </c>
      <c r="E16" s="84">
        <f>SUMIF('GRABOWNICA, PRĄDNIA (II)'!$P:$P,'Podsumowanie kosztów (II)'!B16,'GRABOWNICA, PRĄDNIA (II)'!$T:$T)</f>
        <v>66420</v>
      </c>
      <c r="F16" s="83">
        <f>SUMIF('GRABOWNICA, PRĄDNIA (II)'!$P:$P,'Podsumowanie kosztów (II)'!$B16,'GRABOWNICA, PRĄDNIA (II)'!$X:$X)</f>
        <v>3</v>
      </c>
      <c r="G16" s="84">
        <f>SUMIF('GRABOWNICA, PRĄDNIA (II)'!$P:$P,'Podsumowanie kosztów (II)'!B16,'GRABOWNICA, PRĄDNIA (II)'!$Z:$Z)</f>
        <v>12000</v>
      </c>
      <c r="H16" s="83">
        <f>SUMIF('GRABOWNICA, PRĄDNIA (II)'!$P:$P,'Podsumowanie kosztów (II)'!$B16,'GRABOWNICA, PRĄDNIA (II)'!$AA:$AA)</f>
        <v>9</v>
      </c>
      <c r="I16" s="84">
        <f>SUMIF('GRABOWNICA, PRĄDNIA (II)'!$P:$P,'Podsumowanie kosztów (II)'!B16,'GRABOWNICA, PRĄDNIA (II)'!$AC:$AC)</f>
        <v>10516.5</v>
      </c>
      <c r="J16" s="83">
        <f>SUMIF('GRABOWNICA, PRĄDNIA (II)'!$P:$P,'Podsumowanie kosztów (II)'!$B16,'GRABOWNICA, PRĄDNIA (II)'!$AD:$AD)</f>
        <v>5</v>
      </c>
      <c r="K16" s="84">
        <f>SUMIF('GRABOWNICA, PRĄDNIA (II)'!$P:$P,'Podsumowanie kosztów (II)'!B16,'GRABOWNICA, PRĄDNIA (II)'!$AF:$AF)</f>
        <v>11377.5</v>
      </c>
      <c r="L16" s="83">
        <f>SUMIF('GRABOWNICA, PRĄDNIA (II)'!$P:$P,'Podsumowanie kosztów (II)'!$B16,'GRABOWNICA, PRĄDNIA (II)'!$U:$U)</f>
        <v>0</v>
      </c>
      <c r="M16" s="84">
        <f>SUMIF('GRABOWNICA, PRĄDNIA (II)'!$P:$P,'Podsumowanie kosztów (II)'!B16,'GRABOWNICA, PRĄDNIA (II)'!$W:$W)</f>
        <v>0</v>
      </c>
      <c r="N16" s="83">
        <f>SUMIF('GRABOWNICA, PRĄDNIA (II)'!$P:$P,'Podsumowanie kosztów (II)'!$B16,'GRABOWNICA, PRĄDNIA (II)'!$G:$G)</f>
        <v>3</v>
      </c>
      <c r="O16" s="83">
        <f>SUMIF('GRABOWNICA, PRĄDNIA (II)'!$P:$P,'Podsumowanie kosztów (II)'!$B16,'GRABOWNICA, PRĄDNIA (II)'!$H:$H)</f>
        <v>2</v>
      </c>
      <c r="P16" s="86">
        <f t="shared" si="0"/>
        <v>100314</v>
      </c>
    </row>
    <row r="17" spans="1:21">
      <c r="A17" s="96" t="s">
        <v>932</v>
      </c>
      <c r="B17" s="98" t="s">
        <v>475</v>
      </c>
      <c r="C17" s="105"/>
      <c r="D17" s="99">
        <f>SUMIF('GRABOWNICA, PRĄDNIA (II)'!$P:$P,'Podsumowanie kosztów (II)'!$B17,'GRABOWNICA, PRĄDNIA (II)'!$R:$R)</f>
        <v>0</v>
      </c>
      <c r="E17" s="100">
        <f>SUMIF('GRABOWNICA, PRĄDNIA (II)'!$P:$P,'Podsumowanie kosztów (II)'!B17,'GRABOWNICA, PRĄDNIA (II)'!$T:$T)</f>
        <v>0</v>
      </c>
      <c r="F17" s="99">
        <f>SUMIF('GRABOWNICA, PRĄDNIA (II)'!$P:$P,'Podsumowanie kosztów (II)'!$B17,'GRABOWNICA, PRĄDNIA (II)'!$X:$X)</f>
        <v>0</v>
      </c>
      <c r="G17" s="100">
        <f>SUMIF('GRABOWNICA, PRĄDNIA (II)'!$P:$P,'Podsumowanie kosztów (II)'!B17,'GRABOWNICA, PRĄDNIA (II)'!$Z:$Z)</f>
        <v>0</v>
      </c>
      <c r="H17" s="99">
        <f>SUMIF('GRABOWNICA, PRĄDNIA (II)'!$P:$P,'Podsumowanie kosztów (II)'!$B17,'GRABOWNICA, PRĄDNIA (II)'!$AA:$AA)</f>
        <v>0</v>
      </c>
      <c r="I17" s="100">
        <f>SUMIF('GRABOWNICA, PRĄDNIA (II)'!$P:$P,'Podsumowanie kosztów (II)'!B17,'GRABOWNICA, PRĄDNIA (II)'!$AC:$AC)</f>
        <v>0</v>
      </c>
      <c r="J17" s="99">
        <f>SUMIF('GRABOWNICA, PRĄDNIA (II)'!$P:$P,'Podsumowanie kosztów (II)'!$B17,'GRABOWNICA, PRĄDNIA (II)'!$AD:$AD)</f>
        <v>0</v>
      </c>
      <c r="K17" s="100">
        <f>SUMIF('GRABOWNICA, PRĄDNIA (II)'!$P:$P,'Podsumowanie kosztów (II)'!B17,'GRABOWNICA, PRĄDNIA (II)'!$AF:$AF)</f>
        <v>0</v>
      </c>
      <c r="L17" s="99">
        <f>SUMIF('GRABOWNICA, PRĄDNIA (II)'!$P:$P,'Podsumowanie kosztów (II)'!$B17,'GRABOWNICA, PRĄDNIA (II)'!$U:$U)</f>
        <v>0</v>
      </c>
      <c r="M17" s="100">
        <f>SUMIF('GRABOWNICA, PRĄDNIA (II)'!$P:$P,'Podsumowanie kosztów (II)'!B17,'GRABOWNICA, PRĄDNIA (II)'!$W:$W)</f>
        <v>0</v>
      </c>
      <c r="N17" s="99">
        <f>SUMIF('GRABOWNICA, PRĄDNIA (II)'!$P:$P,'Podsumowanie kosztów (II)'!$B17,'GRABOWNICA, PRĄDNIA (II)'!$G:$G)</f>
        <v>0</v>
      </c>
      <c r="O17" s="99">
        <f>SUMIF('GRABOWNICA, PRĄDNIA (II)'!$P:$P,'Podsumowanie kosztów (II)'!$B17,'GRABOWNICA, PRĄDNIA (II)'!$H:$H)</f>
        <v>0</v>
      </c>
      <c r="P17" s="102">
        <f t="shared" si="0"/>
        <v>0</v>
      </c>
    </row>
    <row r="18" spans="1:21" ht="21.6">
      <c r="A18" s="73" t="s">
        <v>30</v>
      </c>
      <c r="B18" s="106" t="s">
        <v>933</v>
      </c>
      <c r="C18" s="107"/>
      <c r="D18" s="76">
        <f>SUMIF('GRABOWNICA, PRĄDNIA (II)'!$AP:$AP,'Podsumowanie kosztów (II)'!$B18,'GRABOWNICA, PRĄDNIA (II)'!$R:$R)</f>
        <v>0</v>
      </c>
      <c r="E18" s="77">
        <f>SUMIF('GRABOWNICA, PRĄDNIA (II)'!$AP:$AP,'Podsumowanie kosztów (II)'!B18,'GRABOWNICA, PRĄDNIA (II)'!$T:$T)</f>
        <v>0</v>
      </c>
      <c r="F18" s="76">
        <f>SUMIF('GRABOWNICA, PRĄDNIA (II)'!$AP:$AP,'Podsumowanie kosztów (II)'!$B18,'GRABOWNICA, PRĄDNIA (II)'!$X:$X)</f>
        <v>0</v>
      </c>
      <c r="G18" s="77">
        <f>SUMIF('GRABOWNICA, PRĄDNIA (II)'!$AP:$AP,'Podsumowanie kosztów (II)'!B18,'GRABOWNICA, PRĄDNIA (II)'!$Z:$Z)</f>
        <v>0</v>
      </c>
      <c r="H18" s="76">
        <f>SUMIF('GRABOWNICA, PRĄDNIA (II)'!$AP:$AP,'Podsumowanie kosztów (II)'!$B18,'GRABOWNICA, PRĄDNIA (II)'!$AA:$AA)</f>
        <v>0</v>
      </c>
      <c r="I18" s="77">
        <f>SUMIF('GRABOWNICA, PRĄDNIA (II)'!$AP:$AP,'Podsumowanie kosztów (II)'!B18,'GRABOWNICA, PRĄDNIA (II)'!$AC:$AC)</f>
        <v>0</v>
      </c>
      <c r="J18" s="76">
        <f>SUMIF('GRABOWNICA, PRĄDNIA (II)'!$AP:$AP,'Podsumowanie kosztów (II)'!$B18,'GRABOWNICA, PRĄDNIA (II)'!$AD:$AD)</f>
        <v>0</v>
      </c>
      <c r="K18" s="77">
        <f>SUMIF('GRABOWNICA, PRĄDNIA (II)'!$AP:$AP,'Podsumowanie kosztów (II)'!B18,'GRABOWNICA, PRĄDNIA (II)'!$AF:$AF)</f>
        <v>0</v>
      </c>
      <c r="L18" s="76">
        <f>SUMIF('GRABOWNICA, PRĄDNIA (II)'!$AP:$AP,'Podsumowanie kosztów (II)'!$B18,'GRABOWNICA, PRĄDNIA (II)'!$U:$U)</f>
        <v>0</v>
      </c>
      <c r="M18" s="77">
        <f>SUMIF('GRABOWNICA, PRĄDNIA (II)'!$AP:$AP,'Podsumowanie kosztów (II)'!B18,'GRABOWNICA, PRĄDNIA (II)'!$W:$W)</f>
        <v>0</v>
      </c>
      <c r="N18" s="76">
        <f>SUMIF('GRABOWNICA, PRĄDNIA (II)'!$AP:$AP,'Podsumowanie kosztów (II)'!$B18,'GRABOWNICA, PRĄDNIA (II)'!$G:$G)</f>
        <v>0</v>
      </c>
      <c r="O18" s="76">
        <f>SUMIF('GRABOWNICA, PRĄDNIA (II)'!$AP:$AP,'Podsumowanie kosztów (II)'!$B18,'GRABOWNICA, PRĄDNIA (II)'!$H:$H)</f>
        <v>0</v>
      </c>
      <c r="P18" s="79">
        <f t="shared" si="0"/>
        <v>0</v>
      </c>
    </row>
    <row r="19" spans="1:21">
      <c r="A19" s="80" t="s">
        <v>30</v>
      </c>
      <c r="B19" s="108" t="s">
        <v>934</v>
      </c>
      <c r="C19" s="109"/>
      <c r="D19" s="83">
        <f>SUMIF('GRABOWNICA, PRĄDNIA (II)'!$AP:$AP,'Podsumowanie kosztów (II)'!$B19,'GRABOWNICA, PRĄDNIA (II)'!$R:$R)</f>
        <v>3</v>
      </c>
      <c r="E19" s="84">
        <f>SUMIF('GRABOWNICA, PRĄDNIA (II)'!$AP:$AP,'Podsumowanie kosztów (II)'!B19,'GRABOWNICA, PRĄDNIA (II)'!$T:$T)</f>
        <v>66420</v>
      </c>
      <c r="F19" s="83">
        <f>SUMIF('GRABOWNICA, PRĄDNIA (II)'!$AP:$AP,'Podsumowanie kosztów (II)'!$B19,'GRABOWNICA, PRĄDNIA (II)'!$X:$X)</f>
        <v>3</v>
      </c>
      <c r="G19" s="84">
        <f>SUMIF('GRABOWNICA, PRĄDNIA (II)'!$AP:$AP,'Podsumowanie kosztów (II)'!B19,'GRABOWNICA, PRĄDNIA (II)'!$Z:$Z)</f>
        <v>12000</v>
      </c>
      <c r="H19" s="83">
        <f>SUMIF('GRABOWNICA, PRĄDNIA (II)'!$AP:$AP,'Podsumowanie kosztów (II)'!$B19,'GRABOWNICA, PRĄDNIA (II)'!$AA:$AA)</f>
        <v>9</v>
      </c>
      <c r="I19" s="84">
        <f>SUMIF('GRABOWNICA, PRĄDNIA (II)'!$AP:$AP,'Podsumowanie kosztów (II)'!B19,'GRABOWNICA, PRĄDNIA (II)'!$AC:$AC)</f>
        <v>10516.5</v>
      </c>
      <c r="J19" s="83">
        <f>SUMIF('GRABOWNICA, PRĄDNIA (II)'!$AP:$AP,'Podsumowanie kosztów (II)'!$B19,'GRABOWNICA, PRĄDNIA (II)'!$AD:$AD)</f>
        <v>5</v>
      </c>
      <c r="K19" s="84">
        <f>SUMIF('GRABOWNICA, PRĄDNIA (II)'!$AP:$AP,'Podsumowanie kosztów (II)'!B19,'GRABOWNICA, PRĄDNIA (II)'!$AF:$AF)</f>
        <v>11377.5</v>
      </c>
      <c r="L19" s="83">
        <f>SUMIF('GRABOWNICA, PRĄDNIA (II)'!$AP:$AP,'Podsumowanie kosztów (II)'!$B19,'GRABOWNICA, PRĄDNIA (II)'!$U:$U)</f>
        <v>0</v>
      </c>
      <c r="M19" s="84">
        <f>SUMIF('GRABOWNICA, PRĄDNIA (II)'!$AP:$AP,'Podsumowanie kosztów (II)'!B19,'GRABOWNICA, PRĄDNIA (II)'!$W:$W)</f>
        <v>0</v>
      </c>
      <c r="N19" s="83">
        <f>SUMIF('GRABOWNICA, PRĄDNIA (II)'!$AP:$AP,'Podsumowanie kosztów (II)'!$B19,'GRABOWNICA, PRĄDNIA (II)'!$G:$G)</f>
        <v>3</v>
      </c>
      <c r="O19" s="83">
        <f>SUMIF('GRABOWNICA, PRĄDNIA (II)'!$AP:$AP,'Podsumowanie kosztów (II)'!$B19,'GRABOWNICA, PRĄDNIA (II)'!$H:$H)</f>
        <v>2</v>
      </c>
      <c r="P19" s="86">
        <f t="shared" si="0"/>
        <v>100314</v>
      </c>
    </row>
    <row r="20" spans="1:21">
      <c r="A20" s="96" t="s">
        <v>30</v>
      </c>
      <c r="B20" s="110" t="s">
        <v>935</v>
      </c>
      <c r="C20" s="111"/>
      <c r="D20" s="99">
        <f>SUMIF('GRABOWNICA, PRĄDNIA (II)'!$AP:$AP,'Podsumowanie kosztów (II)'!$B20,'GRABOWNICA, PRĄDNIA (II)'!$R:$R)</f>
        <v>0</v>
      </c>
      <c r="E20" s="100">
        <f>SUMIF('GRABOWNICA, PRĄDNIA (II)'!$AP:$AP,'Podsumowanie kosztów (II)'!B20,'GRABOWNICA, PRĄDNIA (II)'!$T:$T)</f>
        <v>0</v>
      </c>
      <c r="F20" s="99">
        <f>SUMIF('GRABOWNICA, PRĄDNIA (II)'!$AP:$AP,'Podsumowanie kosztów (II)'!$B20,'GRABOWNICA, PRĄDNIA (II)'!$X:$X)</f>
        <v>0</v>
      </c>
      <c r="G20" s="100">
        <f>SUMIF('GRABOWNICA, PRĄDNIA (II)'!$AP:$AP,'Podsumowanie kosztów (II)'!B20,'GRABOWNICA, PRĄDNIA (II)'!$Z:$Z)</f>
        <v>0</v>
      </c>
      <c r="H20" s="99">
        <f>SUMIF('GRABOWNICA, PRĄDNIA (II)'!$AP:$AP,'Podsumowanie kosztów (II)'!$B20,'GRABOWNICA, PRĄDNIA (II)'!$AA:$AA)</f>
        <v>0</v>
      </c>
      <c r="I20" s="100">
        <f>SUMIF('GRABOWNICA, PRĄDNIA (II)'!$AP:$AP,'Podsumowanie kosztów (II)'!B20,'GRABOWNICA, PRĄDNIA (II)'!$AC:$AC)</f>
        <v>0</v>
      </c>
      <c r="J20" s="99">
        <f>SUMIF('GRABOWNICA, PRĄDNIA (II)'!$AP:$AP,'Podsumowanie kosztów (II)'!$B20,'GRABOWNICA, PRĄDNIA (II)'!$AD:$AD)</f>
        <v>0</v>
      </c>
      <c r="K20" s="100">
        <f>SUMIF('GRABOWNICA, PRĄDNIA (II)'!$AP:$AP,'Podsumowanie kosztów (II)'!B20,'GRABOWNICA, PRĄDNIA (II)'!$AF:$AF)</f>
        <v>0</v>
      </c>
      <c r="L20" s="99">
        <f>SUMIF('GRABOWNICA, PRĄDNIA (II)'!$AP:$AP,'Podsumowanie kosztów (II)'!$B20,'GRABOWNICA, PRĄDNIA (II)'!$U:$U)</f>
        <v>0</v>
      </c>
      <c r="M20" s="100">
        <f>SUMIF('GRABOWNICA, PRĄDNIA (II)'!$AP:$AP,'Podsumowanie kosztów (II)'!B20,'GRABOWNICA, PRĄDNIA (II)'!$W:$W)</f>
        <v>0</v>
      </c>
      <c r="N20" s="99">
        <f>SUMIF('GRABOWNICA, PRĄDNIA (II)'!$AP:$AP,'Podsumowanie kosztów (II)'!$B20,'GRABOWNICA, PRĄDNIA (II)'!$G:$G)</f>
        <v>0</v>
      </c>
      <c r="O20" s="99">
        <f>SUMIF('GRABOWNICA, PRĄDNIA (II)'!$AP:$AP,'Podsumowanie kosztów (II)'!$B20,'GRABOWNICA, PRĄDNIA (II)'!$H:$H)</f>
        <v>0</v>
      </c>
      <c r="P20" s="102">
        <f t="shared" si="0"/>
        <v>0</v>
      </c>
    </row>
    <row r="21" spans="1:21">
      <c r="A21" s="73" t="s">
        <v>936</v>
      </c>
      <c r="B21" s="75" t="s">
        <v>567</v>
      </c>
      <c r="C21" s="103"/>
      <c r="D21" s="76">
        <f>SUMIF('GRABOWNICA, PRĄDNIA (II)'!$Q:$Q,'Podsumowanie kosztów (II)'!$B21,'GRABOWNICA, PRĄDNIA (II)'!$R:$R)</f>
        <v>0</v>
      </c>
      <c r="E21" s="77">
        <f>SUMIF('GRABOWNICA, PRĄDNIA (II)'!$Q:$Q,'Podsumowanie kosztów (II)'!B21,'GRABOWNICA, PRĄDNIA (II)'!$T:$T)</f>
        <v>0</v>
      </c>
      <c r="F21" s="76">
        <f>SUMIF('GRABOWNICA, PRĄDNIA (II)'!$Q:$Q,'Podsumowanie kosztów (II)'!$B21,'GRABOWNICA, PRĄDNIA (II)'!$X:$X)</f>
        <v>0</v>
      </c>
      <c r="G21" s="77">
        <f>SUMIF('GRABOWNICA, PRĄDNIA (II)'!$Q:$Q,'Podsumowanie kosztów (II)'!B21,'GRABOWNICA, PRĄDNIA (II)'!$Z:$Z)</f>
        <v>0</v>
      </c>
      <c r="H21" s="76">
        <f>SUMIF('GRABOWNICA, PRĄDNIA (II)'!$Q:$Q,'Podsumowanie kosztów (II)'!$B21,'GRABOWNICA, PRĄDNIA (II)'!$AA:$AA)</f>
        <v>0</v>
      </c>
      <c r="I21" s="77">
        <f>SUMIF('GRABOWNICA, PRĄDNIA (II)'!$Q:$Q,'Podsumowanie kosztów (II)'!B21,'GRABOWNICA, PRĄDNIA (II)'!$AC:$AC)</f>
        <v>0</v>
      </c>
      <c r="J21" s="76">
        <f>SUMIF('GRABOWNICA, PRĄDNIA (II)'!$Q:$Q,'Podsumowanie kosztów (II)'!$B21,'GRABOWNICA, PRĄDNIA (II)'!$AD:$AD)</f>
        <v>0</v>
      </c>
      <c r="K21" s="77">
        <f>SUMIF('GRABOWNICA, PRĄDNIA (II)'!$Q:$Q,'Podsumowanie kosztów (II)'!B21,'GRABOWNICA, PRĄDNIA (II)'!$AF:$AF)</f>
        <v>0</v>
      </c>
      <c r="L21" s="76">
        <f>SUMIF('GRABOWNICA, PRĄDNIA (II)'!$Q:$Q,'Podsumowanie kosztów (II)'!$B21,'GRABOWNICA, PRĄDNIA (II)'!$U:$U)</f>
        <v>0</v>
      </c>
      <c r="M21" s="77">
        <f>SUMIF('GRABOWNICA, PRĄDNIA (II)'!$Q:$Q,'Podsumowanie kosztów (II)'!B21,'GRABOWNICA, PRĄDNIA (II)'!$W:$W)</f>
        <v>0</v>
      </c>
      <c r="N21" s="76">
        <f>SUMIF('GRABOWNICA, PRĄDNIA (II)'!$Q:$Q,'Podsumowanie kosztów (II)'!$B21,'GRABOWNICA, PRĄDNIA (II)'!$G:$G)</f>
        <v>0</v>
      </c>
      <c r="O21" s="76">
        <f>SUMIF('GRABOWNICA, PRĄDNIA (II)'!$Q:$Q,'Podsumowanie kosztów (II)'!$B21,'GRABOWNICA, PRĄDNIA (II)'!$H:$H)</f>
        <v>0</v>
      </c>
      <c r="P21" s="79">
        <f t="shared" si="0"/>
        <v>0</v>
      </c>
    </row>
    <row r="22" spans="1:21">
      <c r="A22" s="80" t="s">
        <v>936</v>
      </c>
      <c r="B22" s="82" t="s">
        <v>252</v>
      </c>
      <c r="C22" s="104"/>
      <c r="D22" s="83">
        <f>SUMIF('GRABOWNICA, PRĄDNIA (II)'!$Q:$Q,'Podsumowanie kosztów (II)'!$B22,'GRABOWNICA, PRĄDNIA (II)'!$R:$R)</f>
        <v>3</v>
      </c>
      <c r="E22" s="84">
        <f>SUMIF('GRABOWNICA, PRĄDNIA (II)'!$Q:$Q,'Podsumowanie kosztów (II)'!B22,'GRABOWNICA, PRĄDNIA (II)'!$T:$T)</f>
        <v>66420</v>
      </c>
      <c r="F22" s="83">
        <f>SUMIF('GRABOWNICA, PRĄDNIA (II)'!$Q:$Q,'Podsumowanie kosztów (II)'!$B22,'GRABOWNICA, PRĄDNIA (II)'!$X:$X)</f>
        <v>3</v>
      </c>
      <c r="G22" s="84">
        <f>SUMIF('GRABOWNICA, PRĄDNIA (II)'!$Q:$Q,'Podsumowanie kosztów (II)'!B22,'GRABOWNICA, PRĄDNIA (II)'!$Z:$Z)</f>
        <v>12000</v>
      </c>
      <c r="H22" s="83">
        <f>SUMIF('GRABOWNICA, PRĄDNIA (II)'!$Q:$Q,'Podsumowanie kosztów (II)'!$B22,'GRABOWNICA, PRĄDNIA (II)'!$AA:$AA)</f>
        <v>9</v>
      </c>
      <c r="I22" s="84">
        <f>SUMIF('GRABOWNICA, PRĄDNIA (II)'!$Q:$Q,'Podsumowanie kosztów (II)'!B22,'GRABOWNICA, PRĄDNIA (II)'!$AC:$AC)</f>
        <v>10516.5</v>
      </c>
      <c r="J22" s="83">
        <f>SUMIF('GRABOWNICA, PRĄDNIA (II)'!$Q:$Q,'Podsumowanie kosztów (II)'!$B22,'GRABOWNICA, PRĄDNIA (II)'!$AD:$AD)</f>
        <v>5</v>
      </c>
      <c r="K22" s="84">
        <f>SUMIF('GRABOWNICA, PRĄDNIA (II)'!$Q:$Q,'Podsumowanie kosztów (II)'!B22,'GRABOWNICA, PRĄDNIA (II)'!$AF:$AF)</f>
        <v>11377.5</v>
      </c>
      <c r="L22" s="83">
        <f>SUMIF('GRABOWNICA, PRĄDNIA (II)'!$Q:$Q,'Podsumowanie kosztów (II)'!$B22,'GRABOWNICA, PRĄDNIA (II)'!$U:$U)</f>
        <v>0</v>
      </c>
      <c r="M22" s="84">
        <f>SUMIF('GRABOWNICA, PRĄDNIA (II)'!$Q:$Q,'Podsumowanie kosztów (II)'!B22,'GRABOWNICA, PRĄDNIA (II)'!$W:$W)</f>
        <v>0</v>
      </c>
      <c r="N22" s="83">
        <f>SUMIF('GRABOWNICA, PRĄDNIA (II)'!$Q:$Q,'Podsumowanie kosztów (II)'!$B22,'GRABOWNICA, PRĄDNIA (II)'!$G:$G)</f>
        <v>3</v>
      </c>
      <c r="O22" s="83">
        <f>SUMIF('GRABOWNICA, PRĄDNIA (II)'!$Q:$Q,'Podsumowanie kosztów (II)'!$B22,'GRABOWNICA, PRĄDNIA (II)'!$H:$H)</f>
        <v>2</v>
      </c>
      <c r="P22" s="86">
        <f t="shared" si="0"/>
        <v>100314</v>
      </c>
      <c r="Q22" s="124"/>
    </row>
    <row r="23" spans="1:21">
      <c r="A23" s="80" t="s">
        <v>936</v>
      </c>
      <c r="B23" s="82" t="s">
        <v>475</v>
      </c>
      <c r="C23" s="104"/>
      <c r="D23" s="83">
        <f>SUMIF('GRABOWNICA, PRĄDNIA (II)'!$Q:$Q,'Podsumowanie kosztów (II)'!$B23,'GRABOWNICA, PRĄDNIA (II)'!$R:$R)</f>
        <v>0</v>
      </c>
      <c r="E23" s="84">
        <f>SUMIF('GRABOWNICA, PRĄDNIA (II)'!$Q:$Q,'Podsumowanie kosztów (II)'!B23,'GRABOWNICA, PRĄDNIA (II)'!$T:$T)</f>
        <v>0</v>
      </c>
      <c r="F23" s="83">
        <f>SUMIF('GRABOWNICA, PRĄDNIA (II)'!$Q:$Q,'Podsumowanie kosztów (II)'!$B23,'GRABOWNICA, PRĄDNIA (II)'!$X:$X)</f>
        <v>0</v>
      </c>
      <c r="G23" s="84">
        <f>SUMIF('GRABOWNICA, PRĄDNIA (II)'!$Q:$Q,'Podsumowanie kosztów (II)'!B23,'GRABOWNICA, PRĄDNIA (II)'!$Z:$Z)</f>
        <v>0</v>
      </c>
      <c r="H23" s="83">
        <f>SUMIF('GRABOWNICA, PRĄDNIA (II)'!$Q:$Q,'Podsumowanie kosztów (II)'!$B23,'GRABOWNICA, PRĄDNIA (II)'!$AA:$AA)</f>
        <v>0</v>
      </c>
      <c r="I23" s="84">
        <f>SUMIF('GRABOWNICA, PRĄDNIA (II)'!$Q:$Q,'Podsumowanie kosztów (II)'!B23,'GRABOWNICA, PRĄDNIA (II)'!$AC:$AC)</f>
        <v>0</v>
      </c>
      <c r="J23" s="83">
        <f>SUMIF('GRABOWNICA, PRĄDNIA (II)'!$Q:$Q,'Podsumowanie kosztów (II)'!$B23,'GRABOWNICA, PRĄDNIA (II)'!$AD:$AD)</f>
        <v>0</v>
      </c>
      <c r="K23" s="84">
        <f>SUMIF('GRABOWNICA, PRĄDNIA (II)'!$Q:$Q,'Podsumowanie kosztów (II)'!B23,'GRABOWNICA, PRĄDNIA (II)'!$AF:$AF)</f>
        <v>0</v>
      </c>
      <c r="L23" s="83">
        <f>SUMIF('GRABOWNICA, PRĄDNIA (II)'!$Q:$Q,'Podsumowanie kosztów (II)'!$B23,'GRABOWNICA, PRĄDNIA (II)'!$U:$U)</f>
        <v>0</v>
      </c>
      <c r="M23" s="84">
        <f>SUMIF('GRABOWNICA, PRĄDNIA (II)'!$Q:$Q,'Podsumowanie kosztów (II)'!B23,'GRABOWNICA, PRĄDNIA (II)'!$W:$W)</f>
        <v>0</v>
      </c>
      <c r="N23" s="83">
        <f>SUMIF('GRABOWNICA, PRĄDNIA (II)'!$Q:$Q,'Podsumowanie kosztów (II)'!$B23,'GRABOWNICA, PRĄDNIA (II)'!$G:$G)</f>
        <v>0</v>
      </c>
      <c r="O23" s="83">
        <f>SUMIF('GRABOWNICA, PRĄDNIA (II)'!$Q:$Q,'Podsumowanie kosztów (II)'!$B23,'GRABOWNICA, PRĄDNIA (II)'!$H:$H)</f>
        <v>0</v>
      </c>
      <c r="P23" s="86">
        <f t="shared" si="0"/>
        <v>0</v>
      </c>
    </row>
    <row r="24" spans="1:21">
      <c r="A24" s="96" t="s">
        <v>936</v>
      </c>
      <c r="B24" s="98" t="s">
        <v>937</v>
      </c>
      <c r="C24" s="105"/>
      <c r="D24" s="99">
        <f>SUMIF('GRABOWNICA, PRĄDNIA (II)'!$Q:$Q,'Podsumowanie kosztów (II)'!$B24,'GRABOWNICA, PRĄDNIA (II)'!$R:$R)</f>
        <v>0</v>
      </c>
      <c r="E24" s="100">
        <f>SUMIF('GRABOWNICA, PRĄDNIA (II)'!$Q:$Q,'Podsumowanie kosztów (II)'!B24,'GRABOWNICA, PRĄDNIA (II)'!$T:$T)</f>
        <v>0</v>
      </c>
      <c r="F24" s="99">
        <f>SUMIF('GRABOWNICA, PRĄDNIA (II)'!$Q:$Q,'Podsumowanie kosztów (II)'!$B24,'GRABOWNICA, PRĄDNIA (II)'!$X:$X)</f>
        <v>0</v>
      </c>
      <c r="G24" s="100">
        <f>SUMIF('GRABOWNICA, PRĄDNIA (II)'!$Q:$Q,'Podsumowanie kosztów (II)'!B24,'GRABOWNICA, PRĄDNIA (II)'!$Z:$Z)</f>
        <v>0</v>
      </c>
      <c r="H24" s="99">
        <f>SUMIF('GRABOWNICA, PRĄDNIA (II)'!$Q:$Q,'Podsumowanie kosztów (II)'!$B24,'GRABOWNICA, PRĄDNIA (II)'!$AA:$AA)</f>
        <v>0</v>
      </c>
      <c r="I24" s="100">
        <f>SUMIF('GRABOWNICA, PRĄDNIA (II)'!$Q:$Q,'Podsumowanie kosztów (II)'!B24,'GRABOWNICA, PRĄDNIA (II)'!$AC:$AC)</f>
        <v>0</v>
      </c>
      <c r="J24" s="99">
        <f>SUMIF('GRABOWNICA, PRĄDNIA (II)'!$Q:$Q,'Podsumowanie kosztów (II)'!$B24,'GRABOWNICA, PRĄDNIA (II)'!$AD:$AD)</f>
        <v>0</v>
      </c>
      <c r="K24" s="100">
        <f>SUMIF('GRABOWNICA, PRĄDNIA (II)'!$Q:$Q,'Podsumowanie kosztów (II)'!B24,'GRABOWNICA, PRĄDNIA (II)'!$AF:$AF)</f>
        <v>0</v>
      </c>
      <c r="L24" s="99">
        <f>SUMIF('GRABOWNICA, PRĄDNIA (II)'!$Q:$Q,'Podsumowanie kosztów (II)'!$B24,'GRABOWNICA, PRĄDNIA (II)'!$U:$U)</f>
        <v>0</v>
      </c>
      <c r="M24" s="100">
        <f>SUMIF('GRABOWNICA, PRĄDNIA (II)'!$Q:$Q,'Podsumowanie kosztów (II)'!B24,'GRABOWNICA, PRĄDNIA (II)'!$W:$W)</f>
        <v>0</v>
      </c>
      <c r="N24" s="99">
        <f>SUMIF('GRABOWNICA, PRĄDNIA (II)'!$Q:$Q,'Podsumowanie kosztów (II)'!$B24,'GRABOWNICA, PRĄDNIA (II)'!$G:$G)</f>
        <v>0</v>
      </c>
      <c r="O24" s="99">
        <f>SUMIF('GRABOWNICA, PRĄDNIA (II)'!$Q:$Q,'Podsumowanie kosztów (II)'!$B24,'GRABOWNICA, PRĄDNIA (II)'!$H:$H)</f>
        <v>0</v>
      </c>
      <c r="P24" s="102">
        <f t="shared" si="0"/>
        <v>0</v>
      </c>
    </row>
    <row r="25" spans="1:21">
      <c r="O25" t="s">
        <v>1338</v>
      </c>
      <c r="P25" s="125" t="s">
        <v>1339</v>
      </c>
      <c r="Q25" s="124"/>
      <c r="T25" s="124"/>
      <c r="U25" s="124"/>
    </row>
    <row r="26" spans="1:21">
      <c r="O26" t="s">
        <v>1340</v>
      </c>
      <c r="P26" s="125">
        <v>5000</v>
      </c>
    </row>
    <row r="27" spans="1:21">
      <c r="O27" t="s">
        <v>1341</v>
      </c>
      <c r="P27" s="125">
        <v>50000</v>
      </c>
    </row>
    <row r="28" spans="1:21">
      <c r="O28" t="s">
        <v>1342</v>
      </c>
      <c r="P28" s="125">
        <v>50000</v>
      </c>
    </row>
    <row r="29" spans="1:21">
      <c r="P29" s="125">
        <f>SUM(P26:P28)</f>
        <v>105000</v>
      </c>
    </row>
    <row r="30" spans="1:21" ht="18">
      <c r="O30" s="221" t="s">
        <v>1343</v>
      </c>
      <c r="P30" s="222">
        <f>P4+P29</f>
        <v>205314</v>
      </c>
    </row>
  </sheetData>
  <pageMargins left="0.7" right="0.7" top="0.75" bottom="0.75" header="0.51180555555555496" footer="0.51180555555555496"/>
  <pageSetup paperSize="9" scale="30" firstPageNumber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47"/>
  <sheetViews>
    <sheetView view="pageBreakPreview" topLeftCell="D1" zoomScaleNormal="55" workbookViewId="0">
      <pane xSplit="5" ySplit="5" topLeftCell="I6" activePane="bottomRight" state="frozen"/>
      <selection activeCell="D1" sqref="D1"/>
      <selection pane="topRight" activeCell="I1" sqref="I1"/>
      <selection pane="bottomLeft" activeCell="D6" sqref="D6"/>
      <selection pane="bottomRight" activeCell="F19" sqref="F19"/>
    </sheetView>
  </sheetViews>
  <sheetFormatPr defaultRowHeight="14.4"/>
  <cols>
    <col min="1" max="1" width="6.6640625" style="66"/>
    <col min="2" max="2" width="16.109375" style="50"/>
    <col min="3" max="3" width="18.109375" style="50"/>
    <col min="4" max="4" width="31" style="50"/>
    <col min="5" max="5" width="17" style="50"/>
    <col min="6" max="6" width="24.33203125" style="50"/>
    <col min="7" max="7" width="23" style="50"/>
    <col min="8" max="8" width="25.5546875" style="50"/>
    <col min="9" max="14" width="10" style="50"/>
    <col min="15" max="17" width="25.5546875" style="50"/>
    <col min="18" max="18" width="20.44140625" style="50"/>
    <col min="19" max="19" width="23" style="50"/>
    <col min="20" max="22" width="15.44140625" style="50"/>
    <col min="23" max="23" width="19.5546875" style="50"/>
    <col min="24" max="262" width="9.109375" style="50"/>
    <col min="263" max="263" width="6.6640625" style="50"/>
    <col min="264" max="264" width="16.109375" style="50"/>
    <col min="265" max="265" width="18.109375" style="50"/>
    <col min="266" max="266" width="31" style="50"/>
    <col min="267" max="267" width="17" style="50"/>
    <col min="268" max="268" width="24.33203125" style="50"/>
    <col min="269" max="269" width="23" style="50"/>
    <col min="270" max="273" width="25.5546875" style="50"/>
    <col min="274" max="274" width="20.44140625" style="50"/>
    <col min="275" max="275" width="23" style="50"/>
    <col min="276" max="278" width="15.44140625" style="50"/>
    <col min="279" max="279" width="19.5546875" style="50"/>
    <col min="280" max="518" width="9.109375" style="50"/>
    <col min="519" max="519" width="6.6640625" style="50"/>
    <col min="520" max="520" width="16.109375" style="50"/>
    <col min="521" max="521" width="18.109375" style="50"/>
    <col min="522" max="522" width="31" style="50"/>
    <col min="523" max="523" width="17" style="50"/>
    <col min="524" max="524" width="24.33203125" style="50"/>
    <col min="525" max="525" width="23" style="50"/>
    <col min="526" max="529" width="25.5546875" style="50"/>
    <col min="530" max="530" width="20.44140625" style="50"/>
    <col min="531" max="531" width="23" style="50"/>
    <col min="532" max="534" width="15.44140625" style="50"/>
    <col min="535" max="535" width="19.5546875" style="50"/>
    <col min="536" max="774" width="9.109375" style="50"/>
    <col min="775" max="775" width="6.6640625" style="50"/>
    <col min="776" max="776" width="16.109375" style="50"/>
    <col min="777" max="777" width="18.109375" style="50"/>
    <col min="778" max="778" width="31" style="50"/>
    <col min="779" max="779" width="17" style="50"/>
    <col min="780" max="780" width="24.33203125" style="50"/>
    <col min="781" max="781" width="23" style="50"/>
    <col min="782" max="785" width="25.5546875" style="50"/>
    <col min="786" max="786" width="20.44140625" style="50"/>
    <col min="787" max="787" width="23" style="50"/>
    <col min="788" max="790" width="15.44140625" style="50"/>
    <col min="791" max="791" width="19.5546875" style="50"/>
    <col min="792" max="1025" width="9.109375" style="50"/>
  </cols>
  <sheetData>
    <row r="1" spans="1:1024" ht="15" customHeight="1">
      <c r="A1"/>
      <c r="B1" s="546" t="s">
        <v>1344</v>
      </c>
      <c r="C1" s="546"/>
      <c r="D1" s="223" t="s">
        <v>1345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>
      <c r="A2"/>
      <c r="B2" s="546"/>
      <c r="C2" s="5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90" customHeight="1">
      <c r="A3"/>
      <c r="B3" s="546"/>
      <c r="C3" s="546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24" customHeight="1">
      <c r="A4" s="224" t="s">
        <v>1346</v>
      </c>
      <c r="B4" s="225"/>
      <c r="C4" s="225"/>
      <c r="D4" s="225"/>
      <c r="E4" s="225"/>
      <c r="F4" s="225"/>
      <c r="G4" s="225"/>
      <c r="H4" s="226"/>
      <c r="I4" s="226"/>
      <c r="J4" s="226"/>
      <c r="K4" s="226"/>
      <c r="L4" s="226"/>
      <c r="M4" s="226"/>
      <c r="N4" s="226"/>
      <c r="O4" s="227"/>
      <c r="P4" s="227"/>
      <c r="Q4" s="227"/>
      <c r="R4" s="227"/>
      <c r="S4" s="227"/>
      <c r="T4" s="227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45.75" customHeight="1">
      <c r="A5" s="228" t="s">
        <v>0</v>
      </c>
      <c r="B5" s="228" t="s">
        <v>1347</v>
      </c>
      <c r="C5" s="228" t="s">
        <v>1348</v>
      </c>
      <c r="D5" s="228" t="s">
        <v>1349</v>
      </c>
      <c r="E5" s="228" t="s">
        <v>958</v>
      </c>
      <c r="F5" s="228" t="s">
        <v>946</v>
      </c>
      <c r="G5" s="228" t="s">
        <v>1350</v>
      </c>
      <c r="H5" s="228" t="s">
        <v>1351</v>
      </c>
      <c r="I5" s="228" t="s">
        <v>1352</v>
      </c>
      <c r="J5" s="228" t="s">
        <v>1353</v>
      </c>
      <c r="K5" s="228" t="s">
        <v>1354</v>
      </c>
      <c r="L5" s="228" t="s">
        <v>1355</v>
      </c>
      <c r="M5" s="228" t="s">
        <v>1356</v>
      </c>
      <c r="N5" s="228" t="s">
        <v>922</v>
      </c>
      <c r="O5" s="228" t="s">
        <v>1357</v>
      </c>
      <c r="P5" s="228" t="s">
        <v>1358</v>
      </c>
      <c r="Q5" s="228" t="s">
        <v>1359</v>
      </c>
      <c r="R5" s="228" t="s">
        <v>52</v>
      </c>
      <c r="S5" s="228" t="s">
        <v>932</v>
      </c>
      <c r="T5" s="228" t="s">
        <v>1360</v>
      </c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57.6">
      <c r="A6" s="229" t="s">
        <v>1361</v>
      </c>
      <c r="B6" s="227" t="s">
        <v>1362</v>
      </c>
      <c r="C6" s="227" t="s">
        <v>1363</v>
      </c>
      <c r="D6" s="227" t="s">
        <v>1364</v>
      </c>
      <c r="E6" s="227" t="s">
        <v>567</v>
      </c>
      <c r="F6" s="227" t="s">
        <v>1365</v>
      </c>
      <c r="G6" s="227" t="s">
        <v>1000</v>
      </c>
      <c r="H6" s="227" t="s">
        <v>1366</v>
      </c>
      <c r="I6" s="230">
        <v>1</v>
      </c>
      <c r="J6" s="230">
        <v>1</v>
      </c>
      <c r="K6" s="230">
        <v>1</v>
      </c>
      <c r="L6" s="230"/>
      <c r="M6" s="230"/>
      <c r="N6" s="227" t="s">
        <v>923</v>
      </c>
      <c r="O6" s="227" t="s">
        <v>1367</v>
      </c>
      <c r="P6" s="227" t="s">
        <v>1367</v>
      </c>
      <c r="Q6" s="227"/>
      <c r="R6" s="227" t="s">
        <v>1368</v>
      </c>
      <c r="S6" s="231" t="s">
        <v>567</v>
      </c>
      <c r="T6" s="227" t="s">
        <v>1369</v>
      </c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57.6">
      <c r="A7" s="229" t="s">
        <v>998</v>
      </c>
      <c r="B7" s="227" t="s">
        <v>1370</v>
      </c>
      <c r="C7" s="227" t="s">
        <v>1371</v>
      </c>
      <c r="D7" s="227" t="s">
        <v>1372</v>
      </c>
      <c r="E7" s="227" t="s">
        <v>567</v>
      </c>
      <c r="F7" s="227" t="s">
        <v>1373</v>
      </c>
      <c r="G7" s="227"/>
      <c r="H7" s="227" t="s">
        <v>989</v>
      </c>
      <c r="I7" s="230">
        <v>1</v>
      </c>
      <c r="J7" s="230"/>
      <c r="K7" s="230"/>
      <c r="L7" s="230"/>
      <c r="M7" s="230"/>
      <c r="N7" s="227" t="s">
        <v>923</v>
      </c>
      <c r="O7" s="227"/>
      <c r="P7" s="227" t="s">
        <v>1374</v>
      </c>
      <c r="Q7" s="227"/>
      <c r="R7" s="227"/>
      <c r="S7" s="231" t="s">
        <v>567</v>
      </c>
      <c r="T7" s="227" t="s">
        <v>1375</v>
      </c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28.8">
      <c r="A8" s="229" t="s">
        <v>986</v>
      </c>
      <c r="B8" s="227" t="s">
        <v>1376</v>
      </c>
      <c r="C8" s="227" t="s">
        <v>1377</v>
      </c>
      <c r="D8" s="227" t="s">
        <v>1378</v>
      </c>
      <c r="E8" s="227" t="s">
        <v>567</v>
      </c>
      <c r="F8" s="227" t="s">
        <v>1379</v>
      </c>
      <c r="G8" s="227"/>
      <c r="H8" s="227" t="s">
        <v>1380</v>
      </c>
      <c r="I8" s="232">
        <v>1</v>
      </c>
      <c r="J8" s="230"/>
      <c r="K8" s="230"/>
      <c r="L8" s="230"/>
      <c r="M8" s="230">
        <v>1</v>
      </c>
      <c r="N8" s="227" t="s">
        <v>923</v>
      </c>
      <c r="O8" s="227"/>
      <c r="P8" s="227" t="s">
        <v>1374</v>
      </c>
      <c r="Q8" s="227"/>
      <c r="R8" s="227"/>
      <c r="S8" s="231" t="s">
        <v>567</v>
      </c>
      <c r="T8" s="227" t="s">
        <v>1381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43.2">
      <c r="A9" s="229" t="s">
        <v>1011</v>
      </c>
      <c r="B9" s="227" t="s">
        <v>1382</v>
      </c>
      <c r="C9" s="227" t="s">
        <v>1383</v>
      </c>
      <c r="D9" s="227" t="s">
        <v>1384</v>
      </c>
      <c r="E9" s="227" t="s">
        <v>1016</v>
      </c>
      <c r="F9" s="227" t="s">
        <v>1385</v>
      </c>
      <c r="G9" s="227"/>
      <c r="H9" s="227" t="s">
        <v>1015</v>
      </c>
      <c r="I9" s="232">
        <v>1</v>
      </c>
      <c r="J9" s="230"/>
      <c r="K9" s="230"/>
      <c r="L9" s="230"/>
      <c r="M9" s="230"/>
      <c r="N9" s="227" t="s">
        <v>923</v>
      </c>
      <c r="O9" s="227"/>
      <c r="P9" s="227" t="s">
        <v>1374</v>
      </c>
      <c r="Q9" s="227"/>
      <c r="R9" s="227"/>
      <c r="S9" s="231" t="s">
        <v>567</v>
      </c>
      <c r="T9" s="227" t="s">
        <v>1386</v>
      </c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28.8">
      <c r="A10" s="229" t="s">
        <v>1004</v>
      </c>
      <c r="B10" s="227" t="s">
        <v>1387</v>
      </c>
      <c r="C10" s="227" t="s">
        <v>1388</v>
      </c>
      <c r="D10" s="227" t="s">
        <v>1389</v>
      </c>
      <c r="E10" s="227" t="s">
        <v>1024</v>
      </c>
      <c r="F10" s="227" t="s">
        <v>1390</v>
      </c>
      <c r="G10" s="227"/>
      <c r="H10" s="227" t="s">
        <v>1023</v>
      </c>
      <c r="I10" s="232">
        <v>1</v>
      </c>
      <c r="J10" s="230"/>
      <c r="K10" s="230"/>
      <c r="L10" s="230"/>
      <c r="M10" s="230"/>
      <c r="N10" s="227" t="s">
        <v>923</v>
      </c>
      <c r="O10" s="227"/>
      <c r="P10" s="227" t="s">
        <v>1374</v>
      </c>
      <c r="Q10" s="227"/>
      <c r="R10" s="227" t="s">
        <v>1391</v>
      </c>
      <c r="S10" s="231" t="s">
        <v>567</v>
      </c>
      <c r="T10" s="227" t="s">
        <v>1392</v>
      </c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43.2">
      <c r="A11" s="229" t="s">
        <v>1020</v>
      </c>
      <c r="B11" s="227" t="s">
        <v>1393</v>
      </c>
      <c r="C11" s="227" t="s">
        <v>1394</v>
      </c>
      <c r="D11" s="227" t="s">
        <v>1395</v>
      </c>
      <c r="E11" s="227" t="s">
        <v>1024</v>
      </c>
      <c r="F11" s="227" t="s">
        <v>1396</v>
      </c>
      <c r="G11" s="227"/>
      <c r="H11" s="227"/>
      <c r="I11" s="230"/>
      <c r="J11" s="230"/>
      <c r="K11" s="230"/>
      <c r="L11" s="230"/>
      <c r="M11" s="230"/>
      <c r="N11" s="227" t="s">
        <v>923</v>
      </c>
      <c r="O11" s="227"/>
      <c r="P11" s="227"/>
      <c r="Q11" s="227"/>
      <c r="R11" s="227" t="s">
        <v>1391</v>
      </c>
      <c r="S11" s="231" t="s">
        <v>567</v>
      </c>
      <c r="T11" s="227" t="s">
        <v>1397</v>
      </c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s="238" customFormat="1" ht="28.8">
      <c r="A12" s="233" t="s">
        <v>90</v>
      </c>
      <c r="B12" s="234" t="s">
        <v>1398</v>
      </c>
      <c r="C12" s="234" t="s">
        <v>1399</v>
      </c>
      <c r="D12" s="234" t="s">
        <v>1400</v>
      </c>
      <c r="E12" s="234" t="s">
        <v>84</v>
      </c>
      <c r="F12" s="234" t="s">
        <v>1401</v>
      </c>
      <c r="G12" s="234"/>
      <c r="H12" s="234" t="s">
        <v>1049</v>
      </c>
      <c r="I12" s="235">
        <v>1</v>
      </c>
      <c r="J12" s="236"/>
      <c r="K12" s="236"/>
      <c r="L12" s="236"/>
      <c r="M12" s="236"/>
      <c r="N12" s="234" t="s">
        <v>924</v>
      </c>
      <c r="O12" s="234"/>
      <c r="P12" s="234" t="s">
        <v>1374</v>
      </c>
      <c r="Q12" s="234"/>
      <c r="R12" s="234"/>
      <c r="S12" s="237" t="s">
        <v>252</v>
      </c>
      <c r="T12" s="234" t="s">
        <v>1402</v>
      </c>
    </row>
    <row r="13" spans="1:1024" s="238" customFormat="1" ht="28.8">
      <c r="A13" s="233" t="s">
        <v>1082</v>
      </c>
      <c r="B13" s="234" t="s">
        <v>1403</v>
      </c>
      <c r="C13" s="234" t="s">
        <v>1404</v>
      </c>
      <c r="D13" s="234" t="s">
        <v>1405</v>
      </c>
      <c r="E13" s="234" t="s">
        <v>84</v>
      </c>
      <c r="F13" s="234" t="s">
        <v>1406</v>
      </c>
      <c r="G13" s="234" t="s">
        <v>1380</v>
      </c>
      <c r="H13" s="234" t="s">
        <v>1407</v>
      </c>
      <c r="I13" s="235">
        <v>1</v>
      </c>
      <c r="J13" s="236"/>
      <c r="K13" s="236"/>
      <c r="L13" s="236"/>
      <c r="M13" s="236">
        <v>1</v>
      </c>
      <c r="N13" s="234" t="s">
        <v>924</v>
      </c>
      <c r="O13" s="234"/>
      <c r="P13" s="234"/>
      <c r="Q13" s="234"/>
      <c r="R13" s="234"/>
      <c r="S13" s="237" t="s">
        <v>252</v>
      </c>
      <c r="T13" s="234" t="s">
        <v>1408</v>
      </c>
    </row>
    <row r="14" spans="1:1024" s="238" customFormat="1" ht="86.4">
      <c r="A14" s="233" t="s">
        <v>1034</v>
      </c>
      <c r="B14" s="234" t="s">
        <v>1409</v>
      </c>
      <c r="C14" s="234" t="s">
        <v>1410</v>
      </c>
      <c r="D14" s="234" t="s">
        <v>1411</v>
      </c>
      <c r="E14" s="234" t="s">
        <v>84</v>
      </c>
      <c r="F14" s="234" t="s">
        <v>1365</v>
      </c>
      <c r="G14" s="234" t="s">
        <v>1048</v>
      </c>
      <c r="H14" s="234" t="s">
        <v>1407</v>
      </c>
      <c r="I14" s="235">
        <v>1</v>
      </c>
      <c r="J14" s="236"/>
      <c r="K14" s="236"/>
      <c r="L14" s="236"/>
      <c r="M14" s="236"/>
      <c r="N14" s="234" t="s">
        <v>924</v>
      </c>
      <c r="O14" s="234"/>
      <c r="P14" s="234"/>
      <c r="Q14" s="234"/>
      <c r="R14" s="234" t="s">
        <v>1412</v>
      </c>
      <c r="S14" s="237" t="s">
        <v>252</v>
      </c>
      <c r="T14" s="234" t="s">
        <v>1413</v>
      </c>
    </row>
    <row r="15" spans="1:1024" s="238" customFormat="1" ht="28.8">
      <c r="A15" s="233" t="s">
        <v>1040</v>
      </c>
      <c r="B15" s="234" t="s">
        <v>1414</v>
      </c>
      <c r="C15" s="234" t="s">
        <v>1415</v>
      </c>
      <c r="D15" s="234" t="s">
        <v>1416</v>
      </c>
      <c r="E15" s="234" t="s">
        <v>110</v>
      </c>
      <c r="F15" s="234" t="s">
        <v>1417</v>
      </c>
      <c r="G15" s="234" t="s">
        <v>1418</v>
      </c>
      <c r="H15" s="234" t="s">
        <v>1419</v>
      </c>
      <c r="I15" s="235">
        <v>1</v>
      </c>
      <c r="J15" s="236"/>
      <c r="K15" s="236"/>
      <c r="L15" s="236"/>
      <c r="M15" s="236">
        <v>1</v>
      </c>
      <c r="N15" s="234" t="s">
        <v>924</v>
      </c>
      <c r="O15" s="234"/>
      <c r="P15" s="234"/>
      <c r="Q15" s="234"/>
      <c r="R15" s="234"/>
      <c r="S15" s="237" t="s">
        <v>252</v>
      </c>
      <c r="T15" s="234" t="s">
        <v>1420</v>
      </c>
    </row>
    <row r="16" spans="1:1024" s="238" customFormat="1" ht="28.8">
      <c r="A16" s="233" t="s">
        <v>1046</v>
      </c>
      <c r="B16" s="234" t="s">
        <v>1421</v>
      </c>
      <c r="C16" s="234" t="s">
        <v>1422</v>
      </c>
      <c r="D16" s="234" t="s">
        <v>1423</v>
      </c>
      <c r="E16" s="234" t="s">
        <v>110</v>
      </c>
      <c r="F16" s="234" t="s">
        <v>1424</v>
      </c>
      <c r="G16" s="234" t="s">
        <v>1425</v>
      </c>
      <c r="H16" s="234" t="s">
        <v>1407</v>
      </c>
      <c r="I16" s="235">
        <v>1</v>
      </c>
      <c r="J16" s="236"/>
      <c r="K16" s="236"/>
      <c r="L16" s="236"/>
      <c r="M16" s="236"/>
      <c r="N16" s="234" t="s">
        <v>924</v>
      </c>
      <c r="O16" s="234"/>
      <c r="P16" s="234"/>
      <c r="Q16" s="234"/>
      <c r="R16" s="234"/>
      <c r="S16" s="237" t="s">
        <v>252</v>
      </c>
      <c r="T16" s="234" t="s">
        <v>1426</v>
      </c>
    </row>
    <row r="17" spans="1:23" s="238" customFormat="1" ht="115.2">
      <c r="A17" s="233" t="s">
        <v>1050</v>
      </c>
      <c r="B17" s="234" t="s">
        <v>1427</v>
      </c>
      <c r="C17" s="234" t="s">
        <v>1428</v>
      </c>
      <c r="D17" s="234" t="s">
        <v>1429</v>
      </c>
      <c r="E17" s="234" t="s">
        <v>110</v>
      </c>
      <c r="F17" s="234" t="s">
        <v>1430</v>
      </c>
      <c r="G17" s="234" t="s">
        <v>1431</v>
      </c>
      <c r="H17" s="234" t="s">
        <v>1432</v>
      </c>
      <c r="I17" s="235">
        <v>1</v>
      </c>
      <c r="J17" s="236"/>
      <c r="K17" s="236">
        <v>1</v>
      </c>
      <c r="L17" s="236"/>
      <c r="M17" s="236"/>
      <c r="N17" s="234" t="s">
        <v>924</v>
      </c>
      <c r="O17" s="234"/>
      <c r="P17" s="234"/>
      <c r="Q17" s="234"/>
      <c r="R17" s="234" t="s">
        <v>1433</v>
      </c>
      <c r="S17" s="237" t="s">
        <v>252</v>
      </c>
      <c r="T17" s="234" t="s">
        <v>1434</v>
      </c>
    </row>
    <row r="18" spans="1:23" ht="28.8">
      <c r="A18" s="233" t="s">
        <v>1060</v>
      </c>
      <c r="B18" s="234" t="s">
        <v>1435</v>
      </c>
      <c r="C18" s="234" t="s">
        <v>1436</v>
      </c>
      <c r="D18" s="234" t="s">
        <v>1437</v>
      </c>
      <c r="E18" s="234" t="s">
        <v>148</v>
      </c>
      <c r="F18" s="234" t="s">
        <v>1069</v>
      </c>
      <c r="G18" s="234"/>
      <c r="H18" s="234" t="s">
        <v>1070</v>
      </c>
      <c r="I18" s="236"/>
      <c r="J18" s="235">
        <v>1</v>
      </c>
      <c r="K18" s="236"/>
      <c r="L18" s="236"/>
      <c r="M18" s="236"/>
      <c r="N18" s="234" t="s">
        <v>924</v>
      </c>
      <c r="O18" s="234"/>
      <c r="P18" s="234"/>
      <c r="Q18" s="234"/>
      <c r="R18" s="234"/>
      <c r="S18" s="237" t="s">
        <v>252</v>
      </c>
      <c r="T18" s="234" t="s">
        <v>1438</v>
      </c>
      <c r="U18"/>
      <c r="V18"/>
      <c r="W18"/>
    </row>
    <row r="19" spans="1:23" ht="57.6">
      <c r="A19" s="233" t="s">
        <v>1072</v>
      </c>
      <c r="B19" s="234" t="s">
        <v>1439</v>
      </c>
      <c r="C19" s="234" t="s">
        <v>1440</v>
      </c>
      <c r="D19" s="234" t="s">
        <v>1441</v>
      </c>
      <c r="E19" s="234" t="s">
        <v>148</v>
      </c>
      <c r="F19" s="234" t="s">
        <v>1442</v>
      </c>
      <c r="G19" s="234"/>
      <c r="H19" s="234" t="s">
        <v>1380</v>
      </c>
      <c r="I19" s="235">
        <v>1</v>
      </c>
      <c r="J19" s="236"/>
      <c r="K19" s="236"/>
      <c r="L19" s="236"/>
      <c r="M19" s="236">
        <v>1</v>
      </c>
      <c r="N19" s="234" t="s">
        <v>924</v>
      </c>
      <c r="O19" s="234"/>
      <c r="P19" s="234"/>
      <c r="Q19" s="234"/>
      <c r="R19" s="234"/>
      <c r="S19" s="237" t="s">
        <v>252</v>
      </c>
      <c r="T19" s="234" t="s">
        <v>1443</v>
      </c>
      <c r="U19"/>
      <c r="V19"/>
      <c r="W19"/>
    </row>
    <row r="20" spans="1:23" ht="28.8">
      <c r="A20" s="233" t="s">
        <v>1068</v>
      </c>
      <c r="B20" s="234" t="s">
        <v>1444</v>
      </c>
      <c r="C20" s="234" t="s">
        <v>1445</v>
      </c>
      <c r="D20" s="234" t="s">
        <v>1446</v>
      </c>
      <c r="E20" s="234" t="s">
        <v>1071</v>
      </c>
      <c r="F20" s="234" t="s">
        <v>1447</v>
      </c>
      <c r="G20" s="234"/>
      <c r="H20" s="234" t="s">
        <v>1448</v>
      </c>
      <c r="I20" s="235">
        <v>1</v>
      </c>
      <c r="J20" s="236"/>
      <c r="K20" s="236"/>
      <c r="L20" s="236"/>
      <c r="M20" s="236"/>
      <c r="N20" s="234" t="s">
        <v>924</v>
      </c>
      <c r="O20" s="234"/>
      <c r="P20" s="234"/>
      <c r="Q20" s="234"/>
      <c r="R20" s="234" t="s">
        <v>1449</v>
      </c>
      <c r="S20" s="237" t="s">
        <v>252</v>
      </c>
      <c r="T20" s="234" t="s">
        <v>1450</v>
      </c>
      <c r="U20"/>
      <c r="V20"/>
      <c r="W20"/>
    </row>
    <row r="21" spans="1:23" ht="72">
      <c r="A21" s="233" t="s">
        <v>1057</v>
      </c>
      <c r="B21" s="234" t="s">
        <v>1451</v>
      </c>
      <c r="C21" s="234" t="s">
        <v>1452</v>
      </c>
      <c r="D21" s="234" t="s">
        <v>1453</v>
      </c>
      <c r="E21" s="234" t="s">
        <v>1089</v>
      </c>
      <c r="F21" s="234" t="s">
        <v>1454</v>
      </c>
      <c r="G21" s="234" t="s">
        <v>1455</v>
      </c>
      <c r="H21" s="234" t="s">
        <v>1456</v>
      </c>
      <c r="I21" s="235">
        <v>2</v>
      </c>
      <c r="J21" s="235"/>
      <c r="K21" s="236">
        <v>1</v>
      </c>
      <c r="L21" s="236"/>
      <c r="M21" s="236"/>
      <c r="N21" s="234" t="s">
        <v>924</v>
      </c>
      <c r="O21" s="234"/>
      <c r="P21" s="234"/>
      <c r="Q21" s="234"/>
      <c r="R21" s="234"/>
      <c r="S21" s="237" t="s">
        <v>252</v>
      </c>
      <c r="T21" s="234" t="s">
        <v>1457</v>
      </c>
      <c r="U21"/>
      <c r="V21"/>
      <c r="W21"/>
    </row>
    <row r="22" spans="1:23" ht="72">
      <c r="A22" s="233" t="s">
        <v>1090</v>
      </c>
      <c r="B22" s="234" t="s">
        <v>1458</v>
      </c>
      <c r="C22" s="234" t="s">
        <v>1459</v>
      </c>
      <c r="D22" s="234" t="s">
        <v>1460</v>
      </c>
      <c r="E22" s="234" t="s">
        <v>191</v>
      </c>
      <c r="F22" s="234" t="s">
        <v>1461</v>
      </c>
      <c r="G22" s="234"/>
      <c r="H22" s="234" t="s">
        <v>1462</v>
      </c>
      <c r="I22" s="235">
        <v>1</v>
      </c>
      <c r="J22" s="236"/>
      <c r="K22" s="236">
        <v>1</v>
      </c>
      <c r="L22" s="236"/>
      <c r="M22" s="236"/>
      <c r="N22" s="234" t="s">
        <v>924</v>
      </c>
      <c r="O22" s="234"/>
      <c r="P22" s="234"/>
      <c r="Q22" s="234"/>
      <c r="R22" s="234"/>
      <c r="S22" s="237" t="s">
        <v>252</v>
      </c>
      <c r="T22" s="234" t="s">
        <v>1463</v>
      </c>
      <c r="U22"/>
      <c r="V22"/>
      <c r="W22"/>
    </row>
    <row r="23" spans="1:23" ht="28.8">
      <c r="A23" s="233" t="s">
        <v>1098</v>
      </c>
      <c r="B23" s="234" t="s">
        <v>1464</v>
      </c>
      <c r="C23" s="234" t="s">
        <v>1465</v>
      </c>
      <c r="D23" s="234" t="s">
        <v>1466</v>
      </c>
      <c r="E23" s="234" t="s">
        <v>1467</v>
      </c>
      <c r="F23" s="234"/>
      <c r="G23" s="234" t="s">
        <v>1468</v>
      </c>
      <c r="H23" s="234" t="s">
        <v>1407</v>
      </c>
      <c r="I23" s="235">
        <v>1</v>
      </c>
      <c r="J23" s="236"/>
      <c r="K23" s="236"/>
      <c r="L23" s="236"/>
      <c r="M23" s="236"/>
      <c r="N23" s="234" t="s">
        <v>924</v>
      </c>
      <c r="O23" s="234"/>
      <c r="P23" s="234"/>
      <c r="Q23" s="234"/>
      <c r="R23" s="234"/>
      <c r="S23" s="237" t="s">
        <v>252</v>
      </c>
      <c r="T23" s="234" t="s">
        <v>1469</v>
      </c>
      <c r="U23"/>
      <c r="V23"/>
      <c r="W23"/>
    </row>
    <row r="24" spans="1:23" ht="72">
      <c r="A24" s="233" t="s">
        <v>1133</v>
      </c>
      <c r="B24" s="234" t="s">
        <v>1470</v>
      </c>
      <c r="C24" s="234" t="s">
        <v>1471</v>
      </c>
      <c r="D24" s="234"/>
      <c r="E24" s="234" t="s">
        <v>221</v>
      </c>
      <c r="F24" s="234" t="s">
        <v>1472</v>
      </c>
      <c r="G24" s="234" t="s">
        <v>1473</v>
      </c>
      <c r="H24" s="234" t="s">
        <v>1432</v>
      </c>
      <c r="I24" s="235">
        <v>1</v>
      </c>
      <c r="J24" s="235">
        <v>1</v>
      </c>
      <c r="K24" s="236">
        <v>1</v>
      </c>
      <c r="L24" s="236"/>
      <c r="M24" s="236"/>
      <c r="N24" s="234" t="s">
        <v>924</v>
      </c>
      <c r="O24" s="234"/>
      <c r="P24" s="234"/>
      <c r="Q24" s="234"/>
      <c r="R24" s="234"/>
      <c r="S24" s="237" t="s">
        <v>252</v>
      </c>
      <c r="T24" s="234" t="s">
        <v>1474</v>
      </c>
      <c r="U24"/>
      <c r="V24"/>
      <c r="W24"/>
    </row>
    <row r="25" spans="1:23" ht="43.2">
      <c r="A25" s="233" t="s">
        <v>1139</v>
      </c>
      <c r="B25" s="234" t="s">
        <v>1475</v>
      </c>
      <c r="C25" s="234" t="s">
        <v>1476</v>
      </c>
      <c r="D25" s="234" t="s">
        <v>1477</v>
      </c>
      <c r="E25" s="234" t="s">
        <v>252</v>
      </c>
      <c r="F25" s="234" t="s">
        <v>1478</v>
      </c>
      <c r="G25" s="234"/>
      <c r="H25" s="234" t="s">
        <v>1479</v>
      </c>
      <c r="I25" s="235">
        <v>1</v>
      </c>
      <c r="J25" s="236"/>
      <c r="K25" s="236"/>
      <c r="L25" s="236"/>
      <c r="M25" s="236"/>
      <c r="N25" s="234" t="s">
        <v>924</v>
      </c>
      <c r="O25" s="234"/>
      <c r="P25" s="234"/>
      <c r="Q25" s="234"/>
      <c r="R25" s="234"/>
      <c r="S25" s="237" t="s">
        <v>252</v>
      </c>
      <c r="T25" s="234" t="s">
        <v>1480</v>
      </c>
      <c r="U25"/>
      <c r="V25"/>
      <c r="W25"/>
    </row>
    <row r="26" spans="1:23" ht="72">
      <c r="A26" s="233" t="s">
        <v>1145</v>
      </c>
      <c r="B26" s="234" t="s">
        <v>1481</v>
      </c>
      <c r="C26" s="234" t="s">
        <v>1482</v>
      </c>
      <c r="D26" s="234" t="s">
        <v>1483</v>
      </c>
      <c r="E26" s="234" t="s">
        <v>252</v>
      </c>
      <c r="F26" s="234" t="s">
        <v>1140</v>
      </c>
      <c r="G26" s="234" t="s">
        <v>1484</v>
      </c>
      <c r="H26" s="234" t="s">
        <v>1485</v>
      </c>
      <c r="I26" s="235">
        <v>1</v>
      </c>
      <c r="J26" s="235">
        <v>1</v>
      </c>
      <c r="K26" s="236">
        <v>1</v>
      </c>
      <c r="L26" s="236"/>
      <c r="M26" s="236"/>
      <c r="N26" s="234" t="s">
        <v>924</v>
      </c>
      <c r="O26" s="234"/>
      <c r="P26" s="234"/>
      <c r="Q26" s="234"/>
      <c r="R26" s="234" t="s">
        <v>1486</v>
      </c>
      <c r="S26" s="237" t="s">
        <v>252</v>
      </c>
      <c r="T26" s="234" t="s">
        <v>1487</v>
      </c>
      <c r="U26"/>
      <c r="V26"/>
      <c r="W26"/>
    </row>
    <row r="27" spans="1:23" ht="28.8">
      <c r="A27" s="233" t="s">
        <v>1148</v>
      </c>
      <c r="B27" s="234" t="s">
        <v>1488</v>
      </c>
      <c r="C27" s="234" t="s">
        <v>1489</v>
      </c>
      <c r="D27" s="234" t="s">
        <v>1490</v>
      </c>
      <c r="E27" s="234" t="s">
        <v>252</v>
      </c>
      <c r="F27" s="234" t="s">
        <v>1491</v>
      </c>
      <c r="G27" s="234" t="s">
        <v>1492</v>
      </c>
      <c r="H27" s="234" t="s">
        <v>1407</v>
      </c>
      <c r="I27" s="235">
        <v>1</v>
      </c>
      <c r="J27" s="236"/>
      <c r="K27" s="236"/>
      <c r="L27" s="236"/>
      <c r="M27" s="236"/>
      <c r="N27" s="234" t="s">
        <v>924</v>
      </c>
      <c r="O27" s="234"/>
      <c r="P27" s="234"/>
      <c r="Q27" s="234"/>
      <c r="R27" s="234"/>
      <c r="S27" s="237" t="s">
        <v>252</v>
      </c>
      <c r="T27" s="234"/>
      <c r="U27"/>
      <c r="V27"/>
      <c r="W27"/>
    </row>
    <row r="28" spans="1:23" ht="43.2">
      <c r="A28" s="233" t="s">
        <v>1203</v>
      </c>
      <c r="B28" s="234" t="s">
        <v>1493</v>
      </c>
      <c r="C28" s="234" t="s">
        <v>1494</v>
      </c>
      <c r="D28" s="234" t="s">
        <v>1495</v>
      </c>
      <c r="E28" s="234" t="s">
        <v>252</v>
      </c>
      <c r="F28" s="234" t="s">
        <v>282</v>
      </c>
      <c r="G28" s="234"/>
      <c r="H28" s="234" t="s">
        <v>1496</v>
      </c>
      <c r="I28" s="235">
        <v>1</v>
      </c>
      <c r="J28" s="235">
        <v>1</v>
      </c>
      <c r="K28" s="236">
        <v>1</v>
      </c>
      <c r="L28" s="236"/>
      <c r="M28" s="236"/>
      <c r="N28" s="234" t="s">
        <v>924</v>
      </c>
      <c r="O28" s="234"/>
      <c r="P28" s="234"/>
      <c r="Q28" s="234"/>
      <c r="R28" s="234"/>
      <c r="S28" s="237" t="s">
        <v>252</v>
      </c>
      <c r="T28" s="234" t="s">
        <v>1497</v>
      </c>
      <c r="U28"/>
      <c r="V28"/>
      <c r="W28"/>
    </row>
    <row r="29" spans="1:23" ht="57.6">
      <c r="A29" s="233" t="s">
        <v>1498</v>
      </c>
      <c r="B29" s="234" t="s">
        <v>1499</v>
      </c>
      <c r="C29" s="234" t="s">
        <v>1500</v>
      </c>
      <c r="D29" s="234" t="s">
        <v>1501</v>
      </c>
      <c r="E29" s="234" t="s">
        <v>1152</v>
      </c>
      <c r="F29" s="234" t="s">
        <v>1502</v>
      </c>
      <c r="G29" s="234" t="s">
        <v>1484</v>
      </c>
      <c r="H29" s="234" t="s">
        <v>1151</v>
      </c>
      <c r="I29" s="235">
        <v>1</v>
      </c>
      <c r="J29" s="236">
        <v>1</v>
      </c>
      <c r="K29" s="236">
        <v>1</v>
      </c>
      <c r="L29" s="236"/>
      <c r="M29" s="236"/>
      <c r="N29" s="234" t="s">
        <v>924</v>
      </c>
      <c r="O29" s="234"/>
      <c r="P29" s="234"/>
      <c r="Q29" s="234"/>
      <c r="R29" s="234" t="s">
        <v>1503</v>
      </c>
      <c r="S29" s="237" t="s">
        <v>252</v>
      </c>
      <c r="T29" s="234" t="s">
        <v>1504</v>
      </c>
      <c r="U29"/>
      <c r="V29"/>
      <c r="W29"/>
    </row>
    <row r="30" spans="1:23" ht="28.8">
      <c r="A30" s="233" t="s">
        <v>1180</v>
      </c>
      <c r="B30" s="234" t="s">
        <v>1505</v>
      </c>
      <c r="C30" s="234" t="s">
        <v>1506</v>
      </c>
      <c r="D30" s="234" t="s">
        <v>1507</v>
      </c>
      <c r="E30" s="234" t="s">
        <v>325</v>
      </c>
      <c r="F30" s="234" t="s">
        <v>1508</v>
      </c>
      <c r="G30" s="234" t="s">
        <v>1509</v>
      </c>
      <c r="H30" s="234" t="s">
        <v>1510</v>
      </c>
      <c r="I30" s="235">
        <v>1</v>
      </c>
      <c r="J30" s="236"/>
      <c r="K30" s="236">
        <v>1</v>
      </c>
      <c r="L30" s="236"/>
      <c r="M30" s="236"/>
      <c r="N30" s="234" t="s">
        <v>924</v>
      </c>
      <c r="O30" s="234"/>
      <c r="P30" s="234"/>
      <c r="Q30" s="234"/>
      <c r="R30" s="234" t="s">
        <v>1511</v>
      </c>
      <c r="S30" s="237" t="s">
        <v>252</v>
      </c>
      <c r="T30" s="234" t="s">
        <v>1512</v>
      </c>
      <c r="U30"/>
      <c r="V30"/>
      <c r="W30"/>
    </row>
    <row r="31" spans="1:23" ht="28.8">
      <c r="A31" s="229" t="s">
        <v>1188</v>
      </c>
      <c r="B31" s="227" t="s">
        <v>1513</v>
      </c>
      <c r="C31" s="227" t="s">
        <v>1514</v>
      </c>
      <c r="D31" s="227" t="s">
        <v>1515</v>
      </c>
      <c r="E31" s="227" t="s">
        <v>390</v>
      </c>
      <c r="F31" s="227" t="s">
        <v>1516</v>
      </c>
      <c r="G31" s="227"/>
      <c r="H31" s="227" t="s">
        <v>1049</v>
      </c>
      <c r="I31" s="232">
        <v>1</v>
      </c>
      <c r="J31" s="230">
        <v>1</v>
      </c>
      <c r="K31" s="230"/>
      <c r="L31" s="230"/>
      <c r="M31" s="230"/>
      <c r="N31" s="227" t="s">
        <v>925</v>
      </c>
      <c r="O31" s="227"/>
      <c r="P31" s="227" t="s">
        <v>1374</v>
      </c>
      <c r="Q31" s="227"/>
      <c r="R31" s="227" t="s">
        <v>1517</v>
      </c>
      <c r="S31" s="190" t="s">
        <v>252</v>
      </c>
      <c r="T31" s="227" t="s">
        <v>1518</v>
      </c>
      <c r="U31"/>
      <c r="V31"/>
      <c r="W31"/>
    </row>
    <row r="32" spans="1:23" ht="43.2">
      <c r="A32" s="229" t="s">
        <v>1192</v>
      </c>
      <c r="B32" s="227" t="s">
        <v>1519</v>
      </c>
      <c r="C32" s="227" t="s">
        <v>1520</v>
      </c>
      <c r="D32" s="227" t="s">
        <v>1521</v>
      </c>
      <c r="E32" s="227" t="s">
        <v>432</v>
      </c>
      <c r="F32" s="227" t="s">
        <v>1522</v>
      </c>
      <c r="G32" s="227" t="s">
        <v>1523</v>
      </c>
      <c r="H32" s="227" t="s">
        <v>1524</v>
      </c>
      <c r="I32" s="232">
        <v>1</v>
      </c>
      <c r="J32" s="230">
        <v>1</v>
      </c>
      <c r="K32" s="230">
        <v>1</v>
      </c>
      <c r="L32" s="230"/>
      <c r="M32" s="230">
        <v>1</v>
      </c>
      <c r="N32" s="227" t="s">
        <v>925</v>
      </c>
      <c r="O32" s="227"/>
      <c r="P32" s="227" t="s">
        <v>1374</v>
      </c>
      <c r="Q32" s="227"/>
      <c r="R32" s="227" t="s">
        <v>1525</v>
      </c>
      <c r="S32" s="239" t="s">
        <v>475</v>
      </c>
      <c r="T32" s="227" t="s">
        <v>1526</v>
      </c>
      <c r="U32"/>
      <c r="V32"/>
      <c r="W32"/>
    </row>
    <row r="33" spans="1:23" ht="43.2">
      <c r="A33" s="229" t="s">
        <v>1197</v>
      </c>
      <c r="B33" s="227" t="s">
        <v>1527</v>
      </c>
      <c r="C33" s="227" t="s">
        <v>1528</v>
      </c>
      <c r="D33" s="227" t="s">
        <v>1529</v>
      </c>
      <c r="E33" s="227" t="s">
        <v>409</v>
      </c>
      <c r="F33" s="227" t="s">
        <v>364</v>
      </c>
      <c r="G33" s="227"/>
      <c r="H33" s="227" t="s">
        <v>1530</v>
      </c>
      <c r="I33" s="232">
        <v>1</v>
      </c>
      <c r="J33" s="230"/>
      <c r="K33" s="230">
        <v>1</v>
      </c>
      <c r="L33" s="230"/>
      <c r="M33" s="230"/>
      <c r="N33" s="227" t="s">
        <v>925</v>
      </c>
      <c r="O33" s="227" t="s">
        <v>1374</v>
      </c>
      <c r="P33" s="227" t="s">
        <v>1374</v>
      </c>
      <c r="Q33" s="227" t="s">
        <v>1374</v>
      </c>
      <c r="R33" s="227"/>
      <c r="S33" s="239" t="s">
        <v>475</v>
      </c>
      <c r="T33" s="227" t="s">
        <v>1531</v>
      </c>
      <c r="U33"/>
      <c r="V33"/>
      <c r="W33"/>
    </row>
    <row r="34" spans="1:23" ht="43.2">
      <c r="A34" s="229" t="s">
        <v>1165</v>
      </c>
      <c r="B34" s="227" t="s">
        <v>1532</v>
      </c>
      <c r="C34" s="227" t="s">
        <v>1533</v>
      </c>
      <c r="D34" s="227" t="s">
        <v>1534</v>
      </c>
      <c r="E34" s="227" t="s">
        <v>409</v>
      </c>
      <c r="F34" s="227" t="s">
        <v>1535</v>
      </c>
      <c r="G34" s="227" t="s">
        <v>1468</v>
      </c>
      <c r="H34" s="227" t="s">
        <v>1407</v>
      </c>
      <c r="I34" s="232">
        <v>1</v>
      </c>
      <c r="J34" s="230"/>
      <c r="K34" s="230"/>
      <c r="L34" s="230"/>
      <c r="M34" s="230"/>
      <c r="N34" s="227" t="s">
        <v>925</v>
      </c>
      <c r="O34" s="227"/>
      <c r="P34" s="227" t="s">
        <v>1367</v>
      </c>
      <c r="Q34" s="227"/>
      <c r="R34" s="227"/>
      <c r="S34" s="239" t="s">
        <v>475</v>
      </c>
      <c r="T34" s="227" t="s">
        <v>1536</v>
      </c>
      <c r="U34"/>
      <c r="V34"/>
      <c r="W34"/>
    </row>
    <row r="35" spans="1:23" ht="28.8">
      <c r="A35" s="229" t="s">
        <v>1162</v>
      </c>
      <c r="B35" s="227" t="s">
        <v>1537</v>
      </c>
      <c r="C35" s="227" t="s">
        <v>1538</v>
      </c>
      <c r="D35" s="227" t="s">
        <v>1539</v>
      </c>
      <c r="E35" s="227" t="s">
        <v>1196</v>
      </c>
      <c r="F35" s="227" t="s">
        <v>1540</v>
      </c>
      <c r="G35" s="227" t="s">
        <v>1541</v>
      </c>
      <c r="H35" s="227" t="s">
        <v>1407</v>
      </c>
      <c r="I35" s="232">
        <v>1</v>
      </c>
      <c r="J35" s="230"/>
      <c r="K35" s="230"/>
      <c r="L35" s="230"/>
      <c r="M35" s="230">
        <v>1</v>
      </c>
      <c r="N35" s="227" t="s">
        <v>925</v>
      </c>
      <c r="O35" s="227"/>
      <c r="P35" s="227" t="s">
        <v>1367</v>
      </c>
      <c r="Q35" s="227"/>
      <c r="R35" s="227"/>
      <c r="S35" s="239" t="s">
        <v>475</v>
      </c>
      <c r="T35" s="227" t="s">
        <v>1542</v>
      </c>
      <c r="U35"/>
      <c r="V35"/>
      <c r="W35"/>
    </row>
    <row r="36" spans="1:23" ht="57.6">
      <c r="A36" s="229" t="s">
        <v>1142</v>
      </c>
      <c r="B36" s="227" t="s">
        <v>1543</v>
      </c>
      <c r="C36" s="227" t="s">
        <v>1544</v>
      </c>
      <c r="D36" s="227" t="s">
        <v>1545</v>
      </c>
      <c r="E36" s="227" t="s">
        <v>475</v>
      </c>
      <c r="F36" s="227" t="s">
        <v>1546</v>
      </c>
      <c r="G36" s="227" t="s">
        <v>1484</v>
      </c>
      <c r="H36" s="227" t="s">
        <v>1547</v>
      </c>
      <c r="I36" s="232">
        <v>1</v>
      </c>
      <c r="J36" s="230">
        <v>1</v>
      </c>
      <c r="K36" s="230">
        <v>1</v>
      </c>
      <c r="L36" s="230"/>
      <c r="M36" s="230"/>
      <c r="N36" s="227" t="s">
        <v>925</v>
      </c>
      <c r="O36" s="227"/>
      <c r="P36" s="227" t="s">
        <v>1374</v>
      </c>
      <c r="Q36" s="227" t="s">
        <v>1374</v>
      </c>
      <c r="R36" s="227" t="s">
        <v>1548</v>
      </c>
      <c r="S36" s="239" t="s">
        <v>475</v>
      </c>
      <c r="T36" s="227" t="s">
        <v>1549</v>
      </c>
      <c r="U36"/>
      <c r="V36"/>
      <c r="W36"/>
    </row>
    <row r="37" spans="1:23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</row>
    <row r="38" spans="1:23" ht="21.75" customHeight="1">
      <c r="C38" s="546" t="s">
        <v>1550</v>
      </c>
      <c r="D38" s="546"/>
      <c r="E38" s="546"/>
      <c r="F38" s="546"/>
      <c r="G38" s="546"/>
      <c r="H38"/>
      <c r="I38"/>
      <c r="J38"/>
      <c r="K38"/>
      <c r="L38"/>
      <c r="M38"/>
      <c r="N38"/>
      <c r="O38" s="240"/>
      <c r="P38" s="240"/>
      <c r="Q38" s="240"/>
      <c r="R38"/>
      <c r="S38" s="546" t="s">
        <v>1551</v>
      </c>
      <c r="T38" s="546"/>
      <c r="U38" s="546"/>
      <c r="V38" s="546"/>
      <c r="W38" s="546"/>
    </row>
    <row r="39" spans="1:23">
      <c r="C39" s="241" t="s">
        <v>1552</v>
      </c>
      <c r="D39" s="241" t="s">
        <v>1553</v>
      </c>
      <c r="E39" s="241" t="s">
        <v>1554</v>
      </c>
      <c r="F39" s="242" t="s">
        <v>1555</v>
      </c>
      <c r="G39" s="241" t="s">
        <v>1556</v>
      </c>
      <c r="H39" s="242" t="s">
        <v>1557</v>
      </c>
      <c r="I39" s="242"/>
      <c r="J39" s="242"/>
      <c r="K39" s="242"/>
      <c r="L39" s="242"/>
      <c r="M39" s="242"/>
      <c r="N39" s="242"/>
      <c r="O39" s="241" t="s">
        <v>1343</v>
      </c>
      <c r="P39" s="242" t="s">
        <v>1558</v>
      </c>
      <c r="Q39" s="242" t="s">
        <v>1559</v>
      </c>
      <c r="R39"/>
      <c r="S39" s="241" t="s">
        <v>1552</v>
      </c>
      <c r="T39" s="241" t="s">
        <v>1553</v>
      </c>
      <c r="U39" s="241" t="s">
        <v>1556</v>
      </c>
      <c r="V39" s="242" t="s">
        <v>1560</v>
      </c>
      <c r="W39" s="242" t="s">
        <v>1559</v>
      </c>
    </row>
    <row r="40" spans="1:23" ht="76.5" customHeight="1">
      <c r="C40" s="241" t="s">
        <v>1561</v>
      </c>
      <c r="D40" s="230" t="s">
        <v>1562</v>
      </c>
      <c r="E40" s="230">
        <f>COUNTIF(O6:O36,"R")</f>
        <v>1</v>
      </c>
      <c r="F40" s="243"/>
      <c r="G40" s="230">
        <f>COUNTIF(O6:O36,"N")</f>
        <v>1</v>
      </c>
      <c r="H40" s="243"/>
      <c r="I40" s="243"/>
      <c r="J40" s="243"/>
      <c r="K40" s="243"/>
      <c r="L40" s="243"/>
      <c r="M40" s="243"/>
      <c r="N40" s="243"/>
      <c r="O40" s="230">
        <f t="shared" ref="O40:P42" si="0">E40+G40</f>
        <v>2</v>
      </c>
      <c r="P40" s="243">
        <f t="shared" si="0"/>
        <v>0</v>
      </c>
      <c r="Q40" s="190"/>
      <c r="R40"/>
      <c r="S40" s="241" t="s">
        <v>1561</v>
      </c>
      <c r="T40" s="230" t="s">
        <v>1563</v>
      </c>
      <c r="U40" s="230">
        <v>16</v>
      </c>
      <c r="V40" s="243"/>
      <c r="W40" s="190"/>
    </row>
    <row r="41" spans="1:23" ht="166.5" customHeight="1">
      <c r="C41" s="241" t="s">
        <v>1564</v>
      </c>
      <c r="D41" s="230" t="s">
        <v>1565</v>
      </c>
      <c r="E41" s="230">
        <f>COUNTIF(P6:P36,"R")</f>
        <v>3</v>
      </c>
      <c r="F41" s="243"/>
      <c r="G41" s="230">
        <f>COUNTIF(P6:P36,"N")</f>
        <v>9</v>
      </c>
      <c r="H41" s="243"/>
      <c r="I41" s="243"/>
      <c r="J41" s="243"/>
      <c r="K41" s="243"/>
      <c r="L41" s="243"/>
      <c r="M41" s="243"/>
      <c r="N41" s="243"/>
      <c r="O41" s="230">
        <f t="shared" si="0"/>
        <v>12</v>
      </c>
      <c r="P41" s="243">
        <f t="shared" si="0"/>
        <v>0</v>
      </c>
      <c r="Q41" s="190"/>
      <c r="R41"/>
      <c r="S41" s="241" t="s">
        <v>1564</v>
      </c>
      <c r="T41" s="230" t="s">
        <v>1566</v>
      </c>
      <c r="U41" s="230">
        <v>63</v>
      </c>
      <c r="V41" s="243"/>
      <c r="W41" s="190"/>
    </row>
    <row r="42" spans="1:23" ht="120.75" customHeight="1">
      <c r="C42" s="241" t="s">
        <v>1567</v>
      </c>
      <c r="D42" s="230" t="s">
        <v>1568</v>
      </c>
      <c r="E42" s="230">
        <f>COUNTIF(Q6:Q36,"R")</f>
        <v>0</v>
      </c>
      <c r="F42" s="243"/>
      <c r="G42" s="230">
        <f>COUNTIF(Q6:Q36,"N")</f>
        <v>2</v>
      </c>
      <c r="H42" s="243"/>
      <c r="I42" s="243"/>
      <c r="J42" s="243"/>
      <c r="K42" s="243"/>
      <c r="L42" s="243"/>
      <c r="M42" s="243"/>
      <c r="N42" s="243"/>
      <c r="O42" s="230">
        <f t="shared" si="0"/>
        <v>2</v>
      </c>
      <c r="P42" s="243">
        <f t="shared" si="0"/>
        <v>0</v>
      </c>
      <c r="Q42" s="190"/>
      <c r="R42"/>
      <c r="S42" s="241" t="s">
        <v>1567</v>
      </c>
      <c r="T42" s="230" t="s">
        <v>1569</v>
      </c>
      <c r="U42" s="230">
        <v>8</v>
      </c>
      <c r="V42" s="243"/>
      <c r="W42" s="190"/>
    </row>
    <row r="43" spans="1:23" ht="28.8">
      <c r="C43" s="241" t="s">
        <v>1570</v>
      </c>
      <c r="D43" s="244" t="s">
        <v>1571</v>
      </c>
      <c r="E43" s="244"/>
      <c r="F43" s="243"/>
      <c r="G43" s="244">
        <v>12</v>
      </c>
      <c r="H43" s="243"/>
      <c r="I43" s="243"/>
      <c r="J43" s="243"/>
      <c r="K43" s="243"/>
      <c r="L43" s="243"/>
      <c r="M43" s="243"/>
      <c r="N43" s="243"/>
      <c r="O43" s="244">
        <v>12</v>
      </c>
      <c r="P43" s="243">
        <f>F43+H43</f>
        <v>0</v>
      </c>
      <c r="Q43" s="190"/>
      <c r="R43"/>
      <c r="S43" s="241" t="s">
        <v>1570</v>
      </c>
      <c r="T43" s="244" t="s">
        <v>1571</v>
      </c>
      <c r="U43" s="244">
        <v>63</v>
      </c>
      <c r="V43" s="243"/>
      <c r="W43" s="190"/>
    </row>
    <row r="44" spans="1:23">
      <c r="C44" s="241" t="s">
        <v>1343</v>
      </c>
      <c r="D44" s="230"/>
      <c r="E44" s="230">
        <f>SUM(E40:E42)</f>
        <v>4</v>
      </c>
      <c r="F44" s="243"/>
      <c r="G44" s="230">
        <f>SUM(G40:G42)</f>
        <v>12</v>
      </c>
      <c r="H44" s="243"/>
      <c r="I44" s="243"/>
      <c r="J44" s="243"/>
      <c r="K44" s="243"/>
      <c r="L44" s="243"/>
      <c r="M44" s="243"/>
      <c r="N44" s="243"/>
      <c r="O44" s="230"/>
      <c r="P44" s="243">
        <f>SUM(P40:P43)</f>
        <v>0</v>
      </c>
      <c r="Q44" s="190"/>
      <c r="R44"/>
      <c r="S44" s="241" t="s">
        <v>1343</v>
      </c>
      <c r="T44" s="230"/>
      <c r="U44" s="230">
        <f>SUM(U40:U42)</f>
        <v>87</v>
      </c>
      <c r="V44" s="243">
        <f>SUM(V40:V43)</f>
        <v>0</v>
      </c>
      <c r="W44" s="190"/>
    </row>
    <row r="45" spans="1:23">
      <c r="Q45"/>
      <c r="R45"/>
    </row>
    <row r="46" spans="1:23">
      <c r="Q46"/>
      <c r="R46"/>
    </row>
    <row r="47" spans="1:23" ht="23.4">
      <c r="Q47" s="245" t="s">
        <v>1572</v>
      </c>
      <c r="R47" s="246">
        <f>P44+V44</f>
        <v>0</v>
      </c>
    </row>
  </sheetData>
  <mergeCells count="3">
    <mergeCell ref="B1:C3"/>
    <mergeCell ref="C38:G38"/>
    <mergeCell ref="S38:W38"/>
  </mergeCells>
  <pageMargins left="0.7" right="0.7" top="0.75" bottom="0.75" header="0.51180555555555496" footer="0.51180555555555496"/>
  <pageSetup paperSize="9" scale="10" firstPageNumber="0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MK24"/>
  <sheetViews>
    <sheetView view="pageBreakPreview" topLeftCell="A4" zoomScaleNormal="100" workbookViewId="0">
      <selection activeCell="H2" sqref="H2"/>
    </sheetView>
  </sheetViews>
  <sheetFormatPr defaultRowHeight="14.4"/>
  <cols>
    <col min="1" max="1" width="23.44140625" style="247"/>
    <col min="2" max="2" width="9.109375" style="247"/>
    <col min="3" max="3" width="9.109375" style="171"/>
    <col min="4" max="4" width="9.109375" style="247"/>
    <col min="5" max="5" width="15.33203125" style="247"/>
    <col min="6" max="6" width="12.44140625" style="247"/>
    <col min="7" max="7" width="17.6640625" style="138"/>
    <col min="8" max="8" width="17.88671875" style="121"/>
    <col min="9" max="1025" width="9.109375" style="171"/>
  </cols>
  <sheetData>
    <row r="1" spans="1:1024" ht="24.6">
      <c r="A1" s="248" t="s">
        <v>7</v>
      </c>
      <c r="B1" s="248" t="s">
        <v>922</v>
      </c>
      <c r="C1"/>
      <c r="D1" s="248" t="s">
        <v>932</v>
      </c>
      <c r="E1" s="248" t="s">
        <v>936</v>
      </c>
      <c r="F1" s="248" t="s">
        <v>958</v>
      </c>
      <c r="G1" s="45" t="s">
        <v>982</v>
      </c>
      <c r="H1" s="45" t="s">
        <v>983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52.2">
      <c r="A2" s="247" t="s">
        <v>64</v>
      </c>
      <c r="B2" s="247" t="s">
        <v>923</v>
      </c>
      <c r="C2"/>
      <c r="D2" s="247" t="s">
        <v>567</v>
      </c>
      <c r="E2" s="247" t="s">
        <v>567</v>
      </c>
      <c r="F2" s="247" t="s">
        <v>567</v>
      </c>
      <c r="G2" s="121" t="s">
        <v>994</v>
      </c>
      <c r="H2" s="121" t="s">
        <v>933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42">
      <c r="A3" s="247" t="s">
        <v>929</v>
      </c>
      <c r="B3" s="247" t="s">
        <v>924</v>
      </c>
      <c r="C3"/>
      <c r="D3" s="247" t="s">
        <v>252</v>
      </c>
      <c r="E3" s="247" t="s">
        <v>252</v>
      </c>
      <c r="F3" s="247" t="s">
        <v>1016</v>
      </c>
      <c r="G3" s="121" t="s">
        <v>1039</v>
      </c>
      <c r="H3" s="121" t="s">
        <v>934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42">
      <c r="A4" s="247" t="s">
        <v>212</v>
      </c>
      <c r="B4" s="247" t="s">
        <v>925</v>
      </c>
      <c r="C4"/>
      <c r="D4" s="247" t="s">
        <v>475</v>
      </c>
      <c r="E4" s="247" t="s">
        <v>475</v>
      </c>
      <c r="F4" s="247" t="s">
        <v>1024</v>
      </c>
      <c r="G4" s="121" t="s">
        <v>1176</v>
      </c>
      <c r="H4" s="121" t="s">
        <v>935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>
      <c r="A5" s="247" t="s">
        <v>1573</v>
      </c>
      <c r="B5" s="247" t="s">
        <v>926</v>
      </c>
      <c r="C5"/>
      <c r="D5"/>
      <c r="E5" s="247" t="s">
        <v>937</v>
      </c>
      <c r="F5" s="247" t="s">
        <v>84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>
      <c r="A6" s="247" t="s">
        <v>930</v>
      </c>
      <c r="B6" s="247" t="s">
        <v>1574</v>
      </c>
      <c r="C6"/>
      <c r="D6" s="171"/>
      <c r="E6"/>
      <c r="F6" s="247" t="s">
        <v>110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>
      <c r="A7" s="247" t="s">
        <v>931</v>
      </c>
      <c r="B7"/>
      <c r="C7"/>
      <c r="D7" s="171"/>
      <c r="E7" s="171"/>
      <c r="F7" s="247" t="s">
        <v>1071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171" customFormat="1">
      <c r="A8"/>
      <c r="F8" s="247" t="s">
        <v>1089</v>
      </c>
      <c r="G8" s="138"/>
      <c r="H8" s="121"/>
    </row>
    <row r="9" spans="1:1024">
      <c r="B9" s="171"/>
      <c r="D9" s="171"/>
      <c r="E9" s="171"/>
      <c r="F9" s="247" t="s">
        <v>191</v>
      </c>
    </row>
    <row r="10" spans="1:1024">
      <c r="B10" s="171"/>
      <c r="D10" s="171"/>
      <c r="E10" s="171"/>
      <c r="F10" s="247" t="s">
        <v>221</v>
      </c>
    </row>
    <row r="11" spans="1:1024">
      <c r="B11" s="171"/>
      <c r="D11" s="171"/>
      <c r="E11" s="171"/>
      <c r="F11" s="247" t="s">
        <v>252</v>
      </c>
    </row>
    <row r="12" spans="1:1024">
      <c r="B12" s="171"/>
      <c r="D12" s="171"/>
      <c r="E12" s="171"/>
      <c r="F12" s="247" t="s">
        <v>1152</v>
      </c>
    </row>
    <row r="13" spans="1:1024">
      <c r="B13" s="171"/>
      <c r="D13" s="171"/>
      <c r="E13" s="171"/>
      <c r="F13" s="247" t="s">
        <v>325</v>
      </c>
    </row>
    <row r="14" spans="1:1024">
      <c r="B14" s="171"/>
      <c r="D14" s="171"/>
      <c r="E14" s="171"/>
      <c r="F14" s="247" t="s">
        <v>1164</v>
      </c>
    </row>
    <row r="15" spans="1:1024">
      <c r="B15" s="171"/>
      <c r="D15" s="171"/>
      <c r="E15" s="171"/>
      <c r="F15" s="247" t="s">
        <v>390</v>
      </c>
    </row>
    <row r="16" spans="1:1024">
      <c r="B16" s="171"/>
      <c r="D16" s="171"/>
      <c r="E16" s="171"/>
      <c r="F16" s="247" t="s">
        <v>432</v>
      </c>
    </row>
    <row r="17" spans="2:6">
      <c r="B17" s="171"/>
      <c r="D17" s="171"/>
      <c r="E17" s="171"/>
      <c r="F17" s="247" t="s">
        <v>409</v>
      </c>
    </row>
    <row r="18" spans="2:6">
      <c r="B18" s="171"/>
      <c r="D18" s="171"/>
      <c r="E18" s="171"/>
      <c r="F18" s="247" t="s">
        <v>1196</v>
      </c>
    </row>
    <row r="19" spans="2:6">
      <c r="B19" s="171"/>
      <c r="D19" s="171"/>
      <c r="E19" s="171"/>
      <c r="F19" s="247" t="s">
        <v>475</v>
      </c>
    </row>
    <row r="20" spans="2:6">
      <c r="B20" s="171"/>
      <c r="D20" s="171"/>
      <c r="E20" s="171"/>
      <c r="F20" s="247" t="s">
        <v>1296</v>
      </c>
    </row>
    <row r="21" spans="2:6">
      <c r="B21" s="171"/>
      <c r="D21" s="171"/>
      <c r="E21" s="171"/>
      <c r="F21" s="247" t="s">
        <v>1307</v>
      </c>
    </row>
    <row r="22" spans="2:6">
      <c r="B22" s="171"/>
      <c r="D22" s="171"/>
      <c r="E22" s="171"/>
      <c r="F22" s="247" t="s">
        <v>929</v>
      </c>
    </row>
    <row r="23" spans="2:6">
      <c r="B23" s="171"/>
      <c r="D23" s="171"/>
      <c r="E23" s="171"/>
      <c r="F23" s="247" t="s">
        <v>1321</v>
      </c>
    </row>
    <row r="24" spans="2:6">
      <c r="B24" s="171"/>
      <c r="D24" s="171"/>
      <c r="E24" s="171"/>
      <c r="F24" s="247" t="s">
        <v>358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68"/>
  <sheetViews>
    <sheetView view="pageBreakPreview" zoomScaleNormal="85" workbookViewId="0">
      <selection activeCell="H3" sqref="H3"/>
    </sheetView>
  </sheetViews>
  <sheetFormatPr defaultRowHeight="14.4"/>
  <cols>
    <col min="1" max="1" width="9.109375" style="249"/>
    <col min="2" max="2" width="11.88671875" style="249"/>
    <col min="3" max="4" width="30.44140625" style="249"/>
    <col min="5" max="5" width="19.5546875" style="250"/>
    <col min="6" max="6" width="10.109375" style="250"/>
    <col min="7" max="12" width="9.109375" style="249"/>
    <col min="13" max="13" width="21.109375" style="249"/>
    <col min="14" max="1025" width="9.109375" style="249"/>
  </cols>
  <sheetData>
    <row r="1" spans="1:13" s="252" customFormat="1" ht="32.25" customHeight="1">
      <c r="A1" s="547" t="s">
        <v>1575</v>
      </c>
      <c r="B1" s="547"/>
      <c r="C1" s="547"/>
      <c r="D1" s="547"/>
      <c r="E1" s="547"/>
      <c r="F1" s="547"/>
      <c r="G1" s="547"/>
      <c r="H1" s="547"/>
      <c r="I1" s="547"/>
      <c r="J1" s="547"/>
      <c r="K1" s="251"/>
      <c r="L1" s="251"/>
      <c r="M1" s="251"/>
    </row>
    <row r="2" spans="1:13" s="251" customFormat="1" ht="57.6">
      <c r="A2" s="62" t="s">
        <v>0</v>
      </c>
      <c r="B2" s="229" t="s">
        <v>943</v>
      </c>
      <c r="C2" s="62" t="s">
        <v>2</v>
      </c>
      <c r="D2" s="62" t="s">
        <v>3</v>
      </c>
      <c r="E2" s="253" t="s">
        <v>5</v>
      </c>
      <c r="F2" s="253" t="s">
        <v>30</v>
      </c>
      <c r="G2" s="62" t="s">
        <v>1576</v>
      </c>
      <c r="H2" s="62" t="s">
        <v>1577</v>
      </c>
      <c r="I2" s="62" t="s">
        <v>1578</v>
      </c>
      <c r="J2" s="62" t="s">
        <v>1579</v>
      </c>
      <c r="K2" s="62" t="s">
        <v>1580</v>
      </c>
      <c r="L2" s="62" t="s">
        <v>9</v>
      </c>
      <c r="M2" s="62" t="s">
        <v>52</v>
      </c>
    </row>
    <row r="3" spans="1:13" s="252" customFormat="1" ht="69" customHeight="1">
      <c r="A3" s="254">
        <v>1</v>
      </c>
      <c r="B3" s="255">
        <v>9</v>
      </c>
      <c r="C3" s="142" t="s">
        <v>60</v>
      </c>
      <c r="D3" s="142" t="s">
        <v>61</v>
      </c>
      <c r="E3" s="256" t="s">
        <v>1036</v>
      </c>
      <c r="F3" s="256" t="s">
        <v>71</v>
      </c>
      <c r="G3" s="257"/>
      <c r="H3" s="257"/>
      <c r="I3" s="257">
        <v>1</v>
      </c>
      <c r="J3" s="257"/>
      <c r="K3" s="258">
        <v>1</v>
      </c>
      <c r="L3" s="258">
        <v>6</v>
      </c>
      <c r="M3" s="142"/>
    </row>
    <row r="4" spans="1:13" ht="69" customHeight="1">
      <c r="A4" s="254">
        <v>2</v>
      </c>
      <c r="B4" s="255" t="s">
        <v>75</v>
      </c>
      <c r="C4" s="142" t="s">
        <v>76</v>
      </c>
      <c r="D4" s="142" t="s">
        <v>77</v>
      </c>
      <c r="E4" s="259" t="s">
        <v>1036</v>
      </c>
      <c r="F4" s="256" t="s">
        <v>71</v>
      </c>
      <c r="G4" s="257">
        <v>1</v>
      </c>
      <c r="H4" s="257"/>
      <c r="I4" s="257"/>
      <c r="J4" s="257"/>
      <c r="K4" s="258">
        <v>2</v>
      </c>
      <c r="L4" s="258">
        <v>6</v>
      </c>
      <c r="M4" s="142"/>
    </row>
    <row r="5" spans="1:13" ht="69" customHeight="1">
      <c r="A5" s="254">
        <v>3</v>
      </c>
      <c r="B5" s="255" t="s">
        <v>75</v>
      </c>
      <c r="C5" s="142" t="s">
        <v>82</v>
      </c>
      <c r="D5" s="142" t="s">
        <v>61</v>
      </c>
      <c r="E5" s="259" t="s">
        <v>1036</v>
      </c>
      <c r="F5" s="256" t="s">
        <v>71</v>
      </c>
      <c r="G5" s="142"/>
      <c r="H5" s="257"/>
      <c r="I5" s="257">
        <v>1</v>
      </c>
      <c r="J5" s="142"/>
      <c r="K5" s="258">
        <v>2</v>
      </c>
      <c r="L5" s="258">
        <v>6</v>
      </c>
      <c r="M5" s="142"/>
    </row>
    <row r="6" spans="1:13" ht="69" customHeight="1">
      <c r="A6" s="254">
        <v>4</v>
      </c>
      <c r="B6" s="255">
        <v>10</v>
      </c>
      <c r="C6" s="142" t="s">
        <v>89</v>
      </c>
      <c r="D6" s="142" t="s">
        <v>61</v>
      </c>
      <c r="E6" s="259" t="s">
        <v>1036</v>
      </c>
      <c r="F6" s="256" t="s">
        <v>71</v>
      </c>
      <c r="G6" s="142"/>
      <c r="H6" s="142"/>
      <c r="I6" s="142">
        <v>1</v>
      </c>
      <c r="J6" s="142"/>
      <c r="K6" s="258">
        <v>2</v>
      </c>
      <c r="L6" s="258">
        <v>6</v>
      </c>
      <c r="M6" s="142"/>
    </row>
    <row r="7" spans="1:13" ht="69" customHeight="1">
      <c r="A7" s="254">
        <v>5</v>
      </c>
      <c r="B7" s="255" t="s">
        <v>96</v>
      </c>
      <c r="C7" s="142" t="s">
        <v>97</v>
      </c>
      <c r="D7" s="142" t="s">
        <v>98</v>
      </c>
      <c r="E7" s="259" t="s">
        <v>1036</v>
      </c>
      <c r="F7" s="256" t="s">
        <v>71</v>
      </c>
      <c r="G7" s="257"/>
      <c r="H7" s="257"/>
      <c r="I7" s="257">
        <v>1</v>
      </c>
      <c r="J7" s="257"/>
      <c r="K7" s="258">
        <v>2</v>
      </c>
      <c r="L7" s="258">
        <v>6</v>
      </c>
      <c r="M7" s="142"/>
    </row>
    <row r="8" spans="1:13" ht="69" customHeight="1">
      <c r="A8" s="254">
        <v>6</v>
      </c>
      <c r="B8" s="255">
        <v>12</v>
      </c>
      <c r="C8" s="142" t="s">
        <v>102</v>
      </c>
      <c r="D8" s="142" t="s">
        <v>77</v>
      </c>
      <c r="E8" s="259" t="s">
        <v>1052</v>
      </c>
      <c r="F8" s="256" t="s">
        <v>71</v>
      </c>
      <c r="G8" s="257">
        <v>1</v>
      </c>
      <c r="H8" s="257"/>
      <c r="I8" s="257"/>
      <c r="J8" s="257"/>
      <c r="K8" s="258">
        <v>3</v>
      </c>
      <c r="L8" s="258">
        <v>7</v>
      </c>
      <c r="M8" s="142"/>
    </row>
    <row r="9" spans="1:13" ht="69" customHeight="1">
      <c r="A9" s="254">
        <v>7</v>
      </c>
      <c r="B9" s="255">
        <v>12</v>
      </c>
      <c r="C9" s="142" t="s">
        <v>108</v>
      </c>
      <c r="D9" s="142" t="s">
        <v>61</v>
      </c>
      <c r="E9" s="259" t="s">
        <v>1581</v>
      </c>
      <c r="F9" s="256" t="s">
        <v>71</v>
      </c>
      <c r="G9" s="257"/>
      <c r="H9" s="257"/>
      <c r="I9" s="257">
        <v>1</v>
      </c>
      <c r="J9" s="257"/>
      <c r="K9" s="258">
        <v>3</v>
      </c>
      <c r="L9" s="258">
        <v>7</v>
      </c>
      <c r="M9" s="142"/>
    </row>
    <row r="10" spans="1:13" ht="69" customHeight="1">
      <c r="A10" s="254">
        <v>8</v>
      </c>
      <c r="B10" s="255">
        <v>16</v>
      </c>
      <c r="C10" s="142" t="s">
        <v>115</v>
      </c>
      <c r="D10" s="142" t="s">
        <v>61</v>
      </c>
      <c r="E10" s="256" t="s">
        <v>1052</v>
      </c>
      <c r="F10" s="256" t="s">
        <v>71</v>
      </c>
      <c r="G10" s="257"/>
      <c r="H10" s="257"/>
      <c r="I10" s="257">
        <v>1</v>
      </c>
      <c r="J10" s="257"/>
      <c r="K10" s="258">
        <v>4</v>
      </c>
      <c r="L10" s="258">
        <v>8</v>
      </c>
      <c r="M10" s="142"/>
    </row>
    <row r="11" spans="1:13" ht="69" customHeight="1">
      <c r="A11" s="254">
        <v>9</v>
      </c>
      <c r="B11" s="255">
        <v>37</v>
      </c>
      <c r="C11" s="142" t="s">
        <v>122</v>
      </c>
      <c r="D11" s="142" t="s">
        <v>123</v>
      </c>
      <c r="E11" s="259" t="s">
        <v>1062</v>
      </c>
      <c r="F11" s="256" t="s">
        <v>71</v>
      </c>
      <c r="G11" s="257">
        <v>1</v>
      </c>
      <c r="H11" s="257">
        <v>1</v>
      </c>
      <c r="I11" s="257">
        <v>1</v>
      </c>
      <c r="J11" s="257"/>
      <c r="K11" s="258">
        <v>5</v>
      </c>
      <c r="L11" s="258">
        <v>9</v>
      </c>
      <c r="M11" s="142"/>
    </row>
    <row r="12" spans="1:13" ht="69" customHeight="1">
      <c r="A12" s="254">
        <v>10</v>
      </c>
      <c r="B12" s="255">
        <v>37</v>
      </c>
      <c r="C12" s="142" t="s">
        <v>1582</v>
      </c>
      <c r="D12" s="142" t="s">
        <v>61</v>
      </c>
      <c r="E12" s="259" t="s">
        <v>1052</v>
      </c>
      <c r="F12" s="256" t="s">
        <v>71</v>
      </c>
      <c r="G12" s="257"/>
      <c r="H12" s="257"/>
      <c r="I12" s="257">
        <v>1</v>
      </c>
      <c r="J12" s="257"/>
      <c r="K12" s="258">
        <v>5</v>
      </c>
      <c r="L12" s="258">
        <v>9</v>
      </c>
      <c r="M12" s="142"/>
    </row>
    <row r="13" spans="1:13" ht="69" customHeight="1">
      <c r="A13" s="254">
        <v>11</v>
      </c>
      <c r="B13" s="255">
        <v>13</v>
      </c>
      <c r="C13" s="142" t="s">
        <v>1583</v>
      </c>
      <c r="D13" s="142" t="s">
        <v>61</v>
      </c>
      <c r="E13" s="259" t="s">
        <v>1581</v>
      </c>
      <c r="F13" s="256" t="s">
        <v>71</v>
      </c>
      <c r="G13" s="257"/>
      <c r="H13" s="257"/>
      <c r="I13" s="257">
        <v>1</v>
      </c>
      <c r="J13" s="257"/>
      <c r="K13" s="258">
        <v>5</v>
      </c>
      <c r="L13" s="258">
        <v>9</v>
      </c>
      <c r="M13" s="142"/>
    </row>
    <row r="14" spans="1:13" ht="69" customHeight="1">
      <c r="A14" s="254">
        <v>12</v>
      </c>
      <c r="B14" s="255" t="s">
        <v>132</v>
      </c>
      <c r="C14" s="142" t="s">
        <v>133</v>
      </c>
      <c r="D14" s="142" t="s">
        <v>98</v>
      </c>
      <c r="E14" s="259" t="s">
        <v>1584</v>
      </c>
      <c r="F14" s="256" t="s">
        <v>71</v>
      </c>
      <c r="G14" s="257"/>
      <c r="H14" s="257"/>
      <c r="I14" s="257">
        <v>1</v>
      </c>
      <c r="J14" s="257"/>
      <c r="K14" s="258">
        <v>5</v>
      </c>
      <c r="L14" s="258">
        <v>9</v>
      </c>
      <c r="M14" s="142"/>
    </row>
    <row r="15" spans="1:13" ht="69" customHeight="1">
      <c r="A15" s="254">
        <v>13</v>
      </c>
      <c r="B15" s="255">
        <v>15</v>
      </c>
      <c r="C15" s="142" t="s">
        <v>136</v>
      </c>
      <c r="D15" s="142" t="s">
        <v>61</v>
      </c>
      <c r="E15" s="256" t="s">
        <v>1062</v>
      </c>
      <c r="F15" s="256" t="s">
        <v>71</v>
      </c>
      <c r="G15" s="257"/>
      <c r="H15" s="257"/>
      <c r="I15" s="257">
        <v>1</v>
      </c>
      <c r="J15" s="257"/>
      <c r="K15" s="258">
        <v>6</v>
      </c>
      <c r="L15" s="258" t="s">
        <v>137</v>
      </c>
      <c r="M15" s="142"/>
    </row>
    <row r="16" spans="1:13" ht="69" customHeight="1">
      <c r="A16" s="254">
        <v>14</v>
      </c>
      <c r="B16" s="255">
        <v>14</v>
      </c>
      <c r="C16" s="142" t="s">
        <v>142</v>
      </c>
      <c r="D16" s="142" t="s">
        <v>77</v>
      </c>
      <c r="E16" s="259" t="s">
        <v>1074</v>
      </c>
      <c r="F16" s="256" t="s">
        <v>71</v>
      </c>
      <c r="G16" s="257">
        <v>1</v>
      </c>
      <c r="H16" s="257"/>
      <c r="I16" s="257"/>
      <c r="J16" s="257"/>
      <c r="K16" s="258">
        <v>7</v>
      </c>
      <c r="L16" s="258">
        <v>10</v>
      </c>
      <c r="M16" s="142"/>
    </row>
    <row r="17" spans="1:13" ht="69" customHeight="1">
      <c r="A17" s="254">
        <v>15</v>
      </c>
      <c r="B17" s="255">
        <v>14</v>
      </c>
      <c r="C17" s="142" t="s">
        <v>146</v>
      </c>
      <c r="D17" s="142" t="s">
        <v>61</v>
      </c>
      <c r="E17" s="259" t="s">
        <v>1062</v>
      </c>
      <c r="F17" s="256" t="s">
        <v>71</v>
      </c>
      <c r="G17" s="257"/>
      <c r="H17" s="257"/>
      <c r="I17" s="257">
        <v>1</v>
      </c>
      <c r="J17" s="257"/>
      <c r="K17" s="258">
        <v>7</v>
      </c>
      <c r="L17" s="258">
        <v>10</v>
      </c>
      <c r="M17" s="142"/>
    </row>
    <row r="18" spans="1:13" ht="69" customHeight="1">
      <c r="A18" s="254">
        <v>16</v>
      </c>
      <c r="B18" s="255">
        <v>14</v>
      </c>
      <c r="C18" s="142" t="s">
        <v>153</v>
      </c>
      <c r="D18" s="142" t="s">
        <v>61</v>
      </c>
      <c r="E18" s="259" t="s">
        <v>1052</v>
      </c>
      <c r="F18" s="256" t="s">
        <v>71</v>
      </c>
      <c r="G18" s="257"/>
      <c r="H18" s="257"/>
      <c r="I18" s="257">
        <v>1</v>
      </c>
      <c r="J18" s="257"/>
      <c r="K18" s="258">
        <v>7</v>
      </c>
      <c r="L18" s="258">
        <v>10</v>
      </c>
      <c r="M18" s="142"/>
    </row>
    <row r="19" spans="1:13" ht="69" customHeight="1">
      <c r="A19" s="254">
        <v>17</v>
      </c>
      <c r="B19" s="260">
        <v>38</v>
      </c>
      <c r="C19" s="142" t="s">
        <v>688</v>
      </c>
      <c r="D19" s="142" t="s">
        <v>77</v>
      </c>
      <c r="E19" s="259" t="s">
        <v>1086</v>
      </c>
      <c r="F19" s="256" t="s">
        <v>71</v>
      </c>
      <c r="G19" s="257">
        <v>1</v>
      </c>
      <c r="H19" s="257"/>
      <c r="I19" s="257"/>
      <c r="J19" s="257"/>
      <c r="K19" s="258">
        <v>8</v>
      </c>
      <c r="L19" s="258">
        <v>12</v>
      </c>
      <c r="M19" s="142" t="s">
        <v>1585</v>
      </c>
    </row>
    <row r="20" spans="1:13" ht="69" customHeight="1">
      <c r="A20" s="254">
        <v>18</v>
      </c>
      <c r="B20" s="260">
        <v>38</v>
      </c>
      <c r="C20" s="142" t="s">
        <v>159</v>
      </c>
      <c r="D20" s="142" t="s">
        <v>61</v>
      </c>
      <c r="E20" s="259" t="s">
        <v>1086</v>
      </c>
      <c r="F20" s="256" t="s">
        <v>71</v>
      </c>
      <c r="G20" s="257"/>
      <c r="H20" s="257"/>
      <c r="I20" s="257"/>
      <c r="J20" s="257">
        <v>1</v>
      </c>
      <c r="K20" s="258">
        <v>8</v>
      </c>
      <c r="L20" s="258">
        <v>12</v>
      </c>
      <c r="M20" s="142"/>
    </row>
    <row r="21" spans="1:13" ht="69" customHeight="1">
      <c r="A21" s="254">
        <v>19</v>
      </c>
      <c r="B21" s="260">
        <v>39</v>
      </c>
      <c r="C21" s="142" t="s">
        <v>1586</v>
      </c>
      <c r="D21" s="142" t="s">
        <v>123</v>
      </c>
      <c r="E21" s="259" t="s">
        <v>1086</v>
      </c>
      <c r="F21" s="256" t="s">
        <v>71</v>
      </c>
      <c r="G21" s="257">
        <v>1</v>
      </c>
      <c r="H21" s="257">
        <v>1</v>
      </c>
      <c r="I21" s="257">
        <v>1</v>
      </c>
      <c r="J21" s="257"/>
      <c r="K21" s="258">
        <v>8</v>
      </c>
      <c r="L21" s="258">
        <v>12</v>
      </c>
      <c r="M21" s="142"/>
    </row>
    <row r="22" spans="1:13" ht="69" customHeight="1">
      <c r="A22" s="254">
        <v>20</v>
      </c>
      <c r="B22" s="260">
        <v>39</v>
      </c>
      <c r="C22" s="142" t="s">
        <v>169</v>
      </c>
      <c r="D22" s="142" t="s">
        <v>61</v>
      </c>
      <c r="E22" s="259" t="s">
        <v>1086</v>
      </c>
      <c r="F22" s="256" t="s">
        <v>71</v>
      </c>
      <c r="G22" s="257"/>
      <c r="H22" s="257"/>
      <c r="I22" s="257">
        <v>1</v>
      </c>
      <c r="J22" s="257"/>
      <c r="K22" s="258">
        <v>8</v>
      </c>
      <c r="L22" s="258">
        <v>12</v>
      </c>
      <c r="M22" s="142"/>
    </row>
    <row r="23" spans="1:13" ht="69" customHeight="1">
      <c r="A23" s="254">
        <v>21</v>
      </c>
      <c r="B23" s="260">
        <v>34</v>
      </c>
      <c r="C23" s="142" t="s">
        <v>172</v>
      </c>
      <c r="D23" s="142" t="s">
        <v>61</v>
      </c>
      <c r="E23" s="259" t="s">
        <v>1086</v>
      </c>
      <c r="F23" s="256" t="s">
        <v>71</v>
      </c>
      <c r="G23" s="257"/>
      <c r="H23" s="257"/>
      <c r="I23" s="257">
        <v>1</v>
      </c>
      <c r="J23" s="257"/>
      <c r="K23" s="258">
        <v>8</v>
      </c>
      <c r="L23" s="258">
        <v>12</v>
      </c>
      <c r="M23" s="142"/>
    </row>
    <row r="24" spans="1:13" ht="69" customHeight="1">
      <c r="A24" s="254">
        <v>22</v>
      </c>
      <c r="B24" s="260" t="s">
        <v>177</v>
      </c>
      <c r="C24" s="142" t="s">
        <v>178</v>
      </c>
      <c r="D24" s="142" t="s">
        <v>98</v>
      </c>
      <c r="E24" s="259" t="s">
        <v>1086</v>
      </c>
      <c r="F24" s="256" t="s">
        <v>71</v>
      </c>
      <c r="G24" s="257"/>
      <c r="H24" s="257"/>
      <c r="I24" s="257">
        <v>1</v>
      </c>
      <c r="J24" s="257"/>
      <c r="K24" s="258">
        <v>8</v>
      </c>
      <c r="L24" s="258">
        <v>12</v>
      </c>
      <c r="M24" s="142"/>
    </row>
    <row r="25" spans="1:13" ht="69" customHeight="1">
      <c r="A25" s="254">
        <v>23</v>
      </c>
      <c r="B25" s="260">
        <v>36</v>
      </c>
      <c r="C25" s="142" t="s">
        <v>179</v>
      </c>
      <c r="D25" s="142" t="s">
        <v>61</v>
      </c>
      <c r="E25" s="256" t="s">
        <v>1074</v>
      </c>
      <c r="F25" s="256" t="s">
        <v>71</v>
      </c>
      <c r="G25" s="257"/>
      <c r="H25" s="257"/>
      <c r="I25" s="257">
        <v>1</v>
      </c>
      <c r="J25" s="257"/>
      <c r="K25" s="258">
        <v>9</v>
      </c>
      <c r="L25" s="258">
        <v>11</v>
      </c>
      <c r="M25" s="142"/>
    </row>
    <row r="26" spans="1:13" ht="69" customHeight="1">
      <c r="A26" s="254">
        <v>24</v>
      </c>
      <c r="B26" s="260">
        <v>18</v>
      </c>
      <c r="C26" s="142" t="s">
        <v>185</v>
      </c>
      <c r="D26" s="142" t="s">
        <v>123</v>
      </c>
      <c r="E26" s="259" t="s">
        <v>1100</v>
      </c>
      <c r="F26" s="256" t="s">
        <v>71</v>
      </c>
      <c r="G26" s="257">
        <v>1</v>
      </c>
      <c r="H26" s="257">
        <v>1</v>
      </c>
      <c r="I26" s="257">
        <v>1</v>
      </c>
      <c r="J26" s="257"/>
      <c r="K26" s="258">
        <v>10</v>
      </c>
      <c r="L26" s="258">
        <v>13</v>
      </c>
      <c r="M26" s="142"/>
    </row>
    <row r="27" spans="1:13" ht="69" customHeight="1">
      <c r="A27" s="254">
        <v>25</v>
      </c>
      <c r="B27" s="260">
        <v>18</v>
      </c>
      <c r="C27" s="142" t="s">
        <v>190</v>
      </c>
      <c r="D27" s="142" t="s">
        <v>61</v>
      </c>
      <c r="E27" s="259" t="s">
        <v>1100</v>
      </c>
      <c r="F27" s="256" t="s">
        <v>71</v>
      </c>
      <c r="G27" s="257"/>
      <c r="H27" s="257"/>
      <c r="I27" s="257">
        <v>1</v>
      </c>
      <c r="J27" s="257"/>
      <c r="K27" s="258">
        <v>10</v>
      </c>
      <c r="L27" s="258">
        <v>13</v>
      </c>
      <c r="M27" s="142"/>
    </row>
    <row r="28" spans="1:13" ht="69" customHeight="1">
      <c r="A28" s="254">
        <v>26</v>
      </c>
      <c r="B28" s="260">
        <v>18</v>
      </c>
      <c r="C28" s="142" t="s">
        <v>766</v>
      </c>
      <c r="D28" s="142" t="s">
        <v>61</v>
      </c>
      <c r="E28" s="259" t="s">
        <v>1100</v>
      </c>
      <c r="F28" s="256" t="s">
        <v>71</v>
      </c>
      <c r="G28" s="257"/>
      <c r="H28" s="257"/>
      <c r="I28" s="257">
        <v>1</v>
      </c>
      <c r="J28" s="257"/>
      <c r="K28" s="258">
        <v>10</v>
      </c>
      <c r="L28" s="258">
        <v>13</v>
      </c>
      <c r="M28" s="142"/>
    </row>
    <row r="29" spans="1:13" ht="69" customHeight="1">
      <c r="A29" s="254">
        <v>27</v>
      </c>
      <c r="B29" s="260">
        <v>18</v>
      </c>
      <c r="C29" s="142" t="s">
        <v>204</v>
      </c>
      <c r="D29" s="142" t="s">
        <v>98</v>
      </c>
      <c r="E29" s="259" t="s">
        <v>1100</v>
      </c>
      <c r="F29" s="256" t="s">
        <v>71</v>
      </c>
      <c r="G29" s="257"/>
      <c r="H29" s="257"/>
      <c r="I29" s="257">
        <v>1</v>
      </c>
      <c r="J29" s="257"/>
      <c r="K29" s="258">
        <v>10</v>
      </c>
      <c r="L29" s="258">
        <v>13</v>
      </c>
      <c r="M29" s="142"/>
    </row>
    <row r="30" spans="1:13" ht="69" customHeight="1">
      <c r="A30" s="254">
        <v>28</v>
      </c>
      <c r="B30" s="260">
        <v>32</v>
      </c>
      <c r="C30" s="142" t="s">
        <v>208</v>
      </c>
      <c r="D30" s="142" t="s">
        <v>61</v>
      </c>
      <c r="E30" s="256" t="s">
        <v>1109</v>
      </c>
      <c r="F30" s="256" t="s">
        <v>71</v>
      </c>
      <c r="G30" s="257"/>
      <c r="H30" s="257"/>
      <c r="I30" s="257">
        <v>1</v>
      </c>
      <c r="J30" s="257"/>
      <c r="K30" s="258">
        <v>11</v>
      </c>
      <c r="L30" s="258">
        <v>14</v>
      </c>
      <c r="M30" s="142"/>
    </row>
    <row r="31" spans="1:13" ht="69" customHeight="1">
      <c r="A31" s="254">
        <v>29</v>
      </c>
      <c r="B31" s="260">
        <v>33</v>
      </c>
      <c r="C31" s="142" t="s">
        <v>1587</v>
      </c>
      <c r="D31" s="142" t="s">
        <v>77</v>
      </c>
      <c r="E31" s="259" t="s">
        <v>1114</v>
      </c>
      <c r="F31" s="256" t="s">
        <v>71</v>
      </c>
      <c r="G31" s="257">
        <v>1</v>
      </c>
      <c r="H31" s="257"/>
      <c r="I31" s="257"/>
      <c r="J31" s="257"/>
      <c r="K31" s="258">
        <v>12</v>
      </c>
      <c r="L31" s="258">
        <v>15</v>
      </c>
      <c r="M31" s="142"/>
    </row>
    <row r="32" spans="1:13" ht="69" customHeight="1">
      <c r="A32" s="254">
        <v>30</v>
      </c>
      <c r="B32" s="260">
        <v>33</v>
      </c>
      <c r="C32" s="142" t="s">
        <v>219</v>
      </c>
      <c r="D32" s="142" t="s">
        <v>61</v>
      </c>
      <c r="E32" s="259" t="s">
        <v>1588</v>
      </c>
      <c r="F32" s="256" t="s">
        <v>71</v>
      </c>
      <c r="G32" s="257"/>
      <c r="H32" s="257"/>
      <c r="I32" s="257">
        <v>1</v>
      </c>
      <c r="J32" s="257"/>
      <c r="K32" s="258">
        <v>12</v>
      </c>
      <c r="L32" s="258">
        <v>15</v>
      </c>
      <c r="M32" s="142"/>
    </row>
    <row r="33" spans="1:13" ht="69" customHeight="1">
      <c r="A33" s="254">
        <v>31</v>
      </c>
      <c r="B33" s="260">
        <v>42</v>
      </c>
      <c r="C33" s="142" t="s">
        <v>226</v>
      </c>
      <c r="D33" s="142" t="s">
        <v>61</v>
      </c>
      <c r="E33" s="259" t="s">
        <v>1589</v>
      </c>
      <c r="F33" s="256" t="s">
        <v>71</v>
      </c>
      <c r="G33" s="257"/>
      <c r="H33" s="257"/>
      <c r="I33" s="257">
        <v>1</v>
      </c>
      <c r="J33" s="257"/>
      <c r="K33" s="258">
        <v>12</v>
      </c>
      <c r="L33" s="258">
        <v>15</v>
      </c>
      <c r="M33" s="142"/>
    </row>
    <row r="34" spans="1:13" ht="69" customHeight="1">
      <c r="A34" s="254">
        <v>32</v>
      </c>
      <c r="B34" s="260">
        <v>41</v>
      </c>
      <c r="C34" s="142" t="s">
        <v>655</v>
      </c>
      <c r="D34" s="142" t="s">
        <v>123</v>
      </c>
      <c r="E34" s="259" t="s">
        <v>1590</v>
      </c>
      <c r="F34" s="256" t="s">
        <v>71</v>
      </c>
      <c r="G34" s="257">
        <v>1</v>
      </c>
      <c r="H34" s="257">
        <v>1</v>
      </c>
      <c r="I34" s="257">
        <v>1</v>
      </c>
      <c r="J34" s="257"/>
      <c r="K34" s="258">
        <v>12</v>
      </c>
      <c r="L34" s="258">
        <v>15</v>
      </c>
      <c r="M34" s="142"/>
    </row>
    <row r="35" spans="1:13" ht="69" customHeight="1">
      <c r="A35" s="254">
        <v>33</v>
      </c>
      <c r="B35" s="260">
        <v>41</v>
      </c>
      <c r="C35" s="142" t="s">
        <v>232</v>
      </c>
      <c r="D35" s="142" t="s">
        <v>61</v>
      </c>
      <c r="E35" s="259" t="s">
        <v>1591</v>
      </c>
      <c r="F35" s="256" t="s">
        <v>71</v>
      </c>
      <c r="G35" s="257"/>
      <c r="H35" s="257"/>
      <c r="I35" s="257"/>
      <c r="J35" s="257">
        <v>1</v>
      </c>
      <c r="K35" s="258">
        <v>12</v>
      </c>
      <c r="L35" s="258">
        <v>15</v>
      </c>
      <c r="M35" s="142"/>
    </row>
    <row r="36" spans="1:13" ht="69" customHeight="1">
      <c r="A36" s="254">
        <v>34</v>
      </c>
      <c r="B36" s="260" t="s">
        <v>237</v>
      </c>
      <c r="C36" s="142" t="s">
        <v>238</v>
      </c>
      <c r="D36" s="142" t="s">
        <v>98</v>
      </c>
      <c r="E36" s="259" t="s">
        <v>1592</v>
      </c>
      <c r="F36" s="256" t="s">
        <v>71</v>
      </c>
      <c r="G36" s="257"/>
      <c r="H36" s="257"/>
      <c r="I36" s="257"/>
      <c r="J36" s="257">
        <v>1</v>
      </c>
      <c r="K36" s="258">
        <v>12</v>
      </c>
      <c r="L36" s="258">
        <v>15</v>
      </c>
      <c r="M36" s="142"/>
    </row>
    <row r="37" spans="1:13" ht="69" customHeight="1">
      <c r="A37" s="254">
        <v>35</v>
      </c>
      <c r="B37" s="260">
        <v>43</v>
      </c>
      <c r="C37" s="142" t="s">
        <v>241</v>
      </c>
      <c r="D37" s="142" t="s">
        <v>61</v>
      </c>
      <c r="E37" s="256" t="s">
        <v>1128</v>
      </c>
      <c r="F37" s="256" t="s">
        <v>71</v>
      </c>
      <c r="G37" s="257"/>
      <c r="H37" s="257"/>
      <c r="I37" s="257"/>
      <c r="J37" s="257">
        <v>1</v>
      </c>
      <c r="K37" s="258">
        <v>13</v>
      </c>
      <c r="L37" s="258">
        <v>16</v>
      </c>
      <c r="M37" s="142"/>
    </row>
    <row r="38" spans="1:13" ht="69" customHeight="1">
      <c r="A38" s="254">
        <v>36</v>
      </c>
      <c r="B38" s="260" t="s">
        <v>247</v>
      </c>
      <c r="C38" s="142" t="s">
        <v>248</v>
      </c>
      <c r="D38" s="142" t="s">
        <v>123</v>
      </c>
      <c r="E38" s="259" t="s">
        <v>1134</v>
      </c>
      <c r="F38" s="256" t="s">
        <v>71</v>
      </c>
      <c r="G38" s="257">
        <v>1</v>
      </c>
      <c r="H38" s="257">
        <v>1</v>
      </c>
      <c r="I38" s="257">
        <v>1</v>
      </c>
      <c r="J38" s="257"/>
      <c r="K38" s="258">
        <v>14</v>
      </c>
      <c r="L38" s="258">
        <v>17</v>
      </c>
      <c r="M38" s="142"/>
    </row>
    <row r="39" spans="1:13" ht="69" customHeight="1">
      <c r="A39" s="254">
        <v>37</v>
      </c>
      <c r="B39" s="260" t="s">
        <v>247</v>
      </c>
      <c r="C39" s="142" t="s">
        <v>251</v>
      </c>
      <c r="D39" s="142" t="s">
        <v>61</v>
      </c>
      <c r="E39" s="259" t="s">
        <v>1134</v>
      </c>
      <c r="F39" s="256" t="s">
        <v>71</v>
      </c>
      <c r="G39" s="257"/>
      <c r="H39" s="257"/>
      <c r="I39" s="257">
        <v>1</v>
      </c>
      <c r="J39" s="257"/>
      <c r="K39" s="258">
        <v>14</v>
      </c>
      <c r="L39" s="258">
        <v>17</v>
      </c>
      <c r="M39" s="142"/>
    </row>
    <row r="40" spans="1:13" ht="69" customHeight="1">
      <c r="A40" s="254">
        <v>38</v>
      </c>
      <c r="B40" s="260">
        <v>19</v>
      </c>
      <c r="C40" s="142" t="s">
        <v>258</v>
      </c>
      <c r="D40" s="142" t="s">
        <v>61</v>
      </c>
      <c r="E40" s="259" t="s">
        <v>1134</v>
      </c>
      <c r="F40" s="256" t="s">
        <v>71</v>
      </c>
      <c r="G40" s="257"/>
      <c r="H40" s="257"/>
      <c r="I40" s="257">
        <v>1</v>
      </c>
      <c r="J40" s="257"/>
      <c r="K40" s="258">
        <v>14</v>
      </c>
      <c r="L40" s="258">
        <v>17</v>
      </c>
      <c r="M40" s="142"/>
    </row>
    <row r="41" spans="1:13" ht="69" customHeight="1">
      <c r="A41" s="254">
        <v>39</v>
      </c>
      <c r="B41" s="260">
        <v>19</v>
      </c>
      <c r="C41" s="142" t="s">
        <v>265</v>
      </c>
      <c r="D41" s="142" t="s">
        <v>98</v>
      </c>
      <c r="E41" s="259" t="s">
        <v>1134</v>
      </c>
      <c r="F41" s="256" t="s">
        <v>71</v>
      </c>
      <c r="G41" s="257"/>
      <c r="H41" s="257"/>
      <c r="I41" s="257">
        <v>1</v>
      </c>
      <c r="J41" s="257"/>
      <c r="K41" s="258">
        <v>14</v>
      </c>
      <c r="L41" s="258">
        <v>17</v>
      </c>
      <c r="M41" s="142"/>
    </row>
    <row r="42" spans="1:13" ht="69" customHeight="1">
      <c r="A42" s="254">
        <v>40</v>
      </c>
      <c r="B42" s="260">
        <v>20</v>
      </c>
      <c r="C42" s="142" t="s">
        <v>267</v>
      </c>
      <c r="D42" s="142" t="s">
        <v>61</v>
      </c>
      <c r="E42" s="256" t="s">
        <v>1134</v>
      </c>
      <c r="F42" s="256" t="s">
        <v>71</v>
      </c>
      <c r="G42" s="257"/>
      <c r="H42" s="257"/>
      <c r="I42" s="257">
        <v>1</v>
      </c>
      <c r="J42" s="257"/>
      <c r="K42" s="258">
        <v>15</v>
      </c>
      <c r="L42" s="258">
        <v>18</v>
      </c>
      <c r="M42" s="142"/>
    </row>
    <row r="43" spans="1:13" ht="69" customHeight="1">
      <c r="A43" s="254">
        <v>41</v>
      </c>
      <c r="B43" s="260">
        <v>31</v>
      </c>
      <c r="C43" s="142" t="s">
        <v>273</v>
      </c>
      <c r="D43" s="142" t="s">
        <v>61</v>
      </c>
      <c r="E43" s="256" t="s">
        <v>1134</v>
      </c>
      <c r="F43" s="256" t="s">
        <v>71</v>
      </c>
      <c r="G43" s="257"/>
      <c r="H43" s="257"/>
      <c r="I43" s="257">
        <v>1</v>
      </c>
      <c r="J43" s="257"/>
      <c r="K43" s="258">
        <v>16</v>
      </c>
      <c r="L43" s="258" t="s">
        <v>274</v>
      </c>
      <c r="M43" s="142"/>
    </row>
    <row r="44" spans="1:13" ht="69" customHeight="1">
      <c r="A44" s="254">
        <v>42</v>
      </c>
      <c r="B44" s="260">
        <v>21</v>
      </c>
      <c r="C44" s="142" t="s">
        <v>278</v>
      </c>
      <c r="D44" s="142" t="s">
        <v>77</v>
      </c>
      <c r="E44" s="259" t="s">
        <v>1134</v>
      </c>
      <c r="F44" s="256" t="s">
        <v>71</v>
      </c>
      <c r="G44" s="257">
        <v>1</v>
      </c>
      <c r="H44" s="257"/>
      <c r="I44" s="257"/>
      <c r="J44" s="257"/>
      <c r="K44" s="258">
        <v>17</v>
      </c>
      <c r="L44" s="258">
        <v>19</v>
      </c>
      <c r="M44" s="142"/>
    </row>
    <row r="45" spans="1:13" ht="69" customHeight="1">
      <c r="A45" s="254">
        <v>43</v>
      </c>
      <c r="B45" s="260">
        <v>21</v>
      </c>
      <c r="C45" s="142" t="s">
        <v>281</v>
      </c>
      <c r="D45" s="142" t="s">
        <v>61</v>
      </c>
      <c r="E45" s="259" t="s">
        <v>1134</v>
      </c>
      <c r="F45" s="256" t="s">
        <v>71</v>
      </c>
      <c r="G45" s="257"/>
      <c r="H45" s="257"/>
      <c r="I45" s="257">
        <v>1</v>
      </c>
      <c r="J45" s="257"/>
      <c r="K45" s="258">
        <v>17</v>
      </c>
      <c r="L45" s="258">
        <v>19</v>
      </c>
      <c r="M45" s="142"/>
    </row>
    <row r="46" spans="1:13" ht="69" customHeight="1">
      <c r="A46" s="254">
        <v>44</v>
      </c>
      <c r="B46" s="260" t="s">
        <v>289</v>
      </c>
      <c r="C46" s="142" t="s">
        <v>290</v>
      </c>
      <c r="D46" s="142" t="s">
        <v>98</v>
      </c>
      <c r="E46" s="259" t="s">
        <v>1134</v>
      </c>
      <c r="F46" s="256" t="s">
        <v>71</v>
      </c>
      <c r="G46" s="257"/>
      <c r="H46" s="257"/>
      <c r="I46" s="257">
        <v>1</v>
      </c>
      <c r="J46" s="257"/>
      <c r="K46" s="258">
        <v>17</v>
      </c>
      <c r="L46" s="258">
        <v>19</v>
      </c>
      <c r="M46" s="142"/>
    </row>
    <row r="47" spans="1:13" ht="69" customHeight="1">
      <c r="A47" s="254">
        <v>45</v>
      </c>
      <c r="B47" s="260">
        <v>21</v>
      </c>
      <c r="C47" s="142" t="s">
        <v>292</v>
      </c>
      <c r="D47" s="142" t="s">
        <v>61</v>
      </c>
      <c r="E47" s="259" t="s">
        <v>1134</v>
      </c>
      <c r="F47" s="256" t="s">
        <v>71</v>
      </c>
      <c r="G47" s="257"/>
      <c r="H47" s="257"/>
      <c r="I47" s="257">
        <v>1</v>
      </c>
      <c r="J47" s="257"/>
      <c r="K47" s="258">
        <v>17</v>
      </c>
      <c r="L47" s="258">
        <v>19</v>
      </c>
      <c r="M47" s="142"/>
    </row>
    <row r="48" spans="1:13" ht="69" customHeight="1">
      <c r="A48" s="254">
        <v>46</v>
      </c>
      <c r="B48" s="260">
        <v>22</v>
      </c>
      <c r="C48" s="142" t="s">
        <v>296</v>
      </c>
      <c r="D48" s="142" t="s">
        <v>123</v>
      </c>
      <c r="E48" s="259" t="s">
        <v>1150</v>
      </c>
      <c r="F48" s="256" t="s">
        <v>71</v>
      </c>
      <c r="G48" s="257">
        <v>1</v>
      </c>
      <c r="H48" s="257">
        <v>1</v>
      </c>
      <c r="I48" s="257">
        <v>1</v>
      </c>
      <c r="J48" s="257"/>
      <c r="K48" s="258">
        <v>18</v>
      </c>
      <c r="L48" s="258">
        <v>20</v>
      </c>
      <c r="M48" s="142"/>
    </row>
    <row r="49" spans="1:13" ht="69" customHeight="1">
      <c r="A49" s="254">
        <v>47</v>
      </c>
      <c r="B49" s="260">
        <v>22</v>
      </c>
      <c r="C49" s="142" t="s">
        <v>302</v>
      </c>
      <c r="D49" s="142" t="s">
        <v>61</v>
      </c>
      <c r="E49" s="259" t="s">
        <v>1150</v>
      </c>
      <c r="F49" s="256" t="s">
        <v>71</v>
      </c>
      <c r="G49" s="257"/>
      <c r="H49" s="257"/>
      <c r="I49" s="257">
        <v>1</v>
      </c>
      <c r="J49" s="257"/>
      <c r="K49" s="258">
        <v>18</v>
      </c>
      <c r="L49" s="258">
        <v>20</v>
      </c>
      <c r="M49" s="142"/>
    </row>
    <row r="50" spans="1:13" ht="69" customHeight="1">
      <c r="A50" s="254">
        <v>48</v>
      </c>
      <c r="B50" s="260" t="s">
        <v>308</v>
      </c>
      <c r="C50" s="142" t="s">
        <v>309</v>
      </c>
      <c r="D50" s="142" t="s">
        <v>98</v>
      </c>
      <c r="E50" s="259" t="s">
        <v>1150</v>
      </c>
      <c r="F50" s="256" t="s">
        <v>71</v>
      </c>
      <c r="G50" s="257"/>
      <c r="H50" s="257"/>
      <c r="I50" s="257">
        <v>1</v>
      </c>
      <c r="J50" s="257"/>
      <c r="K50" s="258">
        <v>18</v>
      </c>
      <c r="L50" s="258">
        <v>20</v>
      </c>
      <c r="M50" s="142"/>
    </row>
    <row r="51" spans="1:13" ht="69" customHeight="1">
      <c r="A51" s="254">
        <v>49</v>
      </c>
      <c r="B51" s="260">
        <v>45</v>
      </c>
      <c r="C51" s="142" t="s">
        <v>311</v>
      </c>
      <c r="D51" s="142" t="s">
        <v>123</v>
      </c>
      <c r="E51" s="259" t="s">
        <v>1593</v>
      </c>
      <c r="F51" s="256" t="s">
        <v>71</v>
      </c>
      <c r="G51" s="257">
        <v>1</v>
      </c>
      <c r="H51" s="257">
        <v>1</v>
      </c>
      <c r="I51" s="257">
        <v>1</v>
      </c>
      <c r="J51" s="257"/>
      <c r="K51" s="258">
        <v>19</v>
      </c>
      <c r="L51" s="258">
        <v>21</v>
      </c>
      <c r="M51" s="142"/>
    </row>
    <row r="52" spans="1:13" ht="69" customHeight="1">
      <c r="A52" s="254">
        <v>50</v>
      </c>
      <c r="B52" s="260">
        <v>45</v>
      </c>
      <c r="C52" s="142" t="s">
        <v>314</v>
      </c>
      <c r="D52" s="142" t="s">
        <v>61</v>
      </c>
      <c r="E52" s="259" t="s">
        <v>1593</v>
      </c>
      <c r="F52" s="256" t="s">
        <v>71</v>
      </c>
      <c r="G52" s="257"/>
      <c r="H52" s="257"/>
      <c r="I52" s="257">
        <v>1</v>
      </c>
      <c r="J52" s="257"/>
      <c r="K52" s="258">
        <v>19</v>
      </c>
      <c r="L52" s="258">
        <v>21</v>
      </c>
      <c r="M52" s="142"/>
    </row>
    <row r="53" spans="1:13" ht="69" customHeight="1">
      <c r="A53" s="254">
        <v>51</v>
      </c>
      <c r="B53" s="260">
        <v>45</v>
      </c>
      <c r="C53" s="142" t="s">
        <v>323</v>
      </c>
      <c r="D53" s="142" t="s">
        <v>61</v>
      </c>
      <c r="E53" s="259" t="s">
        <v>1593</v>
      </c>
      <c r="F53" s="256" t="s">
        <v>71</v>
      </c>
      <c r="G53" s="257"/>
      <c r="H53" s="257"/>
      <c r="I53" s="257">
        <v>1</v>
      </c>
      <c r="J53" s="257"/>
      <c r="K53" s="258">
        <v>19</v>
      </c>
      <c r="L53" s="258">
        <v>21</v>
      </c>
      <c r="M53" s="142"/>
    </row>
    <row r="54" spans="1:13" ht="69" customHeight="1">
      <c r="A54" s="254">
        <v>52</v>
      </c>
      <c r="B54" s="260" t="s">
        <v>330</v>
      </c>
      <c r="C54" s="142" t="s">
        <v>331</v>
      </c>
      <c r="D54" s="142" t="s">
        <v>98</v>
      </c>
      <c r="E54" s="259" t="s">
        <v>1593</v>
      </c>
      <c r="F54" s="256" t="s">
        <v>71</v>
      </c>
      <c r="G54" s="257"/>
      <c r="H54" s="257"/>
      <c r="I54" s="257">
        <v>1</v>
      </c>
      <c r="J54" s="257"/>
      <c r="K54" s="258">
        <v>19</v>
      </c>
      <c r="L54" s="258">
        <v>21</v>
      </c>
      <c r="M54" s="142"/>
    </row>
    <row r="55" spans="1:13" ht="69" customHeight="1">
      <c r="A55" s="254">
        <v>53</v>
      </c>
      <c r="B55" s="260">
        <v>63</v>
      </c>
      <c r="C55" s="142" t="s">
        <v>332</v>
      </c>
      <c r="D55" s="142" t="s">
        <v>77</v>
      </c>
      <c r="E55" s="259" t="s">
        <v>1209</v>
      </c>
      <c r="F55" s="256" t="s">
        <v>71</v>
      </c>
      <c r="G55" s="257">
        <v>1</v>
      </c>
      <c r="H55" s="257"/>
      <c r="I55" s="257"/>
      <c r="J55" s="257"/>
      <c r="K55" s="258">
        <v>19</v>
      </c>
      <c r="L55" s="258">
        <v>21</v>
      </c>
      <c r="M55" s="142"/>
    </row>
    <row r="56" spans="1:13" ht="69" customHeight="1">
      <c r="A56" s="254">
        <v>54</v>
      </c>
      <c r="B56" s="260">
        <v>63</v>
      </c>
      <c r="C56" s="142" t="s">
        <v>337</v>
      </c>
      <c r="D56" s="142" t="s">
        <v>61</v>
      </c>
      <c r="E56" s="259" t="s">
        <v>1209</v>
      </c>
      <c r="F56" s="256" t="s">
        <v>71</v>
      </c>
      <c r="G56" s="257"/>
      <c r="H56" s="257"/>
      <c r="I56" s="257">
        <v>1</v>
      </c>
      <c r="J56" s="257"/>
      <c r="K56" s="258">
        <v>19</v>
      </c>
      <c r="L56" s="258">
        <v>21</v>
      </c>
      <c r="M56" s="142"/>
    </row>
    <row r="57" spans="1:13" ht="69" customHeight="1">
      <c r="A57" s="254">
        <v>55</v>
      </c>
      <c r="B57" s="260">
        <v>45</v>
      </c>
      <c r="C57" s="142" t="s">
        <v>340</v>
      </c>
      <c r="D57" s="142" t="s">
        <v>61</v>
      </c>
      <c r="E57" s="256" t="s">
        <v>1155</v>
      </c>
      <c r="F57" s="256" t="s">
        <v>71</v>
      </c>
      <c r="G57" s="257"/>
      <c r="H57" s="257"/>
      <c r="I57" s="257">
        <v>1</v>
      </c>
      <c r="J57" s="257"/>
      <c r="K57" s="258">
        <v>19</v>
      </c>
      <c r="L57" s="258">
        <v>21</v>
      </c>
      <c r="M57" s="142"/>
    </row>
    <row r="58" spans="1:13" ht="69" customHeight="1">
      <c r="A58" s="254">
        <v>56</v>
      </c>
      <c r="B58" s="260" t="s">
        <v>346</v>
      </c>
      <c r="C58" s="142" t="s">
        <v>347</v>
      </c>
      <c r="D58" s="142" t="s">
        <v>61</v>
      </c>
      <c r="E58" s="256" t="s">
        <v>1216</v>
      </c>
      <c r="F58" s="256" t="s">
        <v>71</v>
      </c>
      <c r="G58" s="257"/>
      <c r="H58" s="257"/>
      <c r="I58" s="257">
        <v>1</v>
      </c>
      <c r="J58" s="257"/>
      <c r="K58" s="258">
        <v>20</v>
      </c>
      <c r="L58" s="258">
        <v>29</v>
      </c>
      <c r="M58" s="142"/>
    </row>
    <row r="59" spans="1:13" ht="69" customHeight="1">
      <c r="A59" s="254">
        <v>57</v>
      </c>
      <c r="B59" s="260">
        <v>66</v>
      </c>
      <c r="C59" s="142" t="s">
        <v>353</v>
      </c>
      <c r="D59" s="142" t="s">
        <v>123</v>
      </c>
      <c r="E59" s="256" t="s">
        <v>1216</v>
      </c>
      <c r="F59" s="256" t="s">
        <v>71</v>
      </c>
      <c r="G59" s="257">
        <v>1</v>
      </c>
      <c r="H59" s="257"/>
      <c r="I59" s="257">
        <v>1</v>
      </c>
      <c r="J59" s="257"/>
      <c r="K59" s="258">
        <v>22</v>
      </c>
      <c r="L59" s="258">
        <v>31</v>
      </c>
      <c r="M59" s="142" t="s">
        <v>1594</v>
      </c>
    </row>
    <row r="60" spans="1:13" ht="69" customHeight="1">
      <c r="A60" s="254">
        <v>58</v>
      </c>
      <c r="B60" s="260">
        <v>66</v>
      </c>
      <c r="C60" s="142" t="s">
        <v>356</v>
      </c>
      <c r="D60" s="142" t="s">
        <v>61</v>
      </c>
      <c r="E60" s="256" t="s">
        <v>1216</v>
      </c>
      <c r="F60" s="256" t="s">
        <v>71</v>
      </c>
      <c r="G60" s="257"/>
      <c r="H60" s="257"/>
      <c r="I60" s="257">
        <v>1</v>
      </c>
      <c r="J60" s="257"/>
      <c r="K60" s="258">
        <v>22</v>
      </c>
      <c r="L60" s="258">
        <v>31</v>
      </c>
      <c r="M60" s="142"/>
    </row>
    <row r="61" spans="1:13" ht="69" customHeight="1">
      <c r="A61" s="254">
        <v>59</v>
      </c>
      <c r="B61" s="260" t="s">
        <v>360</v>
      </c>
      <c r="C61" s="142" t="s">
        <v>361</v>
      </c>
      <c r="D61" s="142" t="s">
        <v>98</v>
      </c>
      <c r="E61" s="256" t="s">
        <v>1216</v>
      </c>
      <c r="F61" s="256" t="s">
        <v>71</v>
      </c>
      <c r="G61" s="257"/>
      <c r="H61" s="257"/>
      <c r="I61" s="257">
        <v>1</v>
      </c>
      <c r="J61" s="257"/>
      <c r="K61" s="258">
        <v>22</v>
      </c>
      <c r="L61" s="258">
        <v>31</v>
      </c>
      <c r="M61" s="142"/>
    </row>
    <row r="62" spans="1:13" ht="69" customHeight="1">
      <c r="A62" s="254">
        <v>60</v>
      </c>
      <c r="B62" s="260">
        <v>67</v>
      </c>
      <c r="C62" s="142" t="s">
        <v>363</v>
      </c>
      <c r="D62" s="142" t="s">
        <v>364</v>
      </c>
      <c r="E62" s="256" t="s">
        <v>1216</v>
      </c>
      <c r="F62" s="256" t="s">
        <v>71</v>
      </c>
      <c r="G62" s="257">
        <v>1</v>
      </c>
      <c r="H62" s="257">
        <v>1</v>
      </c>
      <c r="I62" s="257">
        <v>1</v>
      </c>
      <c r="J62" s="257">
        <v>1</v>
      </c>
      <c r="K62" s="258">
        <v>22</v>
      </c>
      <c r="L62" s="258">
        <v>31</v>
      </c>
      <c r="M62" s="142"/>
    </row>
    <row r="63" spans="1:13" ht="69" customHeight="1">
      <c r="A63" s="254">
        <v>61</v>
      </c>
      <c r="B63" s="260">
        <v>71</v>
      </c>
      <c r="C63" s="142" t="s">
        <v>367</v>
      </c>
      <c r="D63" s="142" t="s">
        <v>123</v>
      </c>
      <c r="E63" s="259" t="s">
        <v>1239</v>
      </c>
      <c r="F63" s="256" t="s">
        <v>71</v>
      </c>
      <c r="G63" s="257">
        <v>1</v>
      </c>
      <c r="H63" s="257"/>
      <c r="I63" s="257">
        <v>1</v>
      </c>
      <c r="J63" s="257"/>
      <c r="K63" s="258">
        <v>23</v>
      </c>
      <c r="L63" s="258">
        <v>32</v>
      </c>
      <c r="M63" s="142" t="s">
        <v>1595</v>
      </c>
    </row>
    <row r="64" spans="1:13" ht="69" customHeight="1">
      <c r="A64" s="254">
        <v>62</v>
      </c>
      <c r="B64" s="260">
        <v>71</v>
      </c>
      <c r="C64" s="142" t="s">
        <v>372</v>
      </c>
      <c r="D64" s="142" t="s">
        <v>61</v>
      </c>
      <c r="E64" s="259" t="s">
        <v>1239</v>
      </c>
      <c r="F64" s="256" t="s">
        <v>71</v>
      </c>
      <c r="G64" s="257"/>
      <c r="H64" s="257"/>
      <c r="I64" s="257">
        <v>1</v>
      </c>
      <c r="J64" s="257"/>
      <c r="K64" s="258">
        <v>23</v>
      </c>
      <c r="L64" s="258">
        <v>32</v>
      </c>
      <c r="M64" s="142"/>
    </row>
    <row r="65" spans="1:13" ht="69" customHeight="1">
      <c r="A65" s="254">
        <v>63</v>
      </c>
      <c r="B65" s="260">
        <v>73</v>
      </c>
      <c r="C65" s="142" t="s">
        <v>378</v>
      </c>
      <c r="D65" s="142" t="s">
        <v>123</v>
      </c>
      <c r="E65" s="259" t="s">
        <v>1239</v>
      </c>
      <c r="F65" s="256" t="s">
        <v>71</v>
      </c>
      <c r="G65" s="257">
        <v>1</v>
      </c>
      <c r="H65" s="257"/>
      <c r="I65" s="257">
        <v>1</v>
      </c>
      <c r="J65" s="257"/>
      <c r="K65" s="258">
        <v>23</v>
      </c>
      <c r="L65" s="258">
        <v>32</v>
      </c>
      <c r="M65" s="142" t="s">
        <v>1595</v>
      </c>
    </row>
    <row r="66" spans="1:13" ht="69" customHeight="1">
      <c r="A66" s="254">
        <v>64</v>
      </c>
      <c r="B66" s="260">
        <v>73</v>
      </c>
      <c r="C66" s="142" t="s">
        <v>381</v>
      </c>
      <c r="D66" s="142" t="s">
        <v>61</v>
      </c>
      <c r="E66" s="259" t="s">
        <v>1239</v>
      </c>
      <c r="F66" s="256" t="s">
        <v>71</v>
      </c>
      <c r="G66" s="257"/>
      <c r="H66" s="257"/>
      <c r="I66" s="257">
        <v>1</v>
      </c>
      <c r="J66" s="257"/>
      <c r="K66" s="258">
        <v>23</v>
      </c>
      <c r="L66" s="258">
        <v>32</v>
      </c>
      <c r="M66" s="142"/>
    </row>
    <row r="67" spans="1:13" ht="69" customHeight="1">
      <c r="A67" s="254">
        <v>65</v>
      </c>
      <c r="B67" s="260" t="s">
        <v>384</v>
      </c>
      <c r="C67" s="142" t="s">
        <v>385</v>
      </c>
      <c r="D67" s="142" t="s">
        <v>98</v>
      </c>
      <c r="E67" s="259" t="s">
        <v>1239</v>
      </c>
      <c r="F67" s="256" t="s">
        <v>71</v>
      </c>
      <c r="G67" s="257"/>
      <c r="H67" s="257"/>
      <c r="I67" s="257">
        <v>1</v>
      </c>
      <c r="J67" s="257"/>
      <c r="K67" s="258">
        <v>23</v>
      </c>
      <c r="L67" s="258">
        <v>32</v>
      </c>
      <c r="M67" s="142"/>
    </row>
    <row r="68" spans="1:13" ht="69" customHeight="1">
      <c r="A68" s="254">
        <v>66</v>
      </c>
      <c r="B68" s="260">
        <v>29</v>
      </c>
      <c r="C68" s="142" t="s">
        <v>388</v>
      </c>
      <c r="D68" s="142" t="s">
        <v>61</v>
      </c>
      <c r="E68" s="256" t="s">
        <v>1167</v>
      </c>
      <c r="F68" s="256" t="s">
        <v>71</v>
      </c>
      <c r="G68" s="257"/>
      <c r="H68" s="257"/>
      <c r="I68" s="257">
        <v>1</v>
      </c>
      <c r="J68" s="257"/>
      <c r="K68" s="258">
        <v>24</v>
      </c>
      <c r="L68" s="258">
        <v>22</v>
      </c>
      <c r="M68" s="142"/>
    </row>
  </sheetData>
  <autoFilter ref="A2:M68"/>
  <mergeCells count="1">
    <mergeCell ref="A1:J1"/>
  </mergeCells>
  <pageMargins left="0.70833333333333304" right="0.70833333333333304" top="0.74791666666666701" bottom="0.74791666666666701" header="0.51180555555555496" footer="0.51180555555555496"/>
  <pageSetup paperSize="9" scale="46" firstPageNumber="0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31"/>
  <sheetViews>
    <sheetView view="pageBreakPreview" zoomScaleNormal="85" workbookViewId="0">
      <pane xSplit="5" ySplit="2" topLeftCell="F27" activePane="bottomRight" state="frozen"/>
      <selection pane="topRight" activeCell="F1" sqref="F1"/>
      <selection pane="bottomLeft" activeCell="A27" sqref="A27"/>
      <selection pane="bottomRight" activeCell="A3" sqref="A3"/>
    </sheetView>
  </sheetViews>
  <sheetFormatPr defaultRowHeight="14.4"/>
  <cols>
    <col min="1" max="1" width="6.33203125" style="92"/>
    <col min="2" max="2" width="12.33203125" style="92"/>
    <col min="3" max="4" width="29.6640625" style="92"/>
    <col min="5" max="5" width="32.44140625" style="92"/>
    <col min="6" max="6" width="12" style="92"/>
    <col min="7" max="1025" width="9.109375" style="92"/>
  </cols>
  <sheetData>
    <row r="1" spans="1:12" s="16" customFormat="1" ht="18">
      <c r="A1" s="16" t="s">
        <v>1596</v>
      </c>
      <c r="B1" s="261"/>
    </row>
    <row r="2" spans="1:12" ht="57.6">
      <c r="A2" s="262" t="s">
        <v>0</v>
      </c>
      <c r="B2" s="263" t="s">
        <v>943</v>
      </c>
      <c r="C2" s="262" t="s">
        <v>2</v>
      </c>
      <c r="D2" s="262" t="s">
        <v>3</v>
      </c>
      <c r="E2" s="262" t="s">
        <v>5</v>
      </c>
      <c r="F2" s="262" t="s">
        <v>30</v>
      </c>
      <c r="G2" s="262" t="s">
        <v>1576</v>
      </c>
      <c r="H2" s="262" t="s">
        <v>1577</v>
      </c>
      <c r="I2" s="262" t="s">
        <v>1578</v>
      </c>
      <c r="J2" s="262" t="s">
        <v>1579</v>
      </c>
      <c r="K2" s="142" t="s">
        <v>1580</v>
      </c>
      <c r="L2" s="142" t="s">
        <v>9</v>
      </c>
    </row>
    <row r="3" spans="1:12" ht="65.25" customHeight="1">
      <c r="A3" s="264">
        <v>1</v>
      </c>
      <c r="B3" s="265">
        <v>49</v>
      </c>
      <c r="C3" s="266" t="s">
        <v>398</v>
      </c>
      <c r="D3" s="266" t="s">
        <v>123</v>
      </c>
      <c r="E3" s="267" t="s">
        <v>1184</v>
      </c>
      <c r="F3" s="267" t="s">
        <v>403</v>
      </c>
      <c r="G3" s="268">
        <v>1</v>
      </c>
      <c r="H3" s="268">
        <v>1</v>
      </c>
      <c r="I3" s="268">
        <v>1</v>
      </c>
      <c r="J3" s="268"/>
      <c r="K3" s="90">
        <v>1</v>
      </c>
      <c r="L3" s="90">
        <v>24</v>
      </c>
    </row>
    <row r="4" spans="1:12" ht="65.25" customHeight="1">
      <c r="A4" s="264">
        <v>2</v>
      </c>
      <c r="B4" s="265">
        <v>49</v>
      </c>
      <c r="C4" s="266" t="s">
        <v>407</v>
      </c>
      <c r="D4" s="266" t="s">
        <v>61</v>
      </c>
      <c r="E4" s="267" t="s">
        <v>1597</v>
      </c>
      <c r="F4" s="267" t="s">
        <v>403</v>
      </c>
      <c r="G4" s="268"/>
      <c r="H4" s="268"/>
      <c r="I4" s="268">
        <v>1</v>
      </c>
      <c r="J4" s="268"/>
      <c r="K4" s="90">
        <v>1</v>
      </c>
      <c r="L4" s="90">
        <v>24</v>
      </c>
    </row>
    <row r="5" spans="1:12" ht="65.25" customHeight="1">
      <c r="A5" s="264">
        <v>3</v>
      </c>
      <c r="B5" s="265" t="s">
        <v>414</v>
      </c>
      <c r="C5" s="266" t="s">
        <v>415</v>
      </c>
      <c r="D5" s="266" t="s">
        <v>98</v>
      </c>
      <c r="E5" s="267" t="s">
        <v>1598</v>
      </c>
      <c r="F5" s="267" t="s">
        <v>403</v>
      </c>
      <c r="G5" s="268"/>
      <c r="H5" s="268"/>
      <c r="I5" s="268">
        <v>1</v>
      </c>
      <c r="J5" s="268"/>
      <c r="K5" s="90">
        <v>1</v>
      </c>
      <c r="L5" s="90">
        <v>24</v>
      </c>
    </row>
    <row r="6" spans="1:12" ht="65.25" customHeight="1">
      <c r="A6" s="264">
        <v>4</v>
      </c>
      <c r="B6" s="265">
        <v>47</v>
      </c>
      <c r="C6" s="266" t="s">
        <v>418</v>
      </c>
      <c r="D6" s="266" t="s">
        <v>77</v>
      </c>
      <c r="E6" s="267" t="s">
        <v>1172</v>
      </c>
      <c r="F6" s="267" t="s">
        <v>403</v>
      </c>
      <c r="G6" s="268">
        <v>1</v>
      </c>
      <c r="H6" s="268"/>
      <c r="I6" s="268"/>
      <c r="J6" s="268"/>
      <c r="K6" s="90">
        <v>2</v>
      </c>
      <c r="L6" s="90">
        <v>23</v>
      </c>
    </row>
    <row r="7" spans="1:12" ht="65.25" customHeight="1">
      <c r="A7" s="264">
        <v>5</v>
      </c>
      <c r="B7" s="265">
        <v>47</v>
      </c>
      <c r="C7" s="266" t="s">
        <v>845</v>
      </c>
      <c r="D7" s="266" t="s">
        <v>61</v>
      </c>
      <c r="E7" s="267" t="s">
        <v>1172</v>
      </c>
      <c r="F7" s="267" t="s">
        <v>403</v>
      </c>
      <c r="G7" s="268"/>
      <c r="H7" s="268"/>
      <c r="I7" s="268"/>
      <c r="J7" s="269">
        <v>1</v>
      </c>
      <c r="K7" s="90">
        <v>2</v>
      </c>
      <c r="L7" s="90" t="s">
        <v>426</v>
      </c>
    </row>
    <row r="8" spans="1:12" ht="65.25" customHeight="1">
      <c r="A8" s="264">
        <v>6</v>
      </c>
      <c r="B8" s="265">
        <v>47</v>
      </c>
      <c r="C8" s="266" t="s">
        <v>431</v>
      </c>
      <c r="D8" s="266" t="s">
        <v>61</v>
      </c>
      <c r="E8" s="267" t="s">
        <v>1172</v>
      </c>
      <c r="F8" s="267" t="s">
        <v>403</v>
      </c>
      <c r="G8" s="268"/>
      <c r="H8" s="268"/>
      <c r="I8" s="268"/>
      <c r="J8" s="269">
        <v>1</v>
      </c>
      <c r="K8" s="90">
        <v>2</v>
      </c>
      <c r="L8" s="90">
        <v>23</v>
      </c>
    </row>
    <row r="9" spans="1:12" ht="65.25" customHeight="1">
      <c r="A9" s="264">
        <v>7</v>
      </c>
      <c r="B9" s="265">
        <v>48</v>
      </c>
      <c r="C9" s="266" t="s">
        <v>436</v>
      </c>
      <c r="D9" s="266" t="s">
        <v>61</v>
      </c>
      <c r="E9" s="267" t="s">
        <v>1172</v>
      </c>
      <c r="F9" s="267" t="s">
        <v>403</v>
      </c>
      <c r="G9" s="268"/>
      <c r="H9" s="268"/>
      <c r="I9" s="268"/>
      <c r="J9" s="269">
        <v>1</v>
      </c>
      <c r="K9" s="90">
        <v>2</v>
      </c>
      <c r="L9" s="90">
        <v>23</v>
      </c>
    </row>
    <row r="10" spans="1:12" ht="65.25" customHeight="1">
      <c r="A10" s="264">
        <v>8</v>
      </c>
      <c r="B10" s="265" t="s">
        <v>440</v>
      </c>
      <c r="C10" s="266" t="s">
        <v>441</v>
      </c>
      <c r="D10" s="266" t="s">
        <v>98</v>
      </c>
      <c r="E10" s="267" t="s">
        <v>1172</v>
      </c>
      <c r="F10" s="267" t="s">
        <v>403</v>
      </c>
      <c r="G10" s="268"/>
      <c r="H10" s="268"/>
      <c r="I10" s="268"/>
      <c r="J10" s="269">
        <v>1</v>
      </c>
      <c r="K10" s="90">
        <v>2</v>
      </c>
      <c r="L10" s="90">
        <v>23</v>
      </c>
    </row>
    <row r="11" spans="1:12" ht="65.25" customHeight="1">
      <c r="A11" s="264">
        <v>9</v>
      </c>
      <c r="B11" s="265">
        <v>79</v>
      </c>
      <c r="C11" s="266" t="s">
        <v>443</v>
      </c>
      <c r="D11" s="266" t="s">
        <v>77</v>
      </c>
      <c r="E11" s="267" t="s">
        <v>1263</v>
      </c>
      <c r="F11" s="267" t="s">
        <v>403</v>
      </c>
      <c r="G11" s="268">
        <v>1</v>
      </c>
      <c r="H11" s="268"/>
      <c r="I11" s="268"/>
      <c r="J11" s="268"/>
      <c r="K11" s="90">
        <v>3</v>
      </c>
      <c r="L11" s="90">
        <v>34</v>
      </c>
    </row>
    <row r="12" spans="1:12" ht="65.25" customHeight="1">
      <c r="A12" s="264">
        <v>10</v>
      </c>
      <c r="B12" s="265">
        <v>79</v>
      </c>
      <c r="C12" s="266" t="s">
        <v>448</v>
      </c>
      <c r="D12" s="266" t="s">
        <v>98</v>
      </c>
      <c r="E12" s="267" t="s">
        <v>1263</v>
      </c>
      <c r="F12" s="267" t="s">
        <v>403</v>
      </c>
      <c r="G12" s="268"/>
      <c r="H12" s="268"/>
      <c r="I12" s="268"/>
      <c r="J12" s="269">
        <v>1</v>
      </c>
      <c r="K12" s="90">
        <v>3</v>
      </c>
      <c r="L12" s="90">
        <v>34</v>
      </c>
    </row>
    <row r="13" spans="1:12" ht="65.25" customHeight="1">
      <c r="A13" s="264">
        <v>11</v>
      </c>
      <c r="B13" s="265">
        <v>79</v>
      </c>
      <c r="C13" s="266" t="s">
        <v>450</v>
      </c>
      <c r="D13" s="266" t="s">
        <v>61</v>
      </c>
      <c r="E13" s="267" t="s">
        <v>1263</v>
      </c>
      <c r="F13" s="267" t="s">
        <v>403</v>
      </c>
      <c r="G13" s="268"/>
      <c r="H13" s="268"/>
      <c r="I13" s="268"/>
      <c r="J13" s="269">
        <v>1</v>
      </c>
      <c r="K13" s="90">
        <v>3</v>
      </c>
      <c r="L13" s="90">
        <v>34</v>
      </c>
    </row>
    <row r="14" spans="1:12" ht="65.25" customHeight="1">
      <c r="A14" s="264">
        <v>12</v>
      </c>
      <c r="B14" s="265">
        <v>79</v>
      </c>
      <c r="C14" s="266" t="s">
        <v>456</v>
      </c>
      <c r="D14" s="266" t="s">
        <v>61</v>
      </c>
      <c r="E14" s="267" t="s">
        <v>1263</v>
      </c>
      <c r="F14" s="267" t="s">
        <v>403</v>
      </c>
      <c r="G14" s="268"/>
      <c r="H14" s="268"/>
      <c r="I14" s="268"/>
      <c r="J14" s="269">
        <v>1</v>
      </c>
      <c r="K14" s="90">
        <v>3</v>
      </c>
      <c r="L14" s="90">
        <v>34</v>
      </c>
    </row>
    <row r="15" spans="1:12" ht="65.25" customHeight="1">
      <c r="A15" s="264">
        <v>13</v>
      </c>
      <c r="B15" s="265">
        <v>27</v>
      </c>
      <c r="C15" s="266" t="s">
        <v>460</v>
      </c>
      <c r="D15" s="266" t="s">
        <v>77</v>
      </c>
      <c r="E15" s="267" t="s">
        <v>1189</v>
      </c>
      <c r="F15" s="267" t="s">
        <v>403</v>
      </c>
      <c r="G15" s="268">
        <v>1</v>
      </c>
      <c r="H15" s="268"/>
      <c r="I15" s="268"/>
      <c r="J15" s="268"/>
      <c r="K15" s="90">
        <v>4</v>
      </c>
      <c r="L15" s="90">
        <v>26</v>
      </c>
    </row>
    <row r="16" spans="1:12" ht="65.25" customHeight="1">
      <c r="A16" s="264">
        <v>14</v>
      </c>
      <c r="B16" s="265">
        <v>27</v>
      </c>
      <c r="C16" s="266" t="s">
        <v>793</v>
      </c>
      <c r="D16" s="266" t="s">
        <v>61</v>
      </c>
      <c r="E16" s="267" t="s">
        <v>1189</v>
      </c>
      <c r="F16" s="267" t="s">
        <v>403</v>
      </c>
      <c r="G16" s="268"/>
      <c r="H16" s="269">
        <v>1</v>
      </c>
      <c r="I16" s="268"/>
      <c r="J16" s="268"/>
      <c r="K16" s="90">
        <v>4</v>
      </c>
      <c r="L16" s="90">
        <v>26</v>
      </c>
    </row>
    <row r="17" spans="1:12" ht="65.25" customHeight="1">
      <c r="A17" s="264">
        <v>15</v>
      </c>
      <c r="B17" s="265">
        <v>23</v>
      </c>
      <c r="C17" s="266" t="s">
        <v>471</v>
      </c>
      <c r="D17" s="266" t="s">
        <v>61</v>
      </c>
      <c r="E17" s="267" t="s">
        <v>1204</v>
      </c>
      <c r="F17" s="267" t="s">
        <v>403</v>
      </c>
      <c r="G17" s="268"/>
      <c r="H17" s="268"/>
      <c r="I17" s="268">
        <v>1</v>
      </c>
      <c r="J17" s="268"/>
      <c r="K17" s="90">
        <v>5</v>
      </c>
      <c r="L17" s="90">
        <v>28</v>
      </c>
    </row>
    <row r="18" spans="1:12" ht="65.25" customHeight="1">
      <c r="A18" s="264">
        <v>16</v>
      </c>
      <c r="B18" s="265" t="s">
        <v>426</v>
      </c>
      <c r="C18" s="266" t="s">
        <v>477</v>
      </c>
      <c r="D18" s="266" t="s">
        <v>98</v>
      </c>
      <c r="E18" s="267" t="s">
        <v>1204</v>
      </c>
      <c r="F18" s="267" t="s">
        <v>403</v>
      </c>
      <c r="G18" s="268"/>
      <c r="H18" s="268"/>
      <c r="I18" s="268">
        <v>1</v>
      </c>
      <c r="J18" s="268"/>
      <c r="K18" s="90">
        <v>5</v>
      </c>
      <c r="L18" s="90">
        <v>28</v>
      </c>
    </row>
    <row r="19" spans="1:12" ht="65.25" customHeight="1">
      <c r="A19" s="264">
        <v>17</v>
      </c>
      <c r="B19" s="265">
        <v>28</v>
      </c>
      <c r="C19" s="266" t="s">
        <v>481</v>
      </c>
      <c r="D19" s="266" t="s">
        <v>61</v>
      </c>
      <c r="E19" s="266" t="s">
        <v>1199</v>
      </c>
      <c r="F19" s="267" t="s">
        <v>403</v>
      </c>
      <c r="G19" s="268"/>
      <c r="H19" s="268"/>
      <c r="I19" s="268">
        <v>1</v>
      </c>
      <c r="J19" s="268"/>
      <c r="K19" s="90">
        <v>6</v>
      </c>
      <c r="L19" s="90">
        <v>27</v>
      </c>
    </row>
    <row r="20" spans="1:12" ht="65.25" customHeight="1">
      <c r="A20" s="264">
        <v>18</v>
      </c>
      <c r="B20" s="265" t="s">
        <v>488</v>
      </c>
      <c r="C20" s="266" t="s">
        <v>481</v>
      </c>
      <c r="D20" s="266" t="s">
        <v>61</v>
      </c>
      <c r="E20" s="267" t="s">
        <v>1599</v>
      </c>
      <c r="F20" s="267" t="s">
        <v>403</v>
      </c>
      <c r="G20" s="268"/>
      <c r="H20" s="268"/>
      <c r="I20" s="268">
        <v>1</v>
      </c>
      <c r="J20" s="268"/>
      <c r="K20" s="90">
        <v>7</v>
      </c>
      <c r="L20" s="90">
        <v>27</v>
      </c>
    </row>
    <row r="21" spans="1:12" ht="65.25" customHeight="1">
      <c r="A21" s="264">
        <v>19</v>
      </c>
      <c r="B21" s="265" t="s">
        <v>493</v>
      </c>
      <c r="C21" s="266" t="s">
        <v>494</v>
      </c>
      <c r="D21" s="266" t="s">
        <v>98</v>
      </c>
      <c r="E21" s="267" t="s">
        <v>1599</v>
      </c>
      <c r="F21" s="267" t="s">
        <v>403</v>
      </c>
      <c r="G21" s="268"/>
      <c r="H21" s="268"/>
      <c r="I21" s="268">
        <v>1</v>
      </c>
      <c r="J21" s="268"/>
      <c r="K21" s="90">
        <v>7</v>
      </c>
      <c r="L21" s="90">
        <v>27</v>
      </c>
    </row>
    <row r="22" spans="1:12" ht="65.25" customHeight="1">
      <c r="A22" s="264">
        <v>20</v>
      </c>
      <c r="B22" s="265">
        <v>77</v>
      </c>
      <c r="C22" s="266" t="s">
        <v>497</v>
      </c>
      <c r="D22" s="266" t="s">
        <v>61</v>
      </c>
      <c r="E22" s="266" t="s">
        <v>1256</v>
      </c>
      <c r="F22" s="267" t="s">
        <v>403</v>
      </c>
      <c r="G22" s="268"/>
      <c r="H22" s="268"/>
      <c r="I22" s="268"/>
      <c r="J22" s="269">
        <v>1</v>
      </c>
      <c r="K22" s="90">
        <v>8</v>
      </c>
      <c r="L22" s="90" t="s">
        <v>499</v>
      </c>
    </row>
    <row r="23" spans="1:12" ht="65.25" customHeight="1">
      <c r="A23" s="264">
        <v>21</v>
      </c>
      <c r="B23" s="265">
        <v>74</v>
      </c>
      <c r="C23" s="266" t="s">
        <v>503</v>
      </c>
      <c r="D23" s="266" t="s">
        <v>61</v>
      </c>
      <c r="E23" s="266" t="s">
        <v>1248</v>
      </c>
      <c r="F23" s="267" t="s">
        <v>403</v>
      </c>
      <c r="G23" s="268"/>
      <c r="H23" s="268"/>
      <c r="I23" s="268"/>
      <c r="J23" s="269">
        <v>1</v>
      </c>
      <c r="K23" s="90">
        <v>9</v>
      </c>
      <c r="L23" s="90">
        <v>33</v>
      </c>
    </row>
    <row r="24" spans="1:12" ht="65.25" customHeight="1">
      <c r="A24" s="264">
        <v>22</v>
      </c>
      <c r="B24" s="265">
        <v>26</v>
      </c>
      <c r="C24" s="266" t="s">
        <v>509</v>
      </c>
      <c r="D24" s="266" t="s">
        <v>61</v>
      </c>
      <c r="E24" s="266" t="s">
        <v>1189</v>
      </c>
      <c r="F24" s="267" t="s">
        <v>403</v>
      </c>
      <c r="G24" s="268"/>
      <c r="H24" s="269">
        <v>1</v>
      </c>
      <c r="I24" s="268"/>
      <c r="J24" s="268"/>
      <c r="K24" s="90">
        <v>10</v>
      </c>
      <c r="L24" s="90">
        <v>25</v>
      </c>
    </row>
    <row r="25" spans="1:12" ht="65.25" customHeight="1">
      <c r="A25" s="264">
        <v>23</v>
      </c>
      <c r="B25" s="265" t="s">
        <v>513</v>
      </c>
      <c r="C25" s="266" t="s">
        <v>881</v>
      </c>
      <c r="D25" s="266" t="s">
        <v>61</v>
      </c>
      <c r="E25" s="266" t="s">
        <v>1599</v>
      </c>
      <c r="F25" s="267" t="s">
        <v>403</v>
      </c>
      <c r="G25" s="268"/>
      <c r="H25" s="269">
        <v>1</v>
      </c>
      <c r="I25" s="268"/>
      <c r="J25" s="268"/>
      <c r="K25" s="90">
        <v>11</v>
      </c>
      <c r="L25" s="90">
        <v>35</v>
      </c>
    </row>
    <row r="26" spans="1:12" ht="65.25" customHeight="1">
      <c r="A26" s="264">
        <v>24</v>
      </c>
      <c r="B26" s="265" t="s">
        <v>521</v>
      </c>
      <c r="C26" s="266" t="s">
        <v>522</v>
      </c>
      <c r="D26" s="266" t="s">
        <v>61</v>
      </c>
      <c r="E26" s="266" t="s">
        <v>1600</v>
      </c>
      <c r="F26" s="267" t="s">
        <v>403</v>
      </c>
      <c r="G26" s="268"/>
      <c r="H26" s="269">
        <v>1</v>
      </c>
      <c r="I26" s="268"/>
      <c r="J26" s="268"/>
      <c r="K26" s="90">
        <v>11</v>
      </c>
      <c r="L26" s="90">
        <v>35</v>
      </c>
    </row>
    <row r="27" spans="1:12" ht="65.25" customHeight="1">
      <c r="A27" s="264">
        <v>25</v>
      </c>
      <c r="B27" s="265" t="s">
        <v>526</v>
      </c>
      <c r="C27" s="266" t="s">
        <v>527</v>
      </c>
      <c r="D27" s="266" t="s">
        <v>61</v>
      </c>
      <c r="E27" s="267" t="s">
        <v>1601</v>
      </c>
      <c r="F27" s="267" t="s">
        <v>403</v>
      </c>
      <c r="G27" s="268"/>
      <c r="H27" s="269">
        <v>1</v>
      </c>
      <c r="I27" s="268"/>
      <c r="J27" s="268"/>
      <c r="K27" s="90">
        <v>12</v>
      </c>
      <c r="L27" s="90">
        <v>36</v>
      </c>
    </row>
    <row r="28" spans="1:12" ht="65.25" customHeight="1">
      <c r="A28" s="264">
        <v>26</v>
      </c>
      <c r="B28" s="265" t="s">
        <v>536</v>
      </c>
      <c r="C28" s="266" t="s">
        <v>537</v>
      </c>
      <c r="D28" s="266" t="s">
        <v>61</v>
      </c>
      <c r="E28" s="267" t="s">
        <v>1601</v>
      </c>
      <c r="F28" s="267" t="s">
        <v>403</v>
      </c>
      <c r="G28" s="268"/>
      <c r="H28" s="269">
        <v>1</v>
      </c>
      <c r="I28" s="268"/>
      <c r="J28" s="268"/>
      <c r="K28" s="90">
        <v>12</v>
      </c>
      <c r="L28" s="90">
        <v>36</v>
      </c>
    </row>
    <row r="29" spans="1:12" ht="65.25" customHeight="1">
      <c r="A29" s="264">
        <v>27</v>
      </c>
      <c r="B29" s="265" t="s">
        <v>539</v>
      </c>
      <c r="C29" s="266" t="s">
        <v>540</v>
      </c>
      <c r="D29" s="266" t="s">
        <v>61</v>
      </c>
      <c r="E29" s="267" t="s">
        <v>1277</v>
      </c>
      <c r="F29" s="267" t="s">
        <v>403</v>
      </c>
      <c r="G29" s="268"/>
      <c r="H29" s="269">
        <v>1</v>
      </c>
      <c r="I29" s="268"/>
      <c r="J29" s="268"/>
      <c r="K29" s="90">
        <v>13</v>
      </c>
      <c r="L29" s="90">
        <v>37</v>
      </c>
    </row>
    <row r="30" spans="1:12" ht="65.25" customHeight="1">
      <c r="A30" s="264">
        <v>28</v>
      </c>
      <c r="B30" s="265" t="s">
        <v>548</v>
      </c>
      <c r="C30" s="266" t="s">
        <v>549</v>
      </c>
      <c r="D30" s="266" t="s">
        <v>61</v>
      </c>
      <c r="E30" s="267" t="s">
        <v>1277</v>
      </c>
      <c r="F30" s="267" t="s">
        <v>403</v>
      </c>
      <c r="G30" s="268"/>
      <c r="H30" s="269">
        <v>1</v>
      </c>
      <c r="I30" s="268"/>
      <c r="J30" s="268"/>
      <c r="K30" s="90">
        <v>13</v>
      </c>
      <c r="L30" s="90">
        <v>37</v>
      </c>
    </row>
    <row r="31" spans="1:12" ht="65.25" customHeight="1">
      <c r="A31" s="264">
        <v>29</v>
      </c>
      <c r="B31" s="265" t="s">
        <v>551</v>
      </c>
      <c r="C31" s="266" t="s">
        <v>552</v>
      </c>
      <c r="D31" s="266" t="s">
        <v>98</v>
      </c>
      <c r="E31" s="266" t="s">
        <v>1277</v>
      </c>
      <c r="F31" s="266" t="s">
        <v>403</v>
      </c>
      <c r="G31" s="268"/>
      <c r="H31" s="269">
        <v>1</v>
      </c>
      <c r="I31" s="268"/>
      <c r="J31" s="268"/>
      <c r="K31" s="90">
        <v>13</v>
      </c>
      <c r="L31" s="90">
        <v>37</v>
      </c>
    </row>
  </sheetData>
  <autoFilter ref="A2:L31"/>
  <pageMargins left="0.70833333333333304" right="0.70833333333333304" top="0.74791666666666701" bottom="0.74791666666666701" header="0.51180555555555496" footer="0.51180555555555496"/>
  <pageSetup paperSize="9" scale="49" firstPageNumber="0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H12"/>
  <sheetViews>
    <sheetView view="pageBreakPreview" zoomScaleNormal="100" workbookViewId="0">
      <selection activeCell="B5" sqref="B5"/>
    </sheetView>
  </sheetViews>
  <sheetFormatPr defaultRowHeight="14.4"/>
  <cols>
    <col min="1" max="1" width="8.6640625"/>
    <col min="2" max="2" width="21.88671875" style="50"/>
    <col min="3" max="3" width="55" style="270"/>
    <col min="4" max="4" width="13.44140625" style="125"/>
    <col min="5" max="5" width="13.88671875" style="125"/>
    <col min="6" max="6" width="8.6640625"/>
    <col min="7" max="7" width="10.33203125" style="50"/>
    <col min="8" max="8" width="32.44140625" style="125"/>
    <col min="9" max="1025" width="8.6640625"/>
  </cols>
  <sheetData>
    <row r="1" spans="1:8">
      <c r="A1" t="s">
        <v>1602</v>
      </c>
      <c r="B1"/>
      <c r="C1"/>
      <c r="D1"/>
      <c r="E1"/>
      <c r="G1"/>
      <c r="H1"/>
    </row>
    <row r="2" spans="1:8">
      <c r="A2" t="s">
        <v>1603</v>
      </c>
      <c r="B2" s="50" t="s">
        <v>1604</v>
      </c>
      <c r="C2" s="270" t="s">
        <v>1605</v>
      </c>
      <c r="D2" s="125" t="s">
        <v>1343</v>
      </c>
      <c r="E2" s="125" t="s">
        <v>1606</v>
      </c>
      <c r="G2" s="50" t="s">
        <v>1607</v>
      </c>
      <c r="H2" s="125">
        <v>622772.85</v>
      </c>
    </row>
    <row r="3" spans="1:8" ht="66.75" customHeight="1">
      <c r="A3" t="s">
        <v>1608</v>
      </c>
      <c r="B3" s="50" t="s">
        <v>1609</v>
      </c>
      <c r="C3" s="271" t="s">
        <v>1610</v>
      </c>
      <c r="D3" s="125">
        <f>(45*6*2)+(0.8358*2*224)</f>
        <v>914.4384</v>
      </c>
      <c r="E3" s="125">
        <f>540-(540/1.23)</f>
        <v>100.97560975609753</v>
      </c>
      <c r="G3" s="50" t="s">
        <v>1611</v>
      </c>
      <c r="H3" s="125">
        <f>D9</f>
        <v>580956.89840000006</v>
      </c>
    </row>
    <row r="4" spans="1:8" ht="55.2">
      <c r="A4" t="s">
        <v>1612</v>
      </c>
      <c r="B4" s="50" t="s">
        <v>1613</v>
      </c>
      <c r="C4" s="271" t="s">
        <v>1614</v>
      </c>
      <c r="D4" s="125">
        <f>(45*50)+(35*25)+500+700</f>
        <v>4325</v>
      </c>
      <c r="E4" s="125">
        <f>D4-(D4/1.23)</f>
        <v>808.73983739837377</v>
      </c>
      <c r="G4" s="272" t="s">
        <v>912</v>
      </c>
      <c r="H4" s="273">
        <f>H2-H3</f>
        <v>41815.951599999913</v>
      </c>
    </row>
    <row r="5" spans="1:8" ht="110.4">
      <c r="A5" t="s">
        <v>1002</v>
      </c>
      <c r="B5" s="50" t="s">
        <v>1615</v>
      </c>
      <c r="C5" s="271" t="s">
        <v>1616</v>
      </c>
      <c r="D5" s="125">
        <f>283465+2214</f>
        <v>285679</v>
      </c>
      <c r="E5" s="125">
        <f>53005.8+414</f>
        <v>53419.8</v>
      </c>
      <c r="F5" s="274"/>
      <c r="G5" s="275" t="s">
        <v>1617</v>
      </c>
      <c r="H5" s="276">
        <f>H4-18000</f>
        <v>23815.951599999913</v>
      </c>
    </row>
    <row r="6" spans="1:8" ht="41.4">
      <c r="A6" t="s">
        <v>1618</v>
      </c>
      <c r="B6" s="50" t="s">
        <v>1619</v>
      </c>
      <c r="C6" s="271" t="s">
        <v>1620</v>
      </c>
      <c r="D6" s="125">
        <f>105500.96+162797</f>
        <v>268297.96000000002</v>
      </c>
      <c r="E6" s="125">
        <v>0</v>
      </c>
      <c r="G6"/>
      <c r="H6"/>
    </row>
    <row r="7" spans="1:8" ht="96.6">
      <c r="A7" t="s">
        <v>1621</v>
      </c>
      <c r="B7" s="50" t="s">
        <v>1622</v>
      </c>
      <c r="C7" s="271" t="s">
        <v>1623</v>
      </c>
      <c r="D7" s="125">
        <v>5043</v>
      </c>
      <c r="E7" s="125">
        <v>943</v>
      </c>
      <c r="G7" s="277" t="s">
        <v>1624</v>
      </c>
      <c r="H7" s="278">
        <f>H5+H3</f>
        <v>604772.85</v>
      </c>
    </row>
    <row r="8" spans="1:8" ht="55.2">
      <c r="A8" t="s">
        <v>1625</v>
      </c>
      <c r="B8" s="50" t="s">
        <v>1626</v>
      </c>
      <c r="C8" s="271" t="s">
        <v>1627</v>
      </c>
      <c r="D8" s="125">
        <f>2000+102.5+14595</f>
        <v>16697.5</v>
      </c>
      <c r="E8" s="125">
        <v>695</v>
      </c>
    </row>
    <row r="9" spans="1:8">
      <c r="A9" t="s">
        <v>1343</v>
      </c>
      <c r="C9"/>
      <c r="D9" s="125">
        <f>SUM(D3:D8)</f>
        <v>580956.89840000006</v>
      </c>
      <c r="E9" s="125">
        <f>SUM(E3:E8)</f>
        <v>55967.515447154474</v>
      </c>
    </row>
    <row r="10" spans="1:8">
      <c r="C10"/>
      <c r="D10"/>
      <c r="E10"/>
    </row>
    <row r="11" spans="1:8">
      <c r="C11" s="270" t="s">
        <v>1628</v>
      </c>
      <c r="D11" s="125">
        <f>SUM(D3:D4)</f>
        <v>5239.4384</v>
      </c>
      <c r="E11" s="125">
        <f>SUM(E3:E4)</f>
        <v>909.71544715447135</v>
      </c>
    </row>
    <row r="12" spans="1:8">
      <c r="C12" s="270" t="s">
        <v>1629</v>
      </c>
      <c r="D12" s="125">
        <f>SUM(D5:D8,H5)</f>
        <v>599533.41159999988</v>
      </c>
      <c r="E12" s="125">
        <f>SUM(E5:E8)</f>
        <v>55057.8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view="pageBreakPreview" zoomScale="80" zoomScaleNormal="55" zoomScaleSheetLayoutView="80"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C8" sqref="C8"/>
    </sheetView>
  </sheetViews>
  <sheetFormatPr defaultRowHeight="14.4"/>
  <cols>
    <col min="2" max="2" width="22.88671875" style="50" customWidth="1"/>
    <col min="3" max="3" width="33.88671875" style="121" customWidth="1"/>
    <col min="4" max="9" width="25" customWidth="1"/>
    <col min="10" max="10" width="25" hidden="1" customWidth="1"/>
    <col min="11" max="11" width="25" customWidth="1"/>
  </cols>
  <sheetData>
    <row r="1" spans="1:13" ht="25.8">
      <c r="B1" s="372" t="s">
        <v>1786</v>
      </c>
    </row>
    <row r="2" spans="1:13" ht="27.6">
      <c r="A2" s="83" t="s">
        <v>0</v>
      </c>
      <c r="B2" s="292" t="s">
        <v>1728</v>
      </c>
      <c r="C2" s="292" t="s">
        <v>52</v>
      </c>
      <c r="D2" s="290" t="s">
        <v>1687</v>
      </c>
      <c r="E2" s="6" t="s">
        <v>61</v>
      </c>
      <c r="F2" s="6" t="s">
        <v>98</v>
      </c>
      <c r="G2" s="288" t="s">
        <v>906</v>
      </c>
      <c r="H2" s="288" t="s">
        <v>907</v>
      </c>
      <c r="I2" s="3" t="s">
        <v>1724</v>
      </c>
      <c r="J2" s="3" t="s">
        <v>1688</v>
      </c>
      <c r="K2" s="3" t="s">
        <v>900</v>
      </c>
    </row>
    <row r="3" spans="1:13" ht="30.6">
      <c r="A3" s="83">
        <v>1</v>
      </c>
      <c r="B3" s="292" t="s">
        <v>447</v>
      </c>
      <c r="C3" s="291" t="s">
        <v>1773</v>
      </c>
      <c r="D3" s="293">
        <f>COUNTIF('Zestawienie infrastru 2023'!$DF:$DF,B3)</f>
        <v>8</v>
      </c>
      <c r="E3" s="293">
        <f>COUNTIF('Zestawienie infrastru 2023'!DG:DG,'Podsumowanie 2021-V'!B3)</f>
        <v>2</v>
      </c>
      <c r="F3" s="293">
        <f>COUNTIF('Zestawienie infrastru 2023'!DH:DH,'Podsumowanie 2021-V'!B3)</f>
        <v>1</v>
      </c>
      <c r="G3" s="293">
        <f>COUNTIF('Zestawienie infrastru 2023'!DI:DI,'Podsumowanie 2021-V'!B3)</f>
        <v>0</v>
      </c>
      <c r="H3" s="293">
        <f>COUNTIF('Zestawienie infrastru 2023'!DJ:DJ,B3)</f>
        <v>1</v>
      </c>
      <c r="I3" s="293">
        <f>COUNTIF('Zestawienie infrastru 2023'!DK:DK,'Podsumowanie 2021-V'!B3)</f>
        <v>0</v>
      </c>
      <c r="J3" s="293">
        <f>COUNTIF('Zestawienie infrastru 2023'!DL:DL,'Podsumowanie 2021-V'!B3)</f>
        <v>0</v>
      </c>
      <c r="K3" s="293">
        <f>COUNTIF('Zestawienie infrastru 2023'!DM:DM,'Podsumowanie 2021-V'!B3)</f>
        <v>0</v>
      </c>
    </row>
    <row r="4" spans="1:13" ht="30.6">
      <c r="A4" s="83">
        <v>2</v>
      </c>
      <c r="B4" s="292" t="s">
        <v>1726</v>
      </c>
      <c r="C4" s="291" t="s">
        <v>1785</v>
      </c>
      <c r="D4" s="293">
        <f>COUNTIF('Zestawienie infrastru 2023'!$DF:$DF,B4)</f>
        <v>4</v>
      </c>
      <c r="E4" s="293">
        <f>COUNTIF('Zestawienie infrastru 2023'!DG:DG,'Podsumowanie 2021-V'!B4)</f>
        <v>0</v>
      </c>
      <c r="F4" s="293">
        <f>COUNTIF('Zestawienie infrastru 2023'!DH:DH,'Podsumowanie 2021-V'!B4)</f>
        <v>0</v>
      </c>
      <c r="G4" s="293">
        <f>COUNTIF('Zestawienie infrastru 2023'!DI:DI,'Podsumowanie 2021-V'!B4)</f>
        <v>0</v>
      </c>
      <c r="H4" s="293">
        <f>COUNTIF('Zestawienie infrastru 2023'!DJ:DJ,B4)</f>
        <v>0</v>
      </c>
      <c r="I4" s="293">
        <f>COUNTIF('Zestawienie infrastru 2023'!DK:DK,'Podsumowanie 2021-V'!B4)</f>
        <v>0</v>
      </c>
      <c r="J4" s="293">
        <f>COUNTIF('Zestawienie infrastru 2023'!DL:DL,'Podsumowanie 2021-V'!B4)</f>
        <v>0</v>
      </c>
      <c r="K4" s="293">
        <f>COUNTIF('Zestawienie infrastru 2023'!DM:DM,'Podsumowanie 2021-V'!B4)</f>
        <v>0</v>
      </c>
    </row>
    <row r="5" spans="1:13" ht="50.25" customHeight="1">
      <c r="A5" s="83">
        <v>3</v>
      </c>
      <c r="B5" s="292" t="s">
        <v>1777</v>
      </c>
      <c r="C5" s="291" t="s">
        <v>1765</v>
      </c>
      <c r="D5" s="293">
        <f>COUNTIF('Zestawienie infrastru 2023'!$DF:$DF,B5)</f>
        <v>0</v>
      </c>
      <c r="E5" s="293">
        <f>COUNTIF('Zestawienie infrastru 2023'!DG:DG,'Podsumowanie 2021-V'!B5)+COUNTIF('Zestawienie infrastru 2023'!DG:DG,'Podsumowanie 2021-V'!B7)</f>
        <v>38</v>
      </c>
      <c r="F5" s="293">
        <f>COUNTIF('Zestawienie infrastru 2023'!DH:DH,'Podsumowanie 2021-V'!B5)</f>
        <v>15</v>
      </c>
      <c r="G5" s="293">
        <f>COUNTIF('Zestawienie infrastru 2023'!DI:DI,'Podsumowanie 2021-V'!B5)+COUNTIF('Zestawienie infrastru 2023'!DI:DI,'Podsumowanie 2021-V'!B7)</f>
        <v>7</v>
      </c>
      <c r="H5" s="406">
        <f>COUNTIF('Zestawienie infrastru 2023'!DJ:DJ,B5)+COUNTIF('Zestawienie infrastru 2023'!DJ:DJ,B7)</f>
        <v>11</v>
      </c>
      <c r="I5" s="293">
        <f>COUNTIF('Zestawienie infrastru 2023'!DK:DK,'Podsumowanie 2021-V'!B5)</f>
        <v>1</v>
      </c>
      <c r="J5" s="293">
        <f>COUNTIF('Zestawienie infrastru 2023'!DL:DL,'Podsumowanie 2021-V'!B5)</f>
        <v>0</v>
      </c>
      <c r="K5" s="293">
        <v>0</v>
      </c>
    </row>
    <row r="6" spans="1:13" ht="51">
      <c r="A6" s="83">
        <v>4</v>
      </c>
      <c r="B6" s="292" t="s">
        <v>1781</v>
      </c>
      <c r="C6" s="291" t="s">
        <v>1784</v>
      </c>
      <c r="D6" s="293">
        <f>COUNTIF('Zestawienie infrastru 2023'!$DF:$DF,B6)</f>
        <v>0</v>
      </c>
      <c r="E6" s="293">
        <f>COUNTIF('Zestawienie infrastru 2023'!DG:DG,'Podsumowanie 2021-V'!B6)</f>
        <v>17</v>
      </c>
      <c r="F6" s="293">
        <f>COUNTIF('Zestawienie infrastru 2023'!DH:DH,'Podsumowanie 2021-V'!B6)</f>
        <v>1</v>
      </c>
      <c r="G6" s="293">
        <f>COUNTIF('Zestawienie infrastru 2023'!DI:DI,'Podsumowanie 2021-V'!B6)</f>
        <v>5</v>
      </c>
      <c r="H6" s="293">
        <v>3</v>
      </c>
      <c r="I6" s="293">
        <f>COUNTIF('Zestawienie infrastru 2023'!DK:DK,'Podsumowanie 2021-V'!B6)</f>
        <v>0</v>
      </c>
      <c r="J6" s="293">
        <f>COUNTIF('Zestawienie infrastru 2023'!DL:DL,'Podsumowanie 2021-V'!B6)</f>
        <v>0</v>
      </c>
      <c r="K6" s="293">
        <v>1</v>
      </c>
    </row>
    <row r="7" spans="1:13" ht="70.5" hidden="1" customHeight="1">
      <c r="A7" s="83"/>
      <c r="B7" s="292" t="s">
        <v>1778</v>
      </c>
      <c r="C7" s="368" t="s">
        <v>1764</v>
      </c>
      <c r="D7" s="293">
        <f>COUNTIF('Zestawienie infrastru 2023'!$DF:$DF,B7)</f>
        <v>0</v>
      </c>
      <c r="E7" s="293">
        <f>COUNTIF('Zestawienie infrastru 2023'!DG:DG,'Podsumowanie 2021-V'!B7)-COUNTIF('Zestawienie infrastru 2023'!DG:DG,'Podsumowanie 2021-V'!B7)</f>
        <v>0</v>
      </c>
      <c r="F7" s="369">
        <f>COUNTIF('Zestawienie infrastru 2023'!DH:DH,'Podsumowanie 2021-V'!B7)</f>
        <v>0</v>
      </c>
      <c r="G7" s="293">
        <f>COUNTIF('Zestawienie infrastru 2023'!DI:DI,'Podsumowanie 2021-V'!B7)-COUNTIF('Zestawienie infrastru 2023'!DI:DI,'Podsumowanie 2021-V'!B7)</f>
        <v>0</v>
      </c>
      <c r="H7" s="369">
        <f>COUNTIF('Zestawienie infrastru 2023'!DJ:DJ,B7)-COUNTIF('Zestawienie infrastru 2023'!DJ:DJ,B7)</f>
        <v>0</v>
      </c>
      <c r="I7" s="369">
        <f>COUNTIF('Zestawienie infrastru 2023'!DK:DK,'Podsumowanie 2021-V'!B7)</f>
        <v>0</v>
      </c>
      <c r="J7" s="369">
        <f>COUNTIF('Zestawienie infrastru 2023'!DL:DL,'Podsumowanie 2021-V'!B7)</f>
        <v>0</v>
      </c>
      <c r="K7" s="369">
        <f>COUNTIF('Zestawienie infrastru 2023'!DM:DM,'Podsumowanie 2021-V'!B7)</f>
        <v>0</v>
      </c>
    </row>
    <row r="8" spans="1:13" ht="106.5" customHeight="1">
      <c r="A8" s="83">
        <v>5</v>
      </c>
      <c r="B8" s="292" t="s">
        <v>1725</v>
      </c>
      <c r="C8" s="291" t="s">
        <v>1772</v>
      </c>
      <c r="D8" s="293">
        <f>COUNTIF('Zestawienie infrastru 2023'!$DF:$DF,B8)</f>
        <v>0</v>
      </c>
      <c r="E8" s="293">
        <f>COUNTIF('Zestawienie infrastru 2023'!DG:DG,'Podsumowanie 2021-V'!B8)</f>
        <v>8</v>
      </c>
      <c r="F8" s="293">
        <f>COUNTIF('Zestawienie infrastru 2023'!DH:DH,'Podsumowanie 2021-V'!B8)</f>
        <v>1</v>
      </c>
      <c r="G8" s="406">
        <f>COUNTIF('Zestawienie infrastru 2023'!DI:DI,'Podsumowanie 2021-V'!B8)</f>
        <v>3</v>
      </c>
      <c r="H8" s="406">
        <f>COUNTIF('Zestawienie infrastru 2023'!DJ:DJ,B8)</f>
        <v>5</v>
      </c>
      <c r="I8" s="293">
        <v>0</v>
      </c>
      <c r="J8" s="293">
        <f>COUNTIF('Zestawienie infrastru 2023'!DL:DL,'Podsumowanie 2021-V'!B8)</f>
        <v>3</v>
      </c>
      <c r="K8" s="293">
        <f>COUNTIF('Zestawienie infrastru 2023'!DM:DM,'Podsumowanie 2021-V'!B8)</f>
        <v>3</v>
      </c>
      <c r="M8" t="s">
        <v>1787</v>
      </c>
    </row>
    <row r="9" spans="1:13">
      <c r="A9" s="83">
        <v>6</v>
      </c>
      <c r="B9" s="292" t="s">
        <v>1729</v>
      </c>
      <c r="C9" s="295">
        <f>SUM(D9:K9)</f>
        <v>138</v>
      </c>
      <c r="D9" s="293">
        <f>SUM(D3:D8)</f>
        <v>12</v>
      </c>
      <c r="E9" s="293">
        <f t="shared" ref="E9:K9" si="0">SUM(E3:E8)</f>
        <v>65</v>
      </c>
      <c r="F9" s="293">
        <f t="shared" si="0"/>
        <v>18</v>
      </c>
      <c r="G9" s="293">
        <f>SUM(G3:G8)</f>
        <v>15</v>
      </c>
      <c r="H9" s="293">
        <f t="shared" si="0"/>
        <v>20</v>
      </c>
      <c r="I9" s="293">
        <f t="shared" si="0"/>
        <v>1</v>
      </c>
      <c r="J9" s="293">
        <f t="shared" si="0"/>
        <v>3</v>
      </c>
      <c r="K9" s="293">
        <f t="shared" si="0"/>
        <v>4</v>
      </c>
    </row>
    <row r="10" spans="1:13" ht="75.75" customHeight="1">
      <c r="A10" s="83">
        <v>7</v>
      </c>
      <c r="B10" s="292" t="s">
        <v>52</v>
      </c>
      <c r="C10" s="291" t="s">
        <v>120</v>
      </c>
      <c r="D10" s="291" t="s">
        <v>120</v>
      </c>
      <c r="E10" s="291"/>
      <c r="F10" s="291" t="s">
        <v>1758</v>
      </c>
      <c r="G10" s="291" t="s">
        <v>120</v>
      </c>
      <c r="H10" s="291" t="s">
        <v>1783</v>
      </c>
      <c r="I10" s="291" t="s">
        <v>120</v>
      </c>
      <c r="J10" s="291" t="s">
        <v>120</v>
      </c>
      <c r="K10" s="291" t="s">
        <v>1760</v>
      </c>
    </row>
    <row r="11" spans="1:13" ht="121.5" customHeight="1">
      <c r="A11" s="83">
        <v>8</v>
      </c>
      <c r="B11" s="292" t="s">
        <v>1770</v>
      </c>
      <c r="C11" s="291" t="s">
        <v>120</v>
      </c>
      <c r="D11" s="291" t="s">
        <v>120</v>
      </c>
      <c r="E11" s="291" t="s">
        <v>1768</v>
      </c>
      <c r="F11" s="291" t="s">
        <v>1767</v>
      </c>
      <c r="G11" s="291" t="s">
        <v>1782</v>
      </c>
      <c r="H11" s="291" t="s">
        <v>1776</v>
      </c>
      <c r="I11" s="291" t="s">
        <v>120</v>
      </c>
      <c r="J11" s="291" t="s">
        <v>120</v>
      </c>
      <c r="K11" s="291" t="s">
        <v>120</v>
      </c>
    </row>
    <row r="12" spans="1:13" ht="132.6">
      <c r="A12" s="83">
        <v>9</v>
      </c>
      <c r="B12" s="292" t="s">
        <v>1771</v>
      </c>
      <c r="C12" s="291" t="s">
        <v>120</v>
      </c>
      <c r="D12" s="291" t="s">
        <v>120</v>
      </c>
      <c r="E12" s="291" t="s">
        <v>1766</v>
      </c>
      <c r="F12" s="291" t="s">
        <v>1769</v>
      </c>
      <c r="G12" s="291" t="s">
        <v>120</v>
      </c>
      <c r="H12" s="291" t="s">
        <v>120</v>
      </c>
      <c r="I12" s="291" t="s">
        <v>120</v>
      </c>
      <c r="J12" s="291" t="s">
        <v>120</v>
      </c>
      <c r="K12" s="291" t="s">
        <v>120</v>
      </c>
    </row>
    <row r="13" spans="1:13" ht="28.8">
      <c r="B13" s="360" t="s">
        <v>1762</v>
      </c>
      <c r="C13" s="361" t="s">
        <v>1763</v>
      </c>
      <c r="D13" s="362">
        <f>SUM('INFRASTRUKTURA SZLAKU 2014'!BE:BE)</f>
        <v>40</v>
      </c>
      <c r="E13" s="362">
        <f>COUNTIF('INFRASTRUKTURA SZLAKU 2014'!F:F,'Podsumowanie 2021-V'!E2)</f>
        <v>60</v>
      </c>
      <c r="F13" s="362">
        <f>COUNTIF('INFRASTRUKTURA SZLAKU 2014'!F:F,'Podsumowanie 2021-V'!F2)</f>
        <v>17</v>
      </c>
      <c r="G13" s="362">
        <f>COUNTIF('INFRASTRUKTURA SZLAKU 2014'!F:F,'Podsumowanie 2021-V'!G2)</f>
        <v>12</v>
      </c>
      <c r="H13" s="362">
        <f>COUNTIF('INFRASTRUKTURA SZLAKU 2014'!F:F,'Podsumowanie 2021-V'!H2)</f>
        <v>13</v>
      </c>
      <c r="I13" s="362">
        <v>1</v>
      </c>
      <c r="J13" s="362">
        <v>1</v>
      </c>
      <c r="K13" s="362">
        <v>1</v>
      </c>
    </row>
    <row r="14" spans="1:13" ht="28.8">
      <c r="B14" s="360" t="s">
        <v>1730</v>
      </c>
      <c r="C14" s="363" t="s">
        <v>120</v>
      </c>
      <c r="D14" s="364">
        <f>SUM('Zestawienie infrastru 2023'!CX:CX)-D9</f>
        <v>28</v>
      </c>
      <c r="E14" s="364">
        <f>COUNTIF('Zestawienie infrastru 2023'!G:G,'Podsumowanie 2021-V'!E2)-E9</f>
        <v>0</v>
      </c>
      <c r="F14" s="364">
        <f>COUNTIF('Zestawienie infrastru 2023'!G:G,'Podsumowanie 2021-V'!F2)-F9</f>
        <v>0</v>
      </c>
      <c r="G14" s="365">
        <v>0</v>
      </c>
      <c r="H14" s="365">
        <v>0</v>
      </c>
      <c r="I14" s="365">
        <v>0</v>
      </c>
      <c r="J14" s="365">
        <v>1</v>
      </c>
      <c r="K14" s="365">
        <v>0</v>
      </c>
    </row>
    <row r="15" spans="1:13">
      <c r="B15" s="294" t="s">
        <v>1761</v>
      </c>
      <c r="C15" s="367">
        <f>SUM(D15:K15)</f>
        <v>154</v>
      </c>
      <c r="D15" s="366">
        <f t="shared" ref="D15:I15" si="1">D14+D9-D3</f>
        <v>32</v>
      </c>
      <c r="E15" s="366">
        <f t="shared" si="1"/>
        <v>63</v>
      </c>
      <c r="F15" s="366">
        <f t="shared" si="1"/>
        <v>17</v>
      </c>
      <c r="G15" s="366">
        <f t="shared" si="1"/>
        <v>15</v>
      </c>
      <c r="H15" s="366">
        <f t="shared" si="1"/>
        <v>19</v>
      </c>
      <c r="I15" s="366">
        <f t="shared" si="1"/>
        <v>1</v>
      </c>
      <c r="J15" s="366">
        <f>J9-J3</f>
        <v>3</v>
      </c>
      <c r="K15" s="366">
        <f>K9-K3</f>
        <v>4</v>
      </c>
    </row>
    <row r="16" spans="1:13">
      <c r="B16" s="45"/>
    </row>
    <row r="17" spans="2:2">
      <c r="B17" s="45"/>
    </row>
  </sheetData>
  <pageMargins left="0.23622047244094491" right="0.23622047244094491" top="0.74803149606299213" bottom="0.74803149606299213" header="0.31496062992125984" footer="0.31496062992125984"/>
  <pageSetup paperSize="8" scale="85" fitToHeight="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view="pageBreakPreview" zoomScale="80" zoomScaleNormal="55" zoomScaleSheetLayoutView="80"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E8" sqref="E8"/>
    </sheetView>
  </sheetViews>
  <sheetFormatPr defaultRowHeight="14.4"/>
  <cols>
    <col min="2" max="2" width="22.88671875" style="50" customWidth="1"/>
    <col min="3" max="3" width="33.88671875" style="121" customWidth="1"/>
    <col min="4" max="9" width="25" customWidth="1"/>
    <col min="10" max="10" width="25" hidden="1" customWidth="1"/>
    <col min="11" max="11" width="25" customWidth="1"/>
  </cols>
  <sheetData>
    <row r="1" spans="1:13" ht="25.8">
      <c r="B1" s="372" t="s">
        <v>1786</v>
      </c>
    </row>
    <row r="2" spans="1:13" ht="27.6">
      <c r="A2" s="83" t="s">
        <v>0</v>
      </c>
      <c r="B2" s="292" t="s">
        <v>1728</v>
      </c>
      <c r="C2" s="292" t="s">
        <v>52</v>
      </c>
      <c r="D2" s="290" t="s">
        <v>1687</v>
      </c>
      <c r="E2" s="6" t="s">
        <v>61</v>
      </c>
      <c r="F2" s="6" t="s">
        <v>98</v>
      </c>
      <c r="G2" s="288" t="s">
        <v>906</v>
      </c>
      <c r="H2" s="288" t="s">
        <v>907</v>
      </c>
      <c r="I2" s="3" t="s">
        <v>1724</v>
      </c>
      <c r="J2" s="3" t="s">
        <v>1688</v>
      </c>
      <c r="K2" s="3" t="s">
        <v>900</v>
      </c>
    </row>
    <row r="3" spans="1:13" ht="30.6">
      <c r="A3" s="83">
        <v>1</v>
      </c>
      <c r="B3" s="292" t="s">
        <v>447</v>
      </c>
      <c r="C3" s="291" t="s">
        <v>1773</v>
      </c>
      <c r="D3" s="293">
        <v>8</v>
      </c>
      <c r="E3" s="293">
        <v>7</v>
      </c>
      <c r="F3" s="293">
        <v>1</v>
      </c>
      <c r="G3" s="293">
        <v>0</v>
      </c>
      <c r="H3" s="293">
        <v>0</v>
      </c>
      <c r="I3" s="293">
        <v>0</v>
      </c>
      <c r="J3" s="293">
        <v>0</v>
      </c>
      <c r="K3" s="293">
        <v>0</v>
      </c>
    </row>
    <row r="4" spans="1:13" ht="30.6">
      <c r="A4" s="83">
        <v>2</v>
      </c>
      <c r="B4" s="292" t="s">
        <v>1726</v>
      </c>
      <c r="C4" s="291" t="s">
        <v>1785</v>
      </c>
      <c r="D4" s="293">
        <v>4</v>
      </c>
      <c r="E4" s="293">
        <v>0</v>
      </c>
      <c r="F4" s="293">
        <v>0</v>
      </c>
      <c r="G4" s="293">
        <v>0</v>
      </c>
      <c r="H4" s="293">
        <v>0</v>
      </c>
      <c r="I4" s="293">
        <v>0</v>
      </c>
      <c r="J4" s="293">
        <v>0</v>
      </c>
      <c r="K4" s="293">
        <v>0</v>
      </c>
    </row>
    <row r="5" spans="1:13" ht="50.25" customHeight="1">
      <c r="A5" s="83">
        <v>3</v>
      </c>
      <c r="B5" s="292" t="s">
        <v>1777</v>
      </c>
      <c r="C5" s="291" t="s">
        <v>1765</v>
      </c>
      <c r="D5" s="293">
        <v>0</v>
      </c>
      <c r="E5" s="293">
        <v>31</v>
      </c>
      <c r="F5" s="293">
        <v>15</v>
      </c>
      <c r="G5" s="293">
        <v>7</v>
      </c>
      <c r="H5" s="406">
        <v>11</v>
      </c>
      <c r="I5" s="293">
        <v>1</v>
      </c>
      <c r="J5" s="293">
        <v>0</v>
      </c>
      <c r="K5" s="293">
        <v>0</v>
      </c>
    </row>
    <row r="6" spans="1:13" ht="51">
      <c r="A6" s="83">
        <v>4</v>
      </c>
      <c r="B6" s="292" t="s">
        <v>1781</v>
      </c>
      <c r="C6" s="291" t="s">
        <v>1784</v>
      </c>
      <c r="D6" s="293">
        <v>0</v>
      </c>
      <c r="E6" s="293">
        <v>16</v>
      </c>
      <c r="F6" s="293">
        <v>1</v>
      </c>
      <c r="G6" s="293">
        <v>5</v>
      </c>
      <c r="H6" s="293">
        <v>3</v>
      </c>
      <c r="I6" s="293">
        <v>0</v>
      </c>
      <c r="J6" s="293">
        <v>0</v>
      </c>
      <c r="K6" s="293">
        <v>1</v>
      </c>
    </row>
    <row r="7" spans="1:13" ht="70.5" hidden="1" customHeight="1">
      <c r="A7" s="83"/>
      <c r="B7" s="292" t="s">
        <v>1778</v>
      </c>
      <c r="C7" s="368" t="s">
        <v>1764</v>
      </c>
      <c r="D7" s="293">
        <v>0</v>
      </c>
      <c r="E7" s="293">
        <v>0</v>
      </c>
      <c r="F7" s="369">
        <v>0</v>
      </c>
      <c r="G7" s="293">
        <v>0</v>
      </c>
      <c r="H7" s="369">
        <v>0</v>
      </c>
      <c r="I7" s="369">
        <v>0</v>
      </c>
      <c r="J7" s="369">
        <v>0</v>
      </c>
      <c r="K7" s="369">
        <v>0</v>
      </c>
    </row>
    <row r="8" spans="1:13" ht="106.5" customHeight="1">
      <c r="A8" s="83">
        <v>5</v>
      </c>
      <c r="B8" s="292" t="s">
        <v>1725</v>
      </c>
      <c r="C8" s="291" t="s">
        <v>1772</v>
      </c>
      <c r="D8" s="293">
        <v>0</v>
      </c>
      <c r="E8" s="293">
        <v>11</v>
      </c>
      <c r="F8" s="293">
        <v>1</v>
      </c>
      <c r="G8" s="293">
        <v>4</v>
      </c>
      <c r="H8" s="406">
        <v>5</v>
      </c>
      <c r="I8" s="293">
        <v>0</v>
      </c>
      <c r="J8" s="293">
        <v>3</v>
      </c>
      <c r="K8" s="293">
        <v>3</v>
      </c>
      <c r="M8" t="s">
        <v>1787</v>
      </c>
    </row>
    <row r="9" spans="1:13">
      <c r="A9" s="83">
        <v>6</v>
      </c>
      <c r="B9" s="292" t="s">
        <v>1729</v>
      </c>
      <c r="C9" s="295">
        <f>SUM(D9:K9)</f>
        <v>138</v>
      </c>
      <c r="D9" s="293">
        <v>12</v>
      </c>
      <c r="E9" s="293">
        <v>65</v>
      </c>
      <c r="F9" s="293">
        <v>18</v>
      </c>
      <c r="G9" s="293">
        <v>16</v>
      </c>
      <c r="H9" s="293">
        <v>19</v>
      </c>
      <c r="I9" s="293">
        <v>1</v>
      </c>
      <c r="J9" s="293">
        <v>3</v>
      </c>
      <c r="K9" s="293">
        <v>4</v>
      </c>
    </row>
    <row r="10" spans="1:13" ht="75.75" customHeight="1">
      <c r="A10" s="83">
        <v>7</v>
      </c>
      <c r="B10" s="292" t="s">
        <v>52</v>
      </c>
      <c r="C10" s="291" t="s">
        <v>120</v>
      </c>
      <c r="D10" s="291" t="s">
        <v>120</v>
      </c>
      <c r="E10" s="291"/>
      <c r="F10" s="291" t="s">
        <v>1758</v>
      </c>
      <c r="G10" s="291" t="s">
        <v>120</v>
      </c>
      <c r="H10" s="291" t="s">
        <v>1783</v>
      </c>
      <c r="I10" s="291" t="s">
        <v>120</v>
      </c>
      <c r="J10" s="291" t="s">
        <v>120</v>
      </c>
      <c r="K10" s="291" t="s">
        <v>1760</v>
      </c>
    </row>
    <row r="11" spans="1:13" ht="121.5" customHeight="1">
      <c r="A11" s="83">
        <v>8</v>
      </c>
      <c r="B11" s="292" t="s">
        <v>1770</v>
      </c>
      <c r="C11" s="291" t="s">
        <v>120</v>
      </c>
      <c r="D11" s="291" t="s">
        <v>120</v>
      </c>
      <c r="E11" s="291" t="s">
        <v>1768</v>
      </c>
      <c r="F11" s="291" t="s">
        <v>1767</v>
      </c>
      <c r="G11" s="291" t="s">
        <v>1782</v>
      </c>
      <c r="H11" s="291" t="s">
        <v>1776</v>
      </c>
      <c r="I11" s="291" t="s">
        <v>120</v>
      </c>
      <c r="J11" s="291" t="s">
        <v>120</v>
      </c>
      <c r="K11" s="291" t="s">
        <v>120</v>
      </c>
    </row>
    <row r="12" spans="1:13" ht="132.6">
      <c r="A12" s="83">
        <v>9</v>
      </c>
      <c r="B12" s="292" t="s">
        <v>1771</v>
      </c>
      <c r="C12" s="291" t="s">
        <v>120</v>
      </c>
      <c r="D12" s="291" t="s">
        <v>120</v>
      </c>
      <c r="E12" s="291" t="s">
        <v>1766</v>
      </c>
      <c r="F12" s="291" t="s">
        <v>1769</v>
      </c>
      <c r="G12" s="291" t="s">
        <v>120</v>
      </c>
      <c r="H12" s="291" t="s">
        <v>120</v>
      </c>
      <c r="I12" s="291" t="s">
        <v>120</v>
      </c>
      <c r="J12" s="291" t="s">
        <v>120</v>
      </c>
      <c r="K12" s="291" t="s">
        <v>120</v>
      </c>
    </row>
    <row r="13" spans="1:13" ht="28.8">
      <c r="B13" s="360" t="s">
        <v>1762</v>
      </c>
      <c r="C13" s="361" t="s">
        <v>1763</v>
      </c>
      <c r="D13" s="362">
        <v>40</v>
      </c>
      <c r="E13" s="362">
        <v>60</v>
      </c>
      <c r="F13" s="362">
        <v>17</v>
      </c>
      <c r="G13" s="362">
        <v>12</v>
      </c>
      <c r="H13" s="362">
        <v>13</v>
      </c>
      <c r="I13" s="362">
        <v>1</v>
      </c>
      <c r="J13" s="362">
        <v>1</v>
      </c>
      <c r="K13" s="362">
        <v>1</v>
      </c>
    </row>
    <row r="14" spans="1:13" ht="28.8">
      <c r="B14" s="360" t="s">
        <v>1730</v>
      </c>
      <c r="C14" s="363" t="s">
        <v>120</v>
      </c>
      <c r="D14" s="364">
        <v>28</v>
      </c>
      <c r="E14" s="364">
        <v>0</v>
      </c>
      <c r="F14" s="364">
        <v>0</v>
      </c>
      <c r="G14" s="365">
        <v>0</v>
      </c>
      <c r="H14" s="365">
        <v>0</v>
      </c>
      <c r="I14" s="365">
        <v>0</v>
      </c>
      <c r="J14" s="365">
        <v>1</v>
      </c>
      <c r="K14" s="365">
        <v>0</v>
      </c>
    </row>
    <row r="15" spans="1:13">
      <c r="B15" s="294" t="s">
        <v>1761</v>
      </c>
      <c r="C15" s="367">
        <f>SUM(D15:K15)</f>
        <v>150</v>
      </c>
      <c r="D15" s="366">
        <v>32</v>
      </c>
      <c r="E15" s="366">
        <v>58</v>
      </c>
      <c r="F15" s="366">
        <v>17</v>
      </c>
      <c r="G15" s="366">
        <v>16</v>
      </c>
      <c r="H15" s="366">
        <v>19</v>
      </c>
      <c r="I15" s="366">
        <v>1</v>
      </c>
      <c r="J15" s="366">
        <v>3</v>
      </c>
      <c r="K15" s="366">
        <v>4</v>
      </c>
    </row>
    <row r="16" spans="1:13">
      <c r="B16" s="45"/>
    </row>
    <row r="17" spans="2:2">
      <c r="B17" s="45"/>
    </row>
  </sheetData>
  <pageMargins left="0.23622047244094491" right="0.23622047244094491" top="0.74803149606299213" bottom="0.74803149606299213" header="0.31496062992125984" footer="0.31496062992125984"/>
  <pageSetup paperSize="8" scale="85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H38" sqref="AH38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0" width="9.5546875" customWidth="1"/>
    <col min="11" max="11" width="9.5546875" hidden="1" customWidth="1"/>
    <col min="12" max="12" width="9.33203125" style="121" hidden="1" customWidth="1"/>
    <col min="13" max="13" width="32.33203125" style="50" hidden="1" customWidth="1"/>
    <col min="14" max="14" width="19.6640625" style="50" hidden="1" customWidth="1"/>
    <col min="15" max="20" width="12.44140625" hidden="1" customWidth="1"/>
    <col min="21" max="21" width="39.3320312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1955</v>
      </c>
    </row>
    <row r="2" spans="1:30">
      <c r="A2" t="s">
        <v>1957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18</v>
      </c>
      <c r="B12" s="232" t="s">
        <v>1869</v>
      </c>
      <c r="C12" s="232" t="s">
        <v>1725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 hidden="1">
      <c r="A31" s="423">
        <v>27</v>
      </c>
      <c r="B31" s="424" t="s">
        <v>1882</v>
      </c>
      <c r="C31" s="424" t="s">
        <v>1725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 hidden="1">
      <c r="A32" s="423">
        <v>28</v>
      </c>
      <c r="B32" s="424" t="s">
        <v>1882</v>
      </c>
      <c r="C32" s="424" t="s">
        <v>1725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tablica informacyjna z oznakowaniem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2" fitToHeight="0" orientation="landscape"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opLeftCell="A4" workbookViewId="0">
      <selection activeCell="C21" sqref="C21:C22"/>
    </sheetView>
  </sheetViews>
  <sheetFormatPr defaultRowHeight="14.4"/>
  <cols>
    <col min="1" max="1" width="8.88671875" style="532"/>
    <col min="2" max="2" width="23" style="532" customWidth="1"/>
    <col min="3" max="3" width="73" style="532" customWidth="1"/>
    <col min="4" max="4" width="45.5546875" style="532" customWidth="1"/>
    <col min="5" max="16384" width="8.88671875" style="532"/>
  </cols>
  <sheetData>
    <row r="1" spans="1:4">
      <c r="B1" s="532" t="s">
        <v>2404</v>
      </c>
      <c r="C1" s="532" t="s">
        <v>1604</v>
      </c>
      <c r="D1" s="532" t="s">
        <v>985</v>
      </c>
    </row>
    <row r="2" spans="1:4">
      <c r="A2" s="532">
        <v>1</v>
      </c>
      <c r="C2" s="532" t="s">
        <v>2403</v>
      </c>
      <c r="D2" s="532" t="s">
        <v>2401</v>
      </c>
    </row>
    <row r="3" spans="1:4">
      <c r="A3" s="532">
        <v>2</v>
      </c>
      <c r="B3" s="532">
        <v>1</v>
      </c>
      <c r="C3" s="544" t="s">
        <v>2426</v>
      </c>
      <c r="D3" s="544" t="s">
        <v>2401</v>
      </c>
    </row>
    <row r="4" spans="1:4">
      <c r="A4" s="532">
        <v>3</v>
      </c>
      <c r="C4" s="532" t="s">
        <v>2402</v>
      </c>
      <c r="D4" s="532" t="s">
        <v>2401</v>
      </c>
    </row>
    <row r="5" spans="1:4">
      <c r="A5" s="532">
        <v>4</v>
      </c>
      <c r="C5" s="532" t="s">
        <v>2400</v>
      </c>
      <c r="D5" s="533" t="s">
        <v>2405</v>
      </c>
    </row>
    <row r="6" spans="1:4">
      <c r="A6" s="532">
        <v>5</v>
      </c>
      <c r="B6" s="532">
        <v>3</v>
      </c>
      <c r="C6" s="532" t="s">
        <v>2398</v>
      </c>
      <c r="D6" s="533" t="s">
        <v>2405</v>
      </c>
    </row>
    <row r="7" spans="1:4">
      <c r="A7" s="532">
        <v>6</v>
      </c>
      <c r="B7" s="532">
        <v>4</v>
      </c>
      <c r="C7" s="532" t="s">
        <v>2399</v>
      </c>
      <c r="D7" s="533" t="s">
        <v>2405</v>
      </c>
    </row>
    <row r="8" spans="1:4">
      <c r="A8" s="532">
        <v>7</v>
      </c>
      <c r="B8" s="532">
        <v>6</v>
      </c>
      <c r="C8" s="533" t="s">
        <v>2410</v>
      </c>
      <c r="D8" s="533" t="s">
        <v>2401</v>
      </c>
    </row>
    <row r="9" spans="1:4">
      <c r="A9" s="532">
        <v>8</v>
      </c>
      <c r="C9" s="533" t="s">
        <v>2413</v>
      </c>
      <c r="D9" s="533" t="s">
        <v>2405</v>
      </c>
    </row>
    <row r="10" spans="1:4">
      <c r="A10" s="532">
        <v>9</v>
      </c>
      <c r="C10" s="533" t="s">
        <v>2411</v>
      </c>
      <c r="D10" s="533" t="s">
        <v>2412</v>
      </c>
    </row>
    <row r="11" spans="1:4">
      <c r="A11" s="532">
        <v>10</v>
      </c>
      <c r="C11" s="544" t="s">
        <v>2427</v>
      </c>
      <c r="D11" s="544" t="s">
        <v>2405</v>
      </c>
    </row>
    <row r="12" spans="1:4">
      <c r="A12" s="532">
        <v>11</v>
      </c>
      <c r="C12" s="533" t="s">
        <v>2414</v>
      </c>
      <c r="D12" s="533" t="s">
        <v>2415</v>
      </c>
    </row>
    <row r="13" spans="1:4">
      <c r="A13" s="532">
        <v>12</v>
      </c>
      <c r="B13" s="532">
        <v>8</v>
      </c>
      <c r="C13" s="543" t="s">
        <v>2424</v>
      </c>
      <c r="D13" s="533" t="s">
        <v>2405</v>
      </c>
    </row>
    <row r="14" spans="1:4">
      <c r="A14" s="532">
        <v>13</v>
      </c>
      <c r="C14" s="543" t="s">
        <v>2425</v>
      </c>
      <c r="D14" s="544" t="s">
        <v>2405</v>
      </c>
    </row>
    <row r="15" spans="1:4">
      <c r="A15" s="532">
        <v>14</v>
      </c>
      <c r="B15" s="532">
        <v>16</v>
      </c>
      <c r="C15" s="543" t="s">
        <v>2422</v>
      </c>
      <c r="D15" s="543" t="s">
        <v>2405</v>
      </c>
    </row>
    <row r="16" spans="1:4">
      <c r="A16" s="532">
        <v>15</v>
      </c>
      <c r="C16" s="543" t="s">
        <v>2423</v>
      </c>
      <c r="D16" s="543" t="s">
        <v>2405</v>
      </c>
    </row>
    <row r="17" spans="1:4">
      <c r="A17" s="532">
        <v>16</v>
      </c>
      <c r="B17" s="532">
        <v>17</v>
      </c>
      <c r="C17" s="533" t="s">
        <v>2406</v>
      </c>
      <c r="D17" s="533" t="s">
        <v>2405</v>
      </c>
    </row>
    <row r="18" spans="1:4">
      <c r="A18" s="532">
        <v>17</v>
      </c>
      <c r="C18" s="544" t="s">
        <v>2429</v>
      </c>
      <c r="D18" s="533" t="s">
        <v>2405</v>
      </c>
    </row>
    <row r="19" spans="1:4">
      <c r="A19" s="532">
        <v>18</v>
      </c>
      <c r="B19" s="532">
        <v>18</v>
      </c>
      <c r="C19" s="533" t="s">
        <v>2407</v>
      </c>
      <c r="D19" s="533" t="s">
        <v>2408</v>
      </c>
    </row>
    <row r="20" spans="1:4">
      <c r="A20" s="532">
        <v>19</v>
      </c>
      <c r="B20" s="532">
        <v>21</v>
      </c>
      <c r="C20" s="533" t="s">
        <v>2409</v>
      </c>
      <c r="D20" s="533" t="s">
        <v>2405</v>
      </c>
    </row>
    <row r="21" spans="1:4">
      <c r="A21" s="532">
        <v>20</v>
      </c>
      <c r="B21" s="532">
        <v>23</v>
      </c>
      <c r="C21" s="533" t="s">
        <v>2416</v>
      </c>
      <c r="D21" s="533" t="s">
        <v>2401</v>
      </c>
    </row>
    <row r="22" spans="1:4">
      <c r="A22" s="532">
        <v>21</v>
      </c>
      <c r="C22" s="544" t="s">
        <v>2428</v>
      </c>
      <c r="D22" s="533" t="s">
        <v>2405</v>
      </c>
    </row>
  </sheetData>
  <autoFilter ref="A1:D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M38" sqref="AM38:AN38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0" width="9.5546875" customWidth="1"/>
    <col min="11" max="11" width="9.5546875" hidden="1" customWidth="1"/>
    <col min="12" max="12" width="9.33203125" style="121" hidden="1" customWidth="1"/>
    <col min="13" max="13" width="32.33203125" style="50" hidden="1" customWidth="1"/>
    <col min="14" max="14" width="19.6640625" style="50" hidden="1" customWidth="1"/>
    <col min="15" max="20" width="12.44140625" hidden="1" customWidth="1"/>
    <col min="21" max="21" width="39.3320312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1958</v>
      </c>
    </row>
    <row r="2" spans="1:30">
      <c r="A2" t="s">
        <v>1956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</v>
      </c>
      <c r="B12" s="232" t="s">
        <v>1869</v>
      </c>
      <c r="C12" s="232" t="s">
        <v>1967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hidden="1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 hidden="1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 hidden="1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 hidden="1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>
      <c r="A31" s="423">
        <v>2</v>
      </c>
      <c r="B31" s="424" t="s">
        <v>1882</v>
      </c>
      <c r="C31" s="424" t="s">
        <v>1967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>
      <c r="A32" s="423">
        <v>3</v>
      </c>
      <c r="B32" s="424" t="s">
        <v>1882</v>
      </c>
      <c r="C32" s="424" t="s">
        <v>1967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pomost mały"/>
        <filter val="tablica z mapą obszaru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2" fitToHeight="0" orientation="landscape" r:id="rId9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FF"/>
    <pageSetUpPr fitToPage="1"/>
  </sheetPr>
  <dimension ref="A1:AMP126"/>
  <sheetViews>
    <sheetView view="pageBreakPreview" topLeftCell="C1" zoomScale="80" zoomScaleNormal="85" zoomScaleSheetLayoutView="80" zoomScalePageLayoutView="70" workbookViewId="0">
      <pane xSplit="4" ySplit="3" topLeftCell="XEI121" activePane="bottomRight" state="frozen"/>
      <selection activeCell="C1" sqref="C1"/>
      <selection pane="topRight" activeCell="G1" sqref="G1"/>
      <selection pane="bottomLeft" activeCell="C3" sqref="C3"/>
      <selection pane="bottomRight" activeCell="C1" sqref="C1"/>
    </sheetView>
  </sheetViews>
  <sheetFormatPr defaultColWidth="9.109375" defaultRowHeight="13.8"/>
  <cols>
    <col min="1" max="2" width="9.109375" style="1"/>
    <col min="3" max="4" width="12.33203125" style="286" customWidth="1"/>
    <col min="5" max="6" width="12.33203125" style="1" customWidth="1"/>
    <col min="7" max="13" width="12.33203125" style="1" hidden="1" customWidth="1"/>
    <col min="14" max="17" width="12.33203125" style="373" customWidth="1"/>
    <col min="18" max="18" width="12.33203125" style="374" customWidth="1"/>
    <col min="19" max="23" width="12.33203125" style="375" hidden="1" customWidth="1"/>
    <col min="24" max="29" width="12.33203125" style="373" hidden="1" customWidth="1"/>
    <col min="30" max="37" width="12.33203125" style="375" hidden="1" customWidth="1"/>
    <col min="38" max="45" width="12.33203125" style="373" customWidth="1"/>
    <col min="46" max="59" width="12.33203125" style="375" hidden="1" customWidth="1"/>
    <col min="60" max="60" width="12.33203125" style="373" hidden="1" customWidth="1"/>
    <col min="61" max="62" width="12.33203125" style="375" hidden="1" customWidth="1"/>
    <col min="63" max="63" width="12.33203125" style="373" hidden="1" customWidth="1"/>
    <col min="64" max="65" width="12.33203125" style="1" hidden="1" customWidth="1"/>
    <col min="66" max="66" width="12.33203125" style="1" customWidth="1"/>
    <col min="67" max="67" width="12.33203125" style="1" hidden="1" customWidth="1"/>
    <col min="68" max="68" width="22" style="1" hidden="1" customWidth="1"/>
    <col min="69" max="69" width="11.33203125" style="1" hidden="1" customWidth="1"/>
    <col min="70" max="70" width="15.44140625" style="1" customWidth="1"/>
    <col min="71" max="71" width="9.109375" style="1"/>
    <col min="72" max="79" width="0" style="1" hidden="1" customWidth="1"/>
    <col min="80" max="80" width="12.88671875" style="1" hidden="1" customWidth="1"/>
    <col min="81" max="81" width="9.109375" style="407"/>
    <col min="82" max="1030" width="9.109375" style="1"/>
    <col min="1031" max="16384" width="9.109375" style="271"/>
  </cols>
  <sheetData>
    <row r="1" spans="1:1029">
      <c r="C1" s="456" t="s">
        <v>1965</v>
      </c>
    </row>
    <row r="2" spans="1:1029" s="1" customFormat="1">
      <c r="C2" s="456" t="s">
        <v>1966</v>
      </c>
      <c r="D2" s="286"/>
      <c r="N2" s="373"/>
      <c r="O2" s="373"/>
      <c r="P2" s="373"/>
      <c r="Q2" s="373"/>
      <c r="R2" s="374"/>
      <c r="S2" s="375"/>
      <c r="T2" s="375"/>
      <c r="U2" s="375"/>
      <c r="V2" s="375"/>
      <c r="W2" s="375"/>
      <c r="X2" s="373"/>
      <c r="Y2" s="373"/>
      <c r="Z2" s="373"/>
      <c r="AA2" s="373"/>
      <c r="AB2" s="373"/>
      <c r="AC2" s="373"/>
      <c r="AD2" s="375"/>
      <c r="AE2" s="375"/>
      <c r="AF2" s="375"/>
      <c r="AG2" s="375"/>
      <c r="AH2" s="375"/>
      <c r="AI2" s="375"/>
      <c r="AJ2" s="375"/>
      <c r="AK2" s="375"/>
      <c r="AL2" s="373"/>
      <c r="AM2" s="373"/>
      <c r="AN2" s="373"/>
      <c r="AO2" s="373"/>
      <c r="AP2" s="373"/>
      <c r="AQ2" s="373"/>
      <c r="AR2" s="373"/>
      <c r="AS2" s="373"/>
      <c r="AT2" s="375"/>
      <c r="AU2" s="375"/>
      <c r="AV2" s="375"/>
      <c r="AW2" s="375"/>
      <c r="AX2" s="375"/>
      <c r="AY2" s="375"/>
      <c r="AZ2" s="375"/>
      <c r="BA2" s="375"/>
      <c r="BB2" s="375"/>
      <c r="BC2" s="375"/>
      <c r="BD2" s="375"/>
      <c r="BE2" s="375"/>
      <c r="BF2" s="375"/>
      <c r="BG2" s="375"/>
      <c r="BH2" s="373"/>
      <c r="BI2" s="375"/>
      <c r="BJ2" s="375"/>
      <c r="BK2" s="373"/>
      <c r="CC2" s="407"/>
    </row>
    <row r="3" spans="1:1029" s="279" customFormat="1" ht="108.6" customHeight="1">
      <c r="A3" s="3" t="s">
        <v>0</v>
      </c>
      <c r="B3" s="3" t="s">
        <v>0</v>
      </c>
      <c r="C3" s="4" t="s">
        <v>0</v>
      </c>
      <c r="D3" s="5" t="s">
        <v>1</v>
      </c>
      <c r="E3" s="3" t="s">
        <v>2</v>
      </c>
      <c r="F3" s="3" t="s">
        <v>3</v>
      </c>
      <c r="G3" s="3" t="s">
        <v>1639</v>
      </c>
      <c r="H3" s="3" t="s">
        <v>1630</v>
      </c>
      <c r="I3" s="3" t="s">
        <v>1631</v>
      </c>
      <c r="J3" s="3" t="s">
        <v>1632</v>
      </c>
      <c r="K3" s="3" t="s">
        <v>1637</v>
      </c>
      <c r="L3" s="3" t="s">
        <v>1633</v>
      </c>
      <c r="M3" s="3" t="s">
        <v>1634</v>
      </c>
      <c r="N3" s="376" t="s">
        <v>4</v>
      </c>
      <c r="O3" s="377" t="s">
        <v>5</v>
      </c>
      <c r="P3" s="377" t="s">
        <v>6</v>
      </c>
      <c r="Q3" s="377" t="s">
        <v>7</v>
      </c>
      <c r="R3" s="378" t="s">
        <v>8</v>
      </c>
      <c r="S3" s="379" t="s">
        <v>9</v>
      </c>
      <c r="T3" s="380" t="s">
        <v>10</v>
      </c>
      <c r="U3" s="380" t="s">
        <v>11</v>
      </c>
      <c r="V3" s="380" t="s">
        <v>12</v>
      </c>
      <c r="W3" s="380" t="s">
        <v>13</v>
      </c>
      <c r="X3" s="377" t="s">
        <v>14</v>
      </c>
      <c r="Y3" s="377" t="s">
        <v>15</v>
      </c>
      <c r="Z3" s="377" t="s">
        <v>16</v>
      </c>
      <c r="AA3" s="376" t="s">
        <v>17</v>
      </c>
      <c r="AB3" s="376" t="s">
        <v>18</v>
      </c>
      <c r="AC3" s="381" t="s">
        <v>19</v>
      </c>
      <c r="AD3" s="380" t="s">
        <v>20</v>
      </c>
      <c r="AE3" s="380" t="s">
        <v>21</v>
      </c>
      <c r="AF3" s="380" t="s">
        <v>22</v>
      </c>
      <c r="AG3" s="380" t="s">
        <v>23</v>
      </c>
      <c r="AH3" s="380" t="s">
        <v>24</v>
      </c>
      <c r="AI3" s="380" t="s">
        <v>25</v>
      </c>
      <c r="AJ3" s="380" t="s">
        <v>26</v>
      </c>
      <c r="AK3" s="380" t="s">
        <v>27</v>
      </c>
      <c r="AL3" s="377" t="s">
        <v>28</v>
      </c>
      <c r="AM3" s="377" t="s">
        <v>29</v>
      </c>
      <c r="AN3" s="377" t="s">
        <v>30</v>
      </c>
      <c r="AO3" s="377" t="s">
        <v>31</v>
      </c>
      <c r="AP3" s="377" t="s">
        <v>32</v>
      </c>
      <c r="AQ3" s="377" t="s">
        <v>33</v>
      </c>
      <c r="AR3" s="377" t="s">
        <v>34</v>
      </c>
      <c r="AS3" s="377" t="s">
        <v>35</v>
      </c>
      <c r="AT3" s="380" t="s">
        <v>36</v>
      </c>
      <c r="AU3" s="380" t="s">
        <v>37</v>
      </c>
      <c r="AV3" s="380" t="s">
        <v>38</v>
      </c>
      <c r="AW3" s="380" t="s">
        <v>39</v>
      </c>
      <c r="AX3" s="380" t="s">
        <v>40</v>
      </c>
      <c r="AY3" s="380" t="s">
        <v>41</v>
      </c>
      <c r="AZ3" s="380" t="s">
        <v>42</v>
      </c>
      <c r="BA3" s="380" t="s">
        <v>43</v>
      </c>
      <c r="BB3" s="380" t="s">
        <v>44</v>
      </c>
      <c r="BC3" s="380" t="s">
        <v>45</v>
      </c>
      <c r="BD3" s="380" t="s">
        <v>46</v>
      </c>
      <c r="BE3" s="380" t="s">
        <v>47</v>
      </c>
      <c r="BF3" s="380" t="s">
        <v>48</v>
      </c>
      <c r="BG3" s="380" t="s">
        <v>49</v>
      </c>
      <c r="BH3" s="377" t="s">
        <v>50</v>
      </c>
      <c r="BI3" s="380" t="s">
        <v>51</v>
      </c>
      <c r="BJ3" s="380" t="s">
        <v>52</v>
      </c>
      <c r="BK3" s="382" t="s">
        <v>53</v>
      </c>
      <c r="BL3" s="287" t="s">
        <v>54</v>
      </c>
      <c r="BM3" s="287" t="s">
        <v>55</v>
      </c>
      <c r="BN3" s="7" t="s">
        <v>1774</v>
      </c>
      <c r="BO3" s="7" t="s">
        <v>56</v>
      </c>
      <c r="BP3" s="7" t="s">
        <v>52</v>
      </c>
      <c r="BQ3" s="7" t="s">
        <v>57</v>
      </c>
      <c r="BR3" s="7" t="s">
        <v>58</v>
      </c>
      <c r="BS3" s="8" t="s">
        <v>59</v>
      </c>
      <c r="BT3" s="6" t="s">
        <v>1687</v>
      </c>
      <c r="BU3" s="6" t="s">
        <v>61</v>
      </c>
      <c r="BV3" s="6" t="s">
        <v>98</v>
      </c>
      <c r="BW3" s="288" t="s">
        <v>906</v>
      </c>
      <c r="BX3" s="288" t="s">
        <v>907</v>
      </c>
      <c r="BY3" s="3" t="s">
        <v>1724</v>
      </c>
      <c r="BZ3" s="3" t="s">
        <v>1688</v>
      </c>
      <c r="CA3" s="3" t="s">
        <v>900</v>
      </c>
      <c r="CC3" s="408" t="s">
        <v>1790</v>
      </c>
      <c r="CD3" s="279" t="s">
        <v>1791</v>
      </c>
    </row>
    <row r="4" spans="1:1029" s="13" customFormat="1" ht="69" customHeight="1">
      <c r="A4" s="9">
        <v>1</v>
      </c>
      <c r="B4" s="9">
        <v>1</v>
      </c>
      <c r="C4" s="280">
        <v>1</v>
      </c>
      <c r="D4" s="281">
        <v>9</v>
      </c>
      <c r="E4" s="9" t="s">
        <v>60</v>
      </c>
      <c r="F4" s="9" t="s">
        <v>61</v>
      </c>
      <c r="G4" s="9"/>
      <c r="H4" s="9"/>
      <c r="I4" s="9"/>
      <c r="J4" s="9"/>
      <c r="K4" s="9" t="s">
        <v>447</v>
      </c>
      <c r="L4" s="9"/>
      <c r="M4" s="9"/>
      <c r="N4" s="383">
        <v>6</v>
      </c>
      <c r="O4" s="384" t="s">
        <v>62</v>
      </c>
      <c r="P4" s="384" t="s">
        <v>63</v>
      </c>
      <c r="Q4" s="384" t="s">
        <v>64</v>
      </c>
      <c r="R4" s="385">
        <v>1</v>
      </c>
      <c r="S4" s="386">
        <v>6</v>
      </c>
      <c r="T4" s="387"/>
      <c r="U4" s="387"/>
      <c r="V4" s="387">
        <v>1</v>
      </c>
      <c r="W4" s="387"/>
      <c r="X4" s="384"/>
      <c r="Y4" s="384"/>
      <c r="Z4" s="384">
        <v>1</v>
      </c>
      <c r="AA4" s="383"/>
      <c r="AB4" s="383">
        <v>109</v>
      </c>
      <c r="AC4" s="388">
        <v>1</v>
      </c>
      <c r="AD4" s="384" t="s">
        <v>65</v>
      </c>
      <c r="AE4" s="384" t="s">
        <v>66</v>
      </c>
      <c r="AF4" s="384" t="s">
        <v>67</v>
      </c>
      <c r="AG4" s="384" t="s">
        <v>68</v>
      </c>
      <c r="AH4" s="384" t="s">
        <v>68</v>
      </c>
      <c r="AI4" s="384" t="s">
        <v>68</v>
      </c>
      <c r="AJ4" s="384" t="s">
        <v>68</v>
      </c>
      <c r="AK4" s="384" t="s">
        <v>68</v>
      </c>
      <c r="AL4" s="384" t="s">
        <v>69</v>
      </c>
      <c r="AM4" s="384" t="s">
        <v>70</v>
      </c>
      <c r="AN4" s="384" t="s">
        <v>71</v>
      </c>
      <c r="AO4" s="384" t="s">
        <v>72</v>
      </c>
      <c r="AP4" s="384"/>
      <c r="AQ4" s="384"/>
      <c r="AR4" s="384"/>
      <c r="AS4" s="384"/>
      <c r="AT4" s="387"/>
      <c r="AU4" s="387"/>
      <c r="AV4" s="387"/>
      <c r="AW4" s="387"/>
      <c r="AX4" s="387"/>
      <c r="AY4" s="387">
        <v>1</v>
      </c>
      <c r="AZ4" s="387"/>
      <c r="BA4" s="387"/>
      <c r="BB4" s="387"/>
      <c r="BC4" s="387"/>
      <c r="BD4" s="387"/>
      <c r="BE4" s="387"/>
      <c r="BF4" s="387"/>
      <c r="BG4" s="387">
        <v>1</v>
      </c>
      <c r="BH4" s="384">
        <v>1</v>
      </c>
      <c r="BI4" s="387"/>
      <c r="BJ4" s="387"/>
      <c r="BK4" s="389">
        <v>1230</v>
      </c>
      <c r="BL4" s="10">
        <v>1</v>
      </c>
      <c r="BM4" s="10" t="s">
        <v>73</v>
      </c>
      <c r="BN4" s="10">
        <v>1</v>
      </c>
      <c r="BO4" s="10" t="s">
        <v>74</v>
      </c>
      <c r="BP4" s="10" t="s">
        <v>74</v>
      </c>
      <c r="BQ4" s="10">
        <v>1</v>
      </c>
      <c r="BR4" s="10" t="str">
        <f>CONCATENATE(C4,"_",D4)</f>
        <v>1_9</v>
      </c>
      <c r="BS4" s="282"/>
      <c r="BT4" s="10"/>
      <c r="BU4" s="10" t="s">
        <v>1777</v>
      </c>
      <c r="BV4" s="10"/>
      <c r="BW4" s="289"/>
      <c r="BX4" s="289"/>
      <c r="BY4" s="9"/>
      <c r="BZ4" s="9"/>
      <c r="CA4" s="9"/>
      <c r="CC4" s="409" t="s">
        <v>1959</v>
      </c>
    </row>
    <row r="5" spans="1:1029" s="283" customFormat="1" ht="84.75" customHeight="1">
      <c r="B5" s="10">
        <v>2</v>
      </c>
      <c r="C5" s="280">
        <v>2</v>
      </c>
      <c r="D5" s="281" t="s">
        <v>75</v>
      </c>
      <c r="E5" s="10" t="s">
        <v>76</v>
      </c>
      <c r="F5" s="10" t="s">
        <v>77</v>
      </c>
      <c r="G5" s="11"/>
      <c r="H5" s="11" t="s">
        <v>1636</v>
      </c>
      <c r="I5" s="11" t="s">
        <v>622</v>
      </c>
      <c r="J5" s="11"/>
      <c r="K5" s="11"/>
      <c r="L5" s="11"/>
      <c r="M5" s="11"/>
      <c r="N5" s="390"/>
      <c r="O5" s="390" t="s">
        <v>78</v>
      </c>
      <c r="P5" s="390" t="s">
        <v>63</v>
      </c>
      <c r="Q5" s="384" t="s">
        <v>64</v>
      </c>
      <c r="R5" s="391">
        <v>2</v>
      </c>
      <c r="S5" s="387">
        <v>6</v>
      </c>
      <c r="T5" s="387">
        <v>1</v>
      </c>
      <c r="U5" s="387"/>
      <c r="V5" s="387"/>
      <c r="W5" s="387"/>
      <c r="X5" s="387">
        <v>1</v>
      </c>
      <c r="Y5" s="387">
        <v>1</v>
      </c>
      <c r="Z5" s="387"/>
      <c r="AA5" s="387"/>
      <c r="AB5" s="384"/>
      <c r="AC5" s="387"/>
      <c r="AD5" s="387"/>
      <c r="AE5" s="387"/>
      <c r="AF5" s="387"/>
      <c r="AG5" s="387"/>
      <c r="AH5" s="387"/>
      <c r="AI5" s="387"/>
      <c r="AJ5" s="387"/>
      <c r="AK5" s="387"/>
      <c r="AL5" s="387" t="s">
        <v>79</v>
      </c>
      <c r="AM5" s="387" t="s">
        <v>80</v>
      </c>
      <c r="AN5" s="384" t="s">
        <v>71</v>
      </c>
      <c r="AO5" s="384" t="s">
        <v>72</v>
      </c>
      <c r="AP5" s="384">
        <v>1</v>
      </c>
      <c r="AQ5" s="384" t="s">
        <v>81</v>
      </c>
      <c r="AR5" s="392">
        <v>42163</v>
      </c>
      <c r="AS5" s="392">
        <v>43259</v>
      </c>
      <c r="AT5" s="387"/>
      <c r="AU5" s="387"/>
      <c r="AV5" s="387">
        <v>1</v>
      </c>
      <c r="AW5" s="387"/>
      <c r="AX5" s="387"/>
      <c r="AY5" s="387"/>
      <c r="AZ5" s="387"/>
      <c r="BA5" s="387">
        <v>1</v>
      </c>
      <c r="BB5" s="387"/>
      <c r="BC5" s="387"/>
      <c r="BD5" s="387"/>
      <c r="BE5" s="387"/>
      <c r="BF5" s="387">
        <v>1</v>
      </c>
      <c r="BG5" s="387"/>
      <c r="BH5" s="387"/>
      <c r="BI5" s="387"/>
      <c r="BJ5" s="387"/>
      <c r="BK5" s="389">
        <v>2450</v>
      </c>
      <c r="BL5" s="10"/>
      <c r="BM5" s="10"/>
      <c r="BN5" s="10">
        <v>2.4</v>
      </c>
      <c r="BO5" s="10" t="s">
        <v>74</v>
      </c>
      <c r="BP5" s="10" t="s">
        <v>1635</v>
      </c>
      <c r="BQ5" s="10">
        <v>3</v>
      </c>
      <c r="BR5" s="10" t="str">
        <f t="shared" ref="BR5:BR77" si="0">CONCATENATE(C5,"_",D5)</f>
        <v>2_10.1</v>
      </c>
      <c r="BS5" s="282"/>
      <c r="BT5" s="10"/>
      <c r="BU5" s="10"/>
      <c r="BV5" s="10"/>
      <c r="BW5" s="289"/>
      <c r="BX5" s="289" t="s">
        <v>447</v>
      </c>
      <c r="BY5" s="10"/>
      <c r="BZ5" s="10"/>
      <c r="CA5" s="10"/>
      <c r="CB5" s="283" t="s">
        <v>1689</v>
      </c>
      <c r="CC5" s="410" t="s">
        <v>1959</v>
      </c>
    </row>
    <row r="6" spans="1:1029" s="283" customFormat="1" ht="84.75" hidden="1" customHeight="1">
      <c r="B6" s="10"/>
      <c r="C6" s="280"/>
      <c r="D6" s="281"/>
      <c r="E6" s="10"/>
      <c r="F6" s="10" t="s">
        <v>77</v>
      </c>
      <c r="G6" s="11"/>
      <c r="H6" s="11"/>
      <c r="I6" s="11"/>
      <c r="J6" s="11"/>
      <c r="K6" s="11"/>
      <c r="L6" s="11"/>
      <c r="M6" s="11"/>
      <c r="N6" s="390"/>
      <c r="O6" s="390" t="s">
        <v>78</v>
      </c>
      <c r="P6" s="390"/>
      <c r="Q6" s="384" t="s">
        <v>64</v>
      </c>
      <c r="R6" s="391"/>
      <c r="S6" s="387"/>
      <c r="T6" s="387"/>
      <c r="U6" s="387"/>
      <c r="V6" s="387"/>
      <c r="W6" s="387"/>
      <c r="X6" s="387"/>
      <c r="Y6" s="387"/>
      <c r="Z6" s="387"/>
      <c r="AA6" s="387"/>
      <c r="AB6" s="384"/>
      <c r="AC6" s="387"/>
      <c r="AD6" s="387"/>
      <c r="AE6" s="387"/>
      <c r="AF6" s="387"/>
      <c r="AG6" s="387"/>
      <c r="AH6" s="387"/>
      <c r="AI6" s="387"/>
      <c r="AJ6" s="387"/>
      <c r="AK6" s="387"/>
      <c r="AL6" s="387"/>
      <c r="AM6" s="387"/>
      <c r="AN6" s="384" t="s">
        <v>71</v>
      </c>
      <c r="AO6" s="384" t="s">
        <v>72</v>
      </c>
      <c r="AP6" s="384"/>
      <c r="AQ6" s="384"/>
      <c r="AR6" s="392"/>
      <c r="AS6" s="392"/>
      <c r="AT6" s="387"/>
      <c r="AU6" s="387"/>
      <c r="AV6" s="387"/>
      <c r="AW6" s="387"/>
      <c r="AX6" s="387"/>
      <c r="AY6" s="387"/>
      <c r="AZ6" s="387"/>
      <c r="BA6" s="387"/>
      <c r="BB6" s="387"/>
      <c r="BC6" s="387"/>
      <c r="BD6" s="387"/>
      <c r="BE6" s="387"/>
      <c r="BF6" s="387"/>
      <c r="BG6" s="387"/>
      <c r="BH6" s="387"/>
      <c r="BI6" s="387"/>
      <c r="BJ6" s="387"/>
      <c r="BK6" s="389"/>
      <c r="BL6" s="10"/>
      <c r="BM6" s="10"/>
      <c r="BN6" s="10">
        <v>2.4</v>
      </c>
      <c r="BO6" s="10" t="s">
        <v>74</v>
      </c>
      <c r="BP6" s="10" t="s">
        <v>1792</v>
      </c>
      <c r="BQ6" s="10"/>
      <c r="BR6" s="10" t="s">
        <v>1793</v>
      </c>
      <c r="BS6" s="282"/>
      <c r="BT6" s="10"/>
      <c r="BU6" s="10"/>
      <c r="BV6" s="10"/>
      <c r="BW6" s="289"/>
      <c r="BX6" s="289" t="s">
        <v>1725</v>
      </c>
      <c r="BY6" s="10"/>
      <c r="BZ6" s="10"/>
      <c r="CA6" s="10"/>
      <c r="CC6" s="410"/>
    </row>
    <row r="7" spans="1:1029" s="13" customFormat="1" ht="69" customHeight="1">
      <c r="A7" s="9">
        <v>2</v>
      </c>
      <c r="B7" s="9">
        <v>3</v>
      </c>
      <c r="C7" s="280">
        <v>3</v>
      </c>
      <c r="D7" s="281" t="s">
        <v>75</v>
      </c>
      <c r="E7" s="9" t="s">
        <v>82</v>
      </c>
      <c r="F7" s="9" t="s">
        <v>61</v>
      </c>
      <c r="G7" s="12"/>
      <c r="H7" s="12"/>
      <c r="I7" s="12"/>
      <c r="J7" s="12"/>
      <c r="K7" s="12"/>
      <c r="L7" s="12"/>
      <c r="M7" s="12"/>
      <c r="N7" s="393">
        <v>7</v>
      </c>
      <c r="O7" s="394" t="s">
        <v>78</v>
      </c>
      <c r="P7" s="394" t="s">
        <v>63</v>
      </c>
      <c r="Q7" s="384" t="s">
        <v>64</v>
      </c>
      <c r="R7" s="385">
        <v>2</v>
      </c>
      <c r="S7" s="386">
        <v>6</v>
      </c>
      <c r="T7" s="387"/>
      <c r="U7" s="387"/>
      <c r="V7" s="387">
        <v>1</v>
      </c>
      <c r="W7" s="387"/>
      <c r="X7" s="384"/>
      <c r="Y7" s="384"/>
      <c r="Z7" s="384">
        <v>1</v>
      </c>
      <c r="AA7" s="383"/>
      <c r="AB7" s="383">
        <v>109</v>
      </c>
      <c r="AC7" s="388">
        <v>2</v>
      </c>
      <c r="AD7" s="384" t="s">
        <v>83</v>
      </c>
      <c r="AE7" s="384" t="s">
        <v>66</v>
      </c>
      <c r="AF7" s="384" t="s">
        <v>84</v>
      </c>
      <c r="AG7" s="384" t="s">
        <v>68</v>
      </c>
      <c r="AH7" s="384" t="s">
        <v>85</v>
      </c>
      <c r="AI7" s="384" t="s">
        <v>86</v>
      </c>
      <c r="AJ7" s="384" t="s">
        <v>87</v>
      </c>
      <c r="AK7" s="384" t="s">
        <v>68</v>
      </c>
      <c r="AL7" s="384" t="s">
        <v>69</v>
      </c>
      <c r="AM7" s="384" t="s">
        <v>88</v>
      </c>
      <c r="AN7" s="384" t="s">
        <v>71</v>
      </c>
      <c r="AO7" s="384" t="s">
        <v>72</v>
      </c>
      <c r="AP7" s="384"/>
      <c r="AQ7" s="384"/>
      <c r="AR7" s="384"/>
      <c r="AS7" s="384"/>
      <c r="AT7" s="387"/>
      <c r="AU7" s="387"/>
      <c r="AV7" s="387"/>
      <c r="AW7" s="387"/>
      <c r="AX7" s="387"/>
      <c r="AY7" s="387">
        <v>1</v>
      </c>
      <c r="AZ7" s="387"/>
      <c r="BA7" s="387"/>
      <c r="BB7" s="387"/>
      <c r="BC7" s="387"/>
      <c r="BD7" s="387"/>
      <c r="BE7" s="387"/>
      <c r="BF7" s="387"/>
      <c r="BG7" s="387">
        <v>1</v>
      </c>
      <c r="BH7" s="384">
        <v>1</v>
      </c>
      <c r="BI7" s="387"/>
      <c r="BJ7" s="387"/>
      <c r="BK7" s="389">
        <v>1230</v>
      </c>
      <c r="BL7" s="10"/>
      <c r="BM7" s="10"/>
      <c r="BN7" s="10">
        <v>3</v>
      </c>
      <c r="BO7" s="10" t="s">
        <v>74</v>
      </c>
      <c r="BP7" s="10" t="s">
        <v>74</v>
      </c>
      <c r="BQ7" s="10">
        <v>1</v>
      </c>
      <c r="BR7" s="10" t="str">
        <f t="shared" si="0"/>
        <v>3_10.1</v>
      </c>
      <c r="BS7" s="282"/>
      <c r="BT7" s="10"/>
      <c r="BU7" s="10" t="s">
        <v>1777</v>
      </c>
      <c r="BV7" s="10"/>
      <c r="BW7" s="289"/>
      <c r="BX7" s="289"/>
      <c r="BY7" s="9"/>
      <c r="BZ7" s="9"/>
      <c r="CA7" s="9"/>
      <c r="CC7" s="409" t="s">
        <v>1959</v>
      </c>
    </row>
    <row r="8" spans="1:1029" s="283" customFormat="1" ht="69" customHeight="1">
      <c r="B8" s="10">
        <v>4</v>
      </c>
      <c r="C8" s="280">
        <v>4</v>
      </c>
      <c r="D8" s="281">
        <v>10</v>
      </c>
      <c r="E8" s="10" t="s">
        <v>89</v>
      </c>
      <c r="F8" s="10" t="s">
        <v>61</v>
      </c>
      <c r="G8" s="11"/>
      <c r="H8" s="11"/>
      <c r="I8" s="11"/>
      <c r="J8" s="11"/>
      <c r="K8" s="11"/>
      <c r="L8" s="11"/>
      <c r="M8" s="11"/>
      <c r="N8" s="395" t="s">
        <v>90</v>
      </c>
      <c r="O8" s="390" t="s">
        <v>78</v>
      </c>
      <c r="P8" s="390" t="s">
        <v>63</v>
      </c>
      <c r="Q8" s="384" t="s">
        <v>64</v>
      </c>
      <c r="R8" s="385">
        <v>2</v>
      </c>
      <c r="S8" s="386">
        <v>6</v>
      </c>
      <c r="T8" s="387"/>
      <c r="U8" s="387"/>
      <c r="V8" s="387">
        <v>1</v>
      </c>
      <c r="W8" s="387"/>
      <c r="X8" s="387"/>
      <c r="Y8" s="387"/>
      <c r="Z8" s="387"/>
      <c r="AA8" s="386">
        <v>1</v>
      </c>
      <c r="AB8" s="383">
        <v>108</v>
      </c>
      <c r="AC8" s="388">
        <v>1</v>
      </c>
      <c r="AD8" s="387" t="s">
        <v>91</v>
      </c>
      <c r="AE8" s="387" t="s">
        <v>92</v>
      </c>
      <c r="AF8" s="387" t="s">
        <v>84</v>
      </c>
      <c r="AG8" s="387" t="s">
        <v>68</v>
      </c>
      <c r="AH8" s="387" t="s">
        <v>68</v>
      </c>
      <c r="AI8" s="387" t="s">
        <v>68</v>
      </c>
      <c r="AJ8" s="387" t="s">
        <v>68</v>
      </c>
      <c r="AK8" s="387" t="s">
        <v>68</v>
      </c>
      <c r="AL8" s="387" t="s">
        <v>93</v>
      </c>
      <c r="AM8" s="387" t="s">
        <v>94</v>
      </c>
      <c r="AN8" s="384" t="s">
        <v>71</v>
      </c>
      <c r="AO8" s="384" t="s">
        <v>72</v>
      </c>
      <c r="AP8" s="384"/>
      <c r="AQ8" s="384"/>
      <c r="AR8" s="384"/>
      <c r="AS8" s="384"/>
      <c r="AT8" s="387"/>
      <c r="AU8" s="387"/>
      <c r="AV8" s="387"/>
      <c r="AW8" s="387"/>
      <c r="AX8" s="387">
        <v>1</v>
      </c>
      <c r="AY8" s="387"/>
      <c r="AZ8" s="387"/>
      <c r="BA8" s="387"/>
      <c r="BB8" s="387"/>
      <c r="BC8" s="387"/>
      <c r="BD8" s="387"/>
      <c r="BE8" s="387"/>
      <c r="BF8" s="387"/>
      <c r="BG8" s="387"/>
      <c r="BH8" s="387"/>
      <c r="BI8" s="387"/>
      <c r="BJ8" s="387"/>
      <c r="BK8" s="389">
        <v>1230</v>
      </c>
      <c r="BL8" s="10"/>
      <c r="BM8" s="10"/>
      <c r="BN8" s="10">
        <v>5</v>
      </c>
      <c r="BO8" s="10" t="s">
        <v>74</v>
      </c>
      <c r="BP8" s="10" t="s">
        <v>95</v>
      </c>
      <c r="BQ8" s="10">
        <v>5</v>
      </c>
      <c r="BR8" s="10" t="str">
        <f t="shared" si="0"/>
        <v>4_10</v>
      </c>
      <c r="BS8" s="282"/>
      <c r="BT8" s="10" t="s">
        <v>447</v>
      </c>
      <c r="BU8" s="10" t="s">
        <v>1777</v>
      </c>
      <c r="BV8" s="10"/>
      <c r="BW8" s="289"/>
      <c r="BX8" s="289"/>
      <c r="BY8" s="10"/>
      <c r="BZ8" s="10"/>
      <c r="CA8" s="10"/>
      <c r="CC8" s="410" t="s">
        <v>1959</v>
      </c>
    </row>
    <row r="9" spans="1:1029" s="1" customFormat="1" ht="69" customHeight="1">
      <c r="A9" s="283"/>
      <c r="B9" s="10">
        <v>5</v>
      </c>
      <c r="C9" s="280">
        <v>5</v>
      </c>
      <c r="D9" s="281" t="s">
        <v>96</v>
      </c>
      <c r="E9" s="10" t="s">
        <v>97</v>
      </c>
      <c r="F9" s="10" t="s">
        <v>98</v>
      </c>
      <c r="G9" s="11"/>
      <c r="H9" s="11"/>
      <c r="I9" s="11"/>
      <c r="J9" s="11"/>
      <c r="K9" s="11" t="s">
        <v>447</v>
      </c>
      <c r="L9" s="11"/>
      <c r="M9" s="11"/>
      <c r="N9" s="390"/>
      <c r="O9" s="390" t="s">
        <v>78</v>
      </c>
      <c r="P9" s="390" t="s">
        <v>63</v>
      </c>
      <c r="Q9" s="384" t="s">
        <v>64</v>
      </c>
      <c r="R9" s="391">
        <v>2</v>
      </c>
      <c r="S9" s="387">
        <v>6</v>
      </c>
      <c r="T9" s="387"/>
      <c r="U9" s="387"/>
      <c r="V9" s="387">
        <v>1</v>
      </c>
      <c r="W9" s="387"/>
      <c r="X9" s="387"/>
      <c r="Y9" s="387"/>
      <c r="Z9" s="387"/>
      <c r="AA9" s="387">
        <v>1</v>
      </c>
      <c r="AB9" s="384">
        <v>108</v>
      </c>
      <c r="AC9" s="387"/>
      <c r="AD9" s="387"/>
      <c r="AE9" s="387"/>
      <c r="AF9" s="387"/>
      <c r="AG9" s="387"/>
      <c r="AH9" s="387"/>
      <c r="AI9" s="387"/>
      <c r="AJ9" s="387"/>
      <c r="AK9" s="387"/>
      <c r="AL9" s="387" t="s">
        <v>93</v>
      </c>
      <c r="AM9" s="387" t="s">
        <v>99</v>
      </c>
      <c r="AN9" s="384" t="s">
        <v>71</v>
      </c>
      <c r="AO9" s="384" t="s">
        <v>72</v>
      </c>
      <c r="AP9" s="384"/>
      <c r="AQ9" s="384"/>
      <c r="AR9" s="384"/>
      <c r="AS9" s="384"/>
      <c r="AT9" s="387"/>
      <c r="AU9" s="387"/>
      <c r="AV9" s="387"/>
      <c r="AW9" s="387"/>
      <c r="AX9" s="387">
        <v>1</v>
      </c>
      <c r="AY9" s="387"/>
      <c r="AZ9" s="387"/>
      <c r="BA9" s="387"/>
      <c r="BB9" s="387"/>
      <c r="BC9" s="387"/>
      <c r="BD9" s="387"/>
      <c r="BE9" s="387"/>
      <c r="BF9" s="387"/>
      <c r="BG9" s="387"/>
      <c r="BH9" s="387"/>
      <c r="BI9" s="387"/>
      <c r="BJ9" s="387"/>
      <c r="BK9" s="389">
        <v>1500</v>
      </c>
      <c r="BL9" s="10">
        <v>1</v>
      </c>
      <c r="BM9" s="10" t="s">
        <v>100</v>
      </c>
      <c r="BN9" s="10">
        <v>6</v>
      </c>
      <c r="BO9" s="10" t="s">
        <v>74</v>
      </c>
      <c r="BP9" s="10" t="s">
        <v>101</v>
      </c>
      <c r="BQ9" s="10">
        <v>6</v>
      </c>
      <c r="BR9" s="10" t="str">
        <f t="shared" si="0"/>
        <v>5_11.1</v>
      </c>
      <c r="BS9" s="282"/>
      <c r="BT9" s="10" t="s">
        <v>447</v>
      </c>
      <c r="BU9" s="10"/>
      <c r="BV9" s="10" t="s">
        <v>1777</v>
      </c>
      <c r="BW9" s="289"/>
      <c r="BX9" s="289"/>
      <c r="BY9" s="457"/>
      <c r="BZ9" s="457"/>
      <c r="CA9" s="457"/>
      <c r="CB9" s="271"/>
      <c r="CC9" s="458" t="s">
        <v>1959</v>
      </c>
      <c r="CD9" s="271"/>
      <c r="CE9" s="271"/>
      <c r="CF9" s="271"/>
      <c r="CG9" s="271"/>
      <c r="CH9" s="271"/>
      <c r="CI9" s="271"/>
      <c r="CJ9" s="271"/>
      <c r="CK9" s="271"/>
      <c r="CL9" s="271"/>
      <c r="CM9" s="271"/>
      <c r="CN9" s="271"/>
      <c r="CO9" s="271"/>
      <c r="CP9" s="271"/>
      <c r="CQ9" s="271"/>
      <c r="CR9" s="271"/>
      <c r="CS9" s="271"/>
      <c r="CT9" s="271"/>
      <c r="CU9" s="271"/>
      <c r="CV9" s="271"/>
      <c r="CW9" s="271"/>
      <c r="CX9" s="271"/>
      <c r="CY9" s="271"/>
      <c r="CZ9" s="271"/>
      <c r="DA9" s="271"/>
      <c r="DB9" s="271"/>
      <c r="DC9" s="271"/>
      <c r="DD9" s="271"/>
      <c r="DE9" s="271"/>
      <c r="DF9" s="271"/>
      <c r="DG9" s="271"/>
      <c r="DH9" s="271"/>
      <c r="DI9" s="271"/>
      <c r="DJ9" s="271"/>
      <c r="DK9" s="271"/>
      <c r="DL9" s="271"/>
      <c r="DM9" s="271"/>
      <c r="DN9" s="271"/>
      <c r="DO9" s="271"/>
      <c r="DP9" s="271"/>
      <c r="DQ9" s="271"/>
      <c r="DR9" s="271"/>
      <c r="DS9" s="271"/>
      <c r="DT9" s="271"/>
      <c r="DU9" s="271"/>
      <c r="DV9" s="271"/>
      <c r="DW9" s="271"/>
      <c r="DX9" s="271"/>
      <c r="DY9" s="271"/>
      <c r="DZ9" s="271"/>
      <c r="EA9" s="271"/>
      <c r="EB9" s="271"/>
      <c r="EC9" s="271"/>
      <c r="ED9" s="271"/>
      <c r="EE9" s="271"/>
      <c r="EF9" s="271"/>
      <c r="EG9" s="271"/>
      <c r="EH9" s="271"/>
      <c r="EI9" s="271"/>
      <c r="EJ9" s="271"/>
      <c r="EK9" s="271"/>
      <c r="EL9" s="271"/>
      <c r="EM9" s="271"/>
      <c r="EN9" s="271"/>
      <c r="EO9" s="271"/>
      <c r="EP9" s="271"/>
      <c r="EQ9" s="271"/>
      <c r="ER9" s="271"/>
      <c r="ES9" s="271"/>
      <c r="ET9" s="271"/>
      <c r="EU9" s="271"/>
      <c r="EV9" s="271"/>
      <c r="EW9" s="271"/>
      <c r="EX9" s="271"/>
      <c r="EY9" s="271"/>
      <c r="EZ9" s="271"/>
      <c r="FA9" s="271"/>
      <c r="FB9" s="271"/>
      <c r="FC9" s="271"/>
      <c r="FD9" s="271"/>
      <c r="FE9" s="271"/>
      <c r="FF9" s="271"/>
      <c r="FG9" s="271"/>
      <c r="FH9" s="271"/>
      <c r="FI9" s="271"/>
      <c r="FJ9" s="271"/>
      <c r="FK9" s="271"/>
      <c r="FL9" s="271"/>
      <c r="FM9" s="271"/>
      <c r="FN9" s="271"/>
      <c r="FO9" s="271"/>
      <c r="FP9" s="271"/>
      <c r="FQ9" s="271"/>
      <c r="FR9" s="271"/>
      <c r="FS9" s="271"/>
      <c r="FT9" s="271"/>
      <c r="FU9" s="271"/>
      <c r="FV9" s="271"/>
      <c r="FW9" s="271"/>
      <c r="FX9" s="271"/>
      <c r="FY9" s="271"/>
      <c r="FZ9" s="271"/>
      <c r="GA9" s="271"/>
      <c r="GB9" s="271"/>
      <c r="GC9" s="271"/>
      <c r="GD9" s="271"/>
      <c r="GE9" s="271"/>
      <c r="GF9" s="271"/>
      <c r="GG9" s="271"/>
      <c r="GH9" s="271"/>
      <c r="GI9" s="271"/>
      <c r="GJ9" s="271"/>
      <c r="GK9" s="271"/>
      <c r="GL9" s="271"/>
      <c r="GM9" s="271"/>
      <c r="GN9" s="271"/>
      <c r="GO9" s="271"/>
      <c r="GP9" s="271"/>
      <c r="GQ9" s="271"/>
      <c r="GR9" s="271"/>
      <c r="GS9" s="271"/>
      <c r="GT9" s="271"/>
      <c r="GU9" s="271"/>
      <c r="GV9" s="271"/>
      <c r="GW9" s="271"/>
      <c r="GX9" s="271"/>
      <c r="GY9" s="271"/>
      <c r="GZ9" s="271"/>
      <c r="HA9" s="271"/>
      <c r="HB9" s="271"/>
      <c r="HC9" s="271"/>
      <c r="HD9" s="271"/>
      <c r="HE9" s="271"/>
      <c r="HF9" s="271"/>
      <c r="HG9" s="271"/>
      <c r="HH9" s="271"/>
      <c r="HI9" s="271"/>
      <c r="HJ9" s="271"/>
      <c r="HK9" s="271"/>
      <c r="HL9" s="271"/>
      <c r="HM9" s="271"/>
      <c r="HN9" s="271"/>
      <c r="HO9" s="271"/>
      <c r="HP9" s="271"/>
      <c r="HQ9" s="271"/>
      <c r="HR9" s="271"/>
      <c r="HS9" s="271"/>
      <c r="HT9" s="271"/>
      <c r="HU9" s="271"/>
      <c r="HV9" s="271"/>
      <c r="HW9" s="271"/>
      <c r="HX9" s="271"/>
      <c r="HY9" s="271"/>
      <c r="HZ9" s="271"/>
      <c r="IA9" s="271"/>
      <c r="IB9" s="271"/>
      <c r="IC9" s="271"/>
      <c r="ID9" s="271"/>
      <c r="IE9" s="271"/>
      <c r="IF9" s="271"/>
      <c r="IG9" s="271"/>
      <c r="IH9" s="271"/>
      <c r="II9" s="271"/>
      <c r="IJ9" s="271"/>
      <c r="IK9" s="271"/>
      <c r="IL9" s="271"/>
      <c r="IM9" s="271"/>
      <c r="IN9" s="271"/>
      <c r="IO9" s="271"/>
      <c r="IP9" s="271"/>
      <c r="IQ9" s="271"/>
      <c r="IR9" s="271"/>
      <c r="IS9" s="271"/>
      <c r="IT9" s="271"/>
      <c r="IU9" s="271"/>
      <c r="IV9" s="271"/>
      <c r="IW9" s="271"/>
      <c r="IX9" s="271"/>
      <c r="IY9" s="271"/>
      <c r="IZ9" s="271"/>
      <c r="JA9" s="271"/>
      <c r="JB9" s="271"/>
      <c r="JC9" s="271"/>
      <c r="JD9" s="271"/>
      <c r="JE9" s="271"/>
      <c r="JF9" s="271"/>
      <c r="JG9" s="271"/>
      <c r="JH9" s="271"/>
      <c r="JI9" s="271"/>
      <c r="JJ9" s="271"/>
      <c r="JK9" s="271"/>
      <c r="JL9" s="271"/>
      <c r="JM9" s="271"/>
      <c r="JN9" s="271"/>
      <c r="JO9" s="271"/>
      <c r="JP9" s="271"/>
      <c r="JQ9" s="271"/>
      <c r="JR9" s="271"/>
      <c r="JS9" s="271"/>
      <c r="JT9" s="271"/>
      <c r="JU9" s="271"/>
      <c r="JV9" s="271"/>
      <c r="JW9" s="271"/>
      <c r="JX9" s="271"/>
      <c r="JY9" s="271"/>
      <c r="JZ9" s="271"/>
      <c r="KA9" s="271"/>
      <c r="KB9" s="271"/>
      <c r="KC9" s="271"/>
      <c r="KD9" s="271"/>
      <c r="KE9" s="271"/>
      <c r="KF9" s="271"/>
      <c r="KG9" s="271"/>
      <c r="KH9" s="271"/>
      <c r="KI9" s="271"/>
      <c r="KJ9" s="271"/>
      <c r="KK9" s="271"/>
      <c r="KL9" s="271"/>
      <c r="KM9" s="271"/>
      <c r="KN9" s="271"/>
      <c r="KO9" s="271"/>
      <c r="KP9" s="271"/>
      <c r="KQ9" s="271"/>
      <c r="KR9" s="271"/>
      <c r="KS9" s="271"/>
      <c r="KT9" s="271"/>
      <c r="KU9" s="271"/>
      <c r="KV9" s="271"/>
      <c r="KW9" s="271"/>
      <c r="KX9" s="271"/>
      <c r="KY9" s="271"/>
      <c r="KZ9" s="271"/>
      <c r="LA9" s="271"/>
      <c r="LB9" s="271"/>
      <c r="LC9" s="271"/>
      <c r="LD9" s="271"/>
      <c r="LE9" s="271"/>
      <c r="LF9" s="271"/>
      <c r="LG9" s="271"/>
      <c r="LH9" s="271"/>
      <c r="LI9" s="271"/>
      <c r="LJ9" s="271"/>
      <c r="LK9" s="271"/>
      <c r="LL9" s="271"/>
      <c r="LM9" s="271"/>
      <c r="LN9" s="271"/>
      <c r="LO9" s="271"/>
      <c r="LP9" s="271"/>
      <c r="LQ9" s="271"/>
      <c r="LR9" s="271"/>
      <c r="LS9" s="271"/>
      <c r="LT9" s="271"/>
      <c r="LU9" s="271"/>
      <c r="LV9" s="271"/>
      <c r="LW9" s="271"/>
      <c r="LX9" s="271"/>
      <c r="LY9" s="271"/>
      <c r="LZ9" s="271"/>
      <c r="MA9" s="271"/>
      <c r="MB9" s="271"/>
      <c r="MC9" s="271"/>
      <c r="MD9" s="271"/>
      <c r="ME9" s="271"/>
      <c r="MF9" s="271"/>
      <c r="MG9" s="271"/>
      <c r="MH9" s="271"/>
      <c r="MI9" s="271"/>
      <c r="MJ9" s="271"/>
      <c r="MK9" s="271"/>
      <c r="ML9" s="271"/>
      <c r="MM9" s="271"/>
      <c r="MN9" s="271"/>
      <c r="MO9" s="271"/>
      <c r="MP9" s="271"/>
      <c r="MQ9" s="271"/>
      <c r="MR9" s="271"/>
      <c r="MS9" s="271"/>
      <c r="MT9" s="271"/>
      <c r="MU9" s="271"/>
      <c r="MV9" s="271"/>
      <c r="MW9" s="271"/>
      <c r="MX9" s="271"/>
      <c r="MY9" s="271"/>
      <c r="MZ9" s="271"/>
      <c r="NA9" s="271"/>
      <c r="NB9" s="271"/>
      <c r="NC9" s="271"/>
      <c r="ND9" s="271"/>
      <c r="NE9" s="271"/>
      <c r="NF9" s="271"/>
      <c r="NG9" s="271"/>
      <c r="NH9" s="271"/>
      <c r="NI9" s="271"/>
      <c r="NJ9" s="271"/>
      <c r="NK9" s="271"/>
      <c r="NL9" s="271"/>
      <c r="NM9" s="271"/>
      <c r="NN9" s="271"/>
      <c r="NO9" s="271"/>
      <c r="NP9" s="271"/>
      <c r="NQ9" s="271"/>
      <c r="NR9" s="271"/>
      <c r="NS9" s="271"/>
      <c r="NT9" s="271"/>
      <c r="NU9" s="271"/>
      <c r="NV9" s="271"/>
      <c r="NW9" s="271"/>
      <c r="NX9" s="271"/>
      <c r="NY9" s="271"/>
      <c r="NZ9" s="271"/>
      <c r="OA9" s="271"/>
      <c r="OB9" s="271"/>
      <c r="OC9" s="271"/>
      <c r="OD9" s="271"/>
      <c r="OE9" s="271"/>
      <c r="OF9" s="271"/>
      <c r="OG9" s="271"/>
      <c r="OH9" s="271"/>
      <c r="OI9" s="271"/>
      <c r="OJ9" s="271"/>
      <c r="OK9" s="271"/>
      <c r="OL9" s="271"/>
      <c r="OM9" s="271"/>
      <c r="ON9" s="271"/>
      <c r="OO9" s="271"/>
      <c r="OP9" s="271"/>
      <c r="OQ9" s="271"/>
      <c r="OR9" s="271"/>
      <c r="OS9" s="271"/>
      <c r="OT9" s="271"/>
      <c r="OU9" s="271"/>
      <c r="OV9" s="271"/>
      <c r="OW9" s="271"/>
      <c r="OX9" s="271"/>
      <c r="OY9" s="271"/>
      <c r="OZ9" s="271"/>
      <c r="PA9" s="271"/>
      <c r="PB9" s="271"/>
      <c r="PC9" s="271"/>
      <c r="PD9" s="271"/>
      <c r="PE9" s="271"/>
      <c r="PF9" s="271"/>
      <c r="PG9" s="271"/>
      <c r="PH9" s="271"/>
      <c r="PI9" s="271"/>
      <c r="PJ9" s="271"/>
      <c r="PK9" s="271"/>
      <c r="PL9" s="271"/>
      <c r="PM9" s="271"/>
      <c r="PN9" s="271"/>
      <c r="PO9" s="271"/>
      <c r="PP9" s="271"/>
      <c r="PQ9" s="271"/>
      <c r="PR9" s="271"/>
      <c r="PS9" s="271"/>
      <c r="PT9" s="271"/>
      <c r="PU9" s="271"/>
      <c r="PV9" s="271"/>
      <c r="PW9" s="271"/>
      <c r="PX9" s="271"/>
      <c r="PY9" s="271"/>
      <c r="PZ9" s="271"/>
      <c r="QA9" s="271"/>
      <c r="QB9" s="271"/>
      <c r="QC9" s="271"/>
      <c r="QD9" s="271"/>
      <c r="QE9" s="271"/>
      <c r="QF9" s="271"/>
      <c r="QG9" s="271"/>
      <c r="QH9" s="271"/>
      <c r="QI9" s="271"/>
      <c r="QJ9" s="271"/>
      <c r="QK9" s="271"/>
      <c r="QL9" s="271"/>
      <c r="QM9" s="271"/>
      <c r="QN9" s="271"/>
      <c r="QO9" s="271"/>
      <c r="QP9" s="271"/>
      <c r="QQ9" s="271"/>
      <c r="QR9" s="271"/>
      <c r="QS9" s="271"/>
      <c r="QT9" s="271"/>
      <c r="QU9" s="271"/>
      <c r="QV9" s="271"/>
      <c r="QW9" s="271"/>
      <c r="QX9" s="271"/>
      <c r="QY9" s="271"/>
      <c r="QZ9" s="271"/>
      <c r="RA9" s="271"/>
      <c r="RB9" s="271"/>
      <c r="RC9" s="271"/>
      <c r="RD9" s="271"/>
      <c r="RE9" s="271"/>
      <c r="RF9" s="271"/>
      <c r="RG9" s="271"/>
      <c r="RH9" s="271"/>
      <c r="RI9" s="271"/>
      <c r="RJ9" s="271"/>
      <c r="RK9" s="271"/>
      <c r="RL9" s="271"/>
      <c r="RM9" s="271"/>
      <c r="RN9" s="271"/>
      <c r="RO9" s="271"/>
      <c r="RP9" s="271"/>
      <c r="RQ9" s="271"/>
      <c r="RR9" s="271"/>
      <c r="RS9" s="271"/>
      <c r="RT9" s="271"/>
      <c r="RU9" s="271"/>
      <c r="RV9" s="271"/>
      <c r="RW9" s="271"/>
      <c r="RX9" s="271"/>
      <c r="RY9" s="271"/>
      <c r="RZ9" s="271"/>
      <c r="SA9" s="271"/>
      <c r="SB9" s="271"/>
      <c r="SC9" s="271"/>
      <c r="SD9" s="271"/>
      <c r="SE9" s="271"/>
      <c r="SF9" s="271"/>
      <c r="SG9" s="271"/>
      <c r="SH9" s="271"/>
      <c r="SI9" s="271"/>
      <c r="SJ9" s="271"/>
      <c r="SK9" s="271"/>
      <c r="SL9" s="271"/>
      <c r="SM9" s="271"/>
      <c r="SN9" s="271"/>
      <c r="SO9" s="271"/>
      <c r="SP9" s="271"/>
      <c r="SQ9" s="271"/>
      <c r="SR9" s="271"/>
      <c r="SS9" s="271"/>
      <c r="ST9" s="271"/>
      <c r="SU9" s="271"/>
      <c r="SV9" s="271"/>
      <c r="SW9" s="271"/>
      <c r="SX9" s="271"/>
      <c r="SY9" s="271"/>
      <c r="SZ9" s="271"/>
      <c r="TA9" s="271"/>
      <c r="TB9" s="271"/>
      <c r="TC9" s="271"/>
      <c r="TD9" s="271"/>
      <c r="TE9" s="271"/>
      <c r="TF9" s="271"/>
      <c r="TG9" s="271"/>
      <c r="TH9" s="271"/>
      <c r="TI9" s="271"/>
      <c r="TJ9" s="271"/>
      <c r="TK9" s="271"/>
      <c r="TL9" s="271"/>
      <c r="TM9" s="271"/>
      <c r="TN9" s="271"/>
      <c r="TO9" s="271"/>
      <c r="TP9" s="271"/>
      <c r="TQ9" s="271"/>
      <c r="TR9" s="271"/>
      <c r="TS9" s="271"/>
      <c r="TT9" s="271"/>
      <c r="TU9" s="271"/>
      <c r="TV9" s="271"/>
      <c r="TW9" s="271"/>
      <c r="TX9" s="271"/>
      <c r="TY9" s="271"/>
      <c r="TZ9" s="271"/>
      <c r="UA9" s="271"/>
      <c r="UB9" s="271"/>
      <c r="UC9" s="271"/>
      <c r="UD9" s="271"/>
      <c r="UE9" s="271"/>
      <c r="UF9" s="271"/>
      <c r="UG9" s="271"/>
      <c r="UH9" s="271"/>
      <c r="UI9" s="271"/>
      <c r="UJ9" s="271"/>
      <c r="UK9" s="271"/>
      <c r="UL9" s="271"/>
      <c r="UM9" s="271"/>
      <c r="UN9" s="271"/>
      <c r="UO9" s="271"/>
      <c r="UP9" s="271"/>
      <c r="UQ9" s="271"/>
      <c r="UR9" s="271"/>
      <c r="US9" s="271"/>
      <c r="UT9" s="271"/>
      <c r="UU9" s="271"/>
      <c r="UV9" s="271"/>
      <c r="UW9" s="271"/>
      <c r="UX9" s="271"/>
      <c r="UY9" s="271"/>
      <c r="UZ9" s="271"/>
      <c r="VA9" s="271"/>
      <c r="VB9" s="271"/>
      <c r="VC9" s="271"/>
      <c r="VD9" s="271"/>
      <c r="VE9" s="271"/>
      <c r="VF9" s="271"/>
      <c r="VG9" s="271"/>
      <c r="VH9" s="271"/>
      <c r="VI9" s="271"/>
      <c r="VJ9" s="271"/>
      <c r="VK9" s="271"/>
      <c r="VL9" s="271"/>
      <c r="VM9" s="271"/>
      <c r="VN9" s="271"/>
      <c r="VO9" s="271"/>
      <c r="VP9" s="271"/>
      <c r="VQ9" s="271"/>
      <c r="VR9" s="271"/>
      <c r="VS9" s="271"/>
      <c r="VT9" s="271"/>
      <c r="VU9" s="271"/>
      <c r="VV9" s="271"/>
      <c r="VW9" s="271"/>
      <c r="VX9" s="271"/>
      <c r="VY9" s="271"/>
      <c r="VZ9" s="271"/>
      <c r="WA9" s="271"/>
      <c r="WB9" s="271"/>
      <c r="WC9" s="271"/>
      <c r="WD9" s="271"/>
      <c r="WE9" s="271"/>
      <c r="WF9" s="271"/>
      <c r="WG9" s="271"/>
      <c r="WH9" s="271"/>
      <c r="WI9" s="271"/>
      <c r="WJ9" s="271"/>
      <c r="WK9" s="271"/>
      <c r="WL9" s="271"/>
      <c r="WM9" s="271"/>
      <c r="WN9" s="271"/>
      <c r="WO9" s="271"/>
      <c r="WP9" s="271"/>
      <c r="WQ9" s="271"/>
      <c r="WR9" s="271"/>
      <c r="WS9" s="271"/>
      <c r="WT9" s="271"/>
      <c r="WU9" s="271"/>
      <c r="WV9" s="271"/>
      <c r="WW9" s="271"/>
      <c r="WX9" s="271"/>
      <c r="WY9" s="271"/>
      <c r="WZ9" s="271"/>
      <c r="XA9" s="271"/>
      <c r="XB9" s="271"/>
      <c r="XC9" s="271"/>
      <c r="XD9" s="271"/>
      <c r="XE9" s="271"/>
      <c r="XF9" s="271"/>
      <c r="XG9" s="271"/>
      <c r="XH9" s="271"/>
      <c r="XI9" s="271"/>
      <c r="XJ9" s="271"/>
      <c r="XK9" s="271"/>
      <c r="XL9" s="271"/>
      <c r="XM9" s="271"/>
      <c r="XN9" s="271"/>
      <c r="XO9" s="271"/>
      <c r="XP9" s="271"/>
      <c r="XQ9" s="271"/>
      <c r="XR9" s="271"/>
      <c r="XS9" s="271"/>
      <c r="XT9" s="271"/>
      <c r="XU9" s="271"/>
      <c r="XV9" s="271"/>
      <c r="XW9" s="271"/>
      <c r="XX9" s="271"/>
      <c r="XY9" s="271"/>
      <c r="XZ9" s="271"/>
      <c r="YA9" s="271"/>
      <c r="YB9" s="271"/>
      <c r="YC9" s="271"/>
      <c r="YD9" s="271"/>
      <c r="YE9" s="271"/>
      <c r="YF9" s="271"/>
      <c r="YG9" s="271"/>
      <c r="YH9" s="271"/>
      <c r="YI9" s="271"/>
      <c r="YJ9" s="271"/>
      <c r="YK9" s="271"/>
      <c r="YL9" s="271"/>
      <c r="YM9" s="271"/>
      <c r="YN9" s="271"/>
      <c r="YO9" s="271"/>
      <c r="YP9" s="271"/>
      <c r="YQ9" s="271"/>
      <c r="YR9" s="271"/>
      <c r="YS9" s="271"/>
      <c r="YT9" s="271"/>
      <c r="YU9" s="271"/>
      <c r="YV9" s="271"/>
      <c r="YW9" s="271"/>
      <c r="YX9" s="271"/>
      <c r="YY9" s="271"/>
      <c r="YZ9" s="271"/>
      <c r="ZA9" s="271"/>
      <c r="ZB9" s="271"/>
      <c r="ZC9" s="271"/>
      <c r="ZD9" s="271"/>
      <c r="ZE9" s="271"/>
      <c r="ZF9" s="271"/>
      <c r="ZG9" s="271"/>
      <c r="ZH9" s="271"/>
      <c r="ZI9" s="271"/>
      <c r="ZJ9" s="271"/>
      <c r="ZK9" s="271"/>
      <c r="ZL9" s="271"/>
      <c r="ZM9" s="271"/>
      <c r="ZN9" s="271"/>
      <c r="ZO9" s="271"/>
      <c r="ZP9" s="271"/>
      <c r="ZQ9" s="271"/>
      <c r="ZR9" s="271"/>
      <c r="ZS9" s="271"/>
      <c r="ZT9" s="271"/>
      <c r="ZU9" s="271"/>
      <c r="ZV9" s="271"/>
      <c r="ZW9" s="271"/>
      <c r="ZX9" s="271"/>
      <c r="ZY9" s="271"/>
      <c r="ZZ9" s="271"/>
      <c r="AAA9" s="271"/>
      <c r="AAB9" s="271"/>
      <c r="AAC9" s="271"/>
      <c r="AAD9" s="271"/>
      <c r="AAE9" s="271"/>
      <c r="AAF9" s="271"/>
      <c r="AAG9" s="271"/>
      <c r="AAH9" s="271"/>
      <c r="AAI9" s="271"/>
      <c r="AAJ9" s="271"/>
      <c r="AAK9" s="271"/>
      <c r="AAL9" s="271"/>
      <c r="AAM9" s="271"/>
      <c r="AAN9" s="271"/>
      <c r="AAO9" s="271"/>
      <c r="AAP9" s="271"/>
      <c r="AAQ9" s="271"/>
      <c r="AAR9" s="271"/>
      <c r="AAS9" s="271"/>
      <c r="AAT9" s="271"/>
      <c r="AAU9" s="271"/>
      <c r="AAV9" s="271"/>
      <c r="AAW9" s="271"/>
      <c r="AAX9" s="271"/>
      <c r="AAY9" s="271"/>
      <c r="AAZ9" s="271"/>
      <c r="ABA9" s="271"/>
      <c r="ABB9" s="271"/>
      <c r="ABC9" s="271"/>
      <c r="ABD9" s="271"/>
      <c r="ABE9" s="271"/>
      <c r="ABF9" s="271"/>
      <c r="ABG9" s="271"/>
      <c r="ABH9" s="271"/>
      <c r="ABI9" s="271"/>
      <c r="ABJ9" s="271"/>
      <c r="ABK9" s="271"/>
      <c r="ABL9" s="271"/>
      <c r="ABM9" s="271"/>
      <c r="ABN9" s="271"/>
      <c r="ABO9" s="271"/>
      <c r="ABP9" s="271"/>
      <c r="ABQ9" s="271"/>
      <c r="ABR9" s="271"/>
      <c r="ABS9" s="271"/>
      <c r="ABT9" s="271"/>
      <c r="ABU9" s="271"/>
      <c r="ABV9" s="271"/>
      <c r="ABW9" s="271"/>
      <c r="ABX9" s="271"/>
      <c r="ABY9" s="271"/>
      <c r="ABZ9" s="271"/>
      <c r="ACA9" s="271"/>
      <c r="ACB9" s="271"/>
      <c r="ACC9" s="271"/>
      <c r="ACD9" s="271"/>
      <c r="ACE9" s="271"/>
      <c r="ACF9" s="271"/>
      <c r="ACG9" s="271"/>
      <c r="ACH9" s="271"/>
      <c r="ACI9" s="271"/>
      <c r="ACJ9" s="271"/>
      <c r="ACK9" s="271"/>
      <c r="ACL9" s="271"/>
      <c r="ACM9" s="271"/>
      <c r="ACN9" s="271"/>
      <c r="ACO9" s="271"/>
      <c r="ACP9" s="271"/>
      <c r="ACQ9" s="271"/>
      <c r="ACR9" s="271"/>
      <c r="ACS9" s="271"/>
      <c r="ACT9" s="271"/>
      <c r="ACU9" s="271"/>
      <c r="ACV9" s="271"/>
      <c r="ACW9" s="271"/>
      <c r="ACX9" s="271"/>
      <c r="ACY9" s="271"/>
      <c r="ACZ9" s="271"/>
      <c r="ADA9" s="271"/>
      <c r="ADB9" s="271"/>
      <c r="ADC9" s="271"/>
      <c r="ADD9" s="271"/>
      <c r="ADE9" s="271"/>
      <c r="ADF9" s="271"/>
      <c r="ADG9" s="271"/>
      <c r="ADH9" s="271"/>
      <c r="ADI9" s="271"/>
      <c r="ADJ9" s="271"/>
      <c r="ADK9" s="271"/>
      <c r="ADL9" s="271"/>
      <c r="ADM9" s="271"/>
      <c r="ADN9" s="271"/>
      <c r="ADO9" s="271"/>
      <c r="ADP9" s="271"/>
      <c r="ADQ9" s="271"/>
      <c r="ADR9" s="271"/>
      <c r="ADS9" s="271"/>
      <c r="ADT9" s="271"/>
      <c r="ADU9" s="271"/>
      <c r="ADV9" s="271"/>
      <c r="ADW9" s="271"/>
      <c r="ADX9" s="271"/>
      <c r="ADY9" s="271"/>
      <c r="ADZ9" s="271"/>
      <c r="AEA9" s="271"/>
      <c r="AEB9" s="271"/>
      <c r="AEC9" s="271"/>
      <c r="AED9" s="271"/>
      <c r="AEE9" s="271"/>
      <c r="AEF9" s="271"/>
      <c r="AEG9" s="271"/>
      <c r="AEH9" s="271"/>
      <c r="AEI9" s="271"/>
      <c r="AEJ9" s="271"/>
      <c r="AEK9" s="271"/>
      <c r="AEL9" s="271"/>
      <c r="AEM9" s="271"/>
      <c r="AEN9" s="271"/>
      <c r="AEO9" s="271"/>
      <c r="AEP9" s="271"/>
      <c r="AEQ9" s="271"/>
      <c r="AER9" s="271"/>
      <c r="AES9" s="271"/>
      <c r="AET9" s="271"/>
      <c r="AEU9" s="271"/>
      <c r="AEV9" s="271"/>
      <c r="AEW9" s="271"/>
      <c r="AEX9" s="271"/>
      <c r="AEY9" s="271"/>
      <c r="AEZ9" s="271"/>
      <c r="AFA9" s="271"/>
      <c r="AFB9" s="271"/>
      <c r="AFC9" s="271"/>
      <c r="AFD9" s="271"/>
      <c r="AFE9" s="271"/>
      <c r="AFF9" s="271"/>
      <c r="AFG9" s="271"/>
      <c r="AFH9" s="271"/>
      <c r="AFI9" s="271"/>
      <c r="AFJ9" s="271"/>
      <c r="AFK9" s="271"/>
      <c r="AFL9" s="271"/>
      <c r="AFM9" s="271"/>
      <c r="AFN9" s="271"/>
      <c r="AFO9" s="271"/>
      <c r="AFP9" s="271"/>
      <c r="AFQ9" s="271"/>
      <c r="AFR9" s="271"/>
      <c r="AFS9" s="271"/>
      <c r="AFT9" s="271"/>
      <c r="AFU9" s="271"/>
      <c r="AFV9" s="271"/>
      <c r="AFW9" s="271"/>
      <c r="AFX9" s="271"/>
      <c r="AFY9" s="271"/>
      <c r="AFZ9" s="271"/>
      <c r="AGA9" s="271"/>
      <c r="AGB9" s="271"/>
      <c r="AGC9" s="271"/>
      <c r="AGD9" s="271"/>
      <c r="AGE9" s="271"/>
      <c r="AGF9" s="271"/>
      <c r="AGG9" s="271"/>
      <c r="AGH9" s="271"/>
      <c r="AGI9" s="271"/>
      <c r="AGJ9" s="271"/>
      <c r="AGK9" s="271"/>
      <c r="AGL9" s="271"/>
      <c r="AGM9" s="271"/>
      <c r="AGN9" s="271"/>
      <c r="AGO9" s="271"/>
      <c r="AGP9" s="271"/>
      <c r="AGQ9" s="271"/>
      <c r="AGR9" s="271"/>
      <c r="AGS9" s="271"/>
      <c r="AGT9" s="271"/>
      <c r="AGU9" s="271"/>
      <c r="AGV9" s="271"/>
      <c r="AGW9" s="271"/>
      <c r="AGX9" s="271"/>
      <c r="AGY9" s="271"/>
      <c r="AGZ9" s="271"/>
      <c r="AHA9" s="271"/>
      <c r="AHB9" s="271"/>
      <c r="AHC9" s="271"/>
      <c r="AHD9" s="271"/>
      <c r="AHE9" s="271"/>
      <c r="AHF9" s="271"/>
      <c r="AHG9" s="271"/>
      <c r="AHH9" s="271"/>
      <c r="AHI9" s="271"/>
      <c r="AHJ9" s="271"/>
      <c r="AHK9" s="271"/>
      <c r="AHL9" s="271"/>
      <c r="AHM9" s="271"/>
      <c r="AHN9" s="271"/>
      <c r="AHO9" s="271"/>
      <c r="AHP9" s="271"/>
      <c r="AHQ9" s="271"/>
      <c r="AHR9" s="271"/>
      <c r="AHS9" s="271"/>
      <c r="AHT9" s="271"/>
      <c r="AHU9" s="271"/>
      <c r="AHV9" s="271"/>
      <c r="AHW9" s="271"/>
      <c r="AHX9" s="271"/>
      <c r="AHY9" s="271"/>
      <c r="AHZ9" s="271"/>
      <c r="AIA9" s="271"/>
      <c r="AIB9" s="271"/>
      <c r="AIC9" s="271"/>
      <c r="AID9" s="271"/>
      <c r="AIE9" s="271"/>
      <c r="AIF9" s="271"/>
      <c r="AIG9" s="271"/>
      <c r="AIH9" s="271"/>
      <c r="AII9" s="271"/>
      <c r="AIJ9" s="271"/>
      <c r="AIK9" s="271"/>
      <c r="AIL9" s="271"/>
      <c r="AIM9" s="271"/>
      <c r="AIN9" s="271"/>
      <c r="AIO9" s="271"/>
      <c r="AIP9" s="271"/>
      <c r="AIQ9" s="271"/>
      <c r="AIR9" s="271"/>
      <c r="AIS9" s="271"/>
      <c r="AIT9" s="271"/>
      <c r="AIU9" s="271"/>
      <c r="AIV9" s="271"/>
      <c r="AIW9" s="271"/>
      <c r="AIX9" s="271"/>
      <c r="AIY9" s="271"/>
      <c r="AIZ9" s="271"/>
      <c r="AJA9" s="271"/>
      <c r="AJB9" s="271"/>
      <c r="AJC9" s="271"/>
      <c r="AJD9" s="271"/>
      <c r="AJE9" s="271"/>
      <c r="AJF9" s="271"/>
      <c r="AJG9" s="271"/>
      <c r="AJH9" s="271"/>
      <c r="AJI9" s="271"/>
      <c r="AJJ9" s="271"/>
      <c r="AJK9" s="271"/>
      <c r="AJL9" s="271"/>
      <c r="AJM9" s="271"/>
      <c r="AJN9" s="271"/>
      <c r="AJO9" s="271"/>
      <c r="AJP9" s="271"/>
      <c r="AJQ9" s="271"/>
      <c r="AJR9" s="271"/>
      <c r="AJS9" s="271"/>
      <c r="AJT9" s="271"/>
      <c r="AJU9" s="271"/>
      <c r="AJV9" s="271"/>
      <c r="AJW9" s="271"/>
      <c r="AJX9" s="271"/>
      <c r="AJY9" s="271"/>
      <c r="AJZ9" s="271"/>
      <c r="AKA9" s="271"/>
      <c r="AKB9" s="271"/>
      <c r="AKC9" s="271"/>
      <c r="AKD9" s="271"/>
      <c r="AKE9" s="271"/>
      <c r="AKF9" s="271"/>
      <c r="AKG9" s="271"/>
      <c r="AKH9" s="271"/>
      <c r="AKI9" s="271"/>
      <c r="AKJ9" s="271"/>
      <c r="AKK9" s="271"/>
      <c r="AKL9" s="271"/>
      <c r="AKM9" s="271"/>
      <c r="AKN9" s="271"/>
      <c r="AKO9" s="271"/>
      <c r="AKP9" s="271"/>
      <c r="AKQ9" s="271"/>
      <c r="AKR9" s="271"/>
      <c r="AKS9" s="271"/>
      <c r="AKT9" s="271"/>
      <c r="AKU9" s="271"/>
      <c r="AKV9" s="271"/>
      <c r="AKW9" s="271"/>
      <c r="AKX9" s="271"/>
      <c r="AKY9" s="271"/>
      <c r="AKZ9" s="271"/>
      <c r="ALA9" s="271"/>
      <c r="ALB9" s="271"/>
      <c r="ALC9" s="271"/>
      <c r="ALD9" s="271"/>
      <c r="ALE9" s="271"/>
      <c r="ALF9" s="271"/>
      <c r="ALG9" s="271"/>
      <c r="ALH9" s="271"/>
      <c r="ALI9" s="271"/>
      <c r="ALJ9" s="271"/>
      <c r="ALK9" s="271"/>
      <c r="ALL9" s="271"/>
      <c r="ALM9" s="271"/>
      <c r="ALN9" s="271"/>
      <c r="ALO9" s="271"/>
      <c r="ALP9" s="271"/>
      <c r="ALQ9" s="271"/>
      <c r="ALR9" s="271"/>
      <c r="ALS9" s="271"/>
      <c r="ALT9" s="271"/>
      <c r="ALU9" s="271"/>
      <c r="ALV9" s="271"/>
      <c r="ALW9" s="271"/>
      <c r="ALX9" s="271"/>
      <c r="ALY9" s="271"/>
      <c r="ALZ9" s="271"/>
      <c r="AMA9" s="271"/>
      <c r="AMB9" s="271"/>
      <c r="AMC9" s="271"/>
      <c r="AMD9" s="271"/>
      <c r="AME9" s="271"/>
      <c r="AMF9" s="271"/>
      <c r="AMG9" s="271"/>
      <c r="AMH9" s="271"/>
      <c r="AMI9" s="271"/>
      <c r="AMJ9" s="271"/>
      <c r="AMK9" s="271"/>
      <c r="AML9" s="271"/>
      <c r="AMM9" s="271"/>
      <c r="AMN9" s="271"/>
      <c r="AMO9" s="271"/>
    </row>
    <row r="10" spans="1:1029" s="1" customFormat="1" ht="69" hidden="1" customHeight="1">
      <c r="A10" s="283"/>
      <c r="B10" s="10"/>
      <c r="C10" s="280"/>
      <c r="D10" s="281"/>
      <c r="E10" s="10" t="s">
        <v>1693</v>
      </c>
      <c r="F10" s="10" t="s">
        <v>61</v>
      </c>
      <c r="G10" s="11"/>
      <c r="H10" s="11"/>
      <c r="I10" s="11"/>
      <c r="J10" s="11"/>
      <c r="K10" s="11"/>
      <c r="L10" s="11"/>
      <c r="M10" s="11"/>
      <c r="N10" s="390"/>
      <c r="O10" s="390"/>
      <c r="P10" s="390"/>
      <c r="Q10" s="384"/>
      <c r="R10" s="391"/>
      <c r="S10" s="387"/>
      <c r="T10" s="387"/>
      <c r="U10" s="387"/>
      <c r="V10" s="387"/>
      <c r="W10" s="387"/>
      <c r="X10" s="387"/>
      <c r="Y10" s="387"/>
      <c r="Z10" s="387"/>
      <c r="AA10" s="387"/>
      <c r="AB10" s="384"/>
      <c r="AC10" s="387"/>
      <c r="AD10" s="387"/>
      <c r="AE10" s="387"/>
      <c r="AF10" s="387"/>
      <c r="AG10" s="387"/>
      <c r="AH10" s="387"/>
      <c r="AI10" s="387"/>
      <c r="AJ10" s="387"/>
      <c r="AK10" s="387"/>
      <c r="AL10" s="387"/>
      <c r="AM10" s="387"/>
      <c r="AN10" s="384"/>
      <c r="AO10" s="384" t="s">
        <v>72</v>
      </c>
      <c r="AP10" s="384"/>
      <c r="AQ10" s="384"/>
      <c r="AR10" s="384"/>
      <c r="AS10" s="384"/>
      <c r="AT10" s="387"/>
      <c r="AU10" s="387"/>
      <c r="AV10" s="387"/>
      <c r="AW10" s="387"/>
      <c r="AX10" s="387"/>
      <c r="AY10" s="387"/>
      <c r="AZ10" s="387"/>
      <c r="BA10" s="387"/>
      <c r="BB10" s="387"/>
      <c r="BC10" s="387"/>
      <c r="BD10" s="387"/>
      <c r="BE10" s="387"/>
      <c r="BF10" s="387"/>
      <c r="BG10" s="387"/>
      <c r="BH10" s="387"/>
      <c r="BI10" s="387"/>
      <c r="BJ10" s="387"/>
      <c r="BK10" s="389"/>
      <c r="BL10" s="10"/>
      <c r="BM10" s="10"/>
      <c r="BN10" s="10">
        <v>7</v>
      </c>
      <c r="BO10" s="10"/>
      <c r="BP10" s="10"/>
      <c r="BQ10" s="10"/>
      <c r="BR10" s="10" t="s">
        <v>1694</v>
      </c>
      <c r="BS10" s="282"/>
      <c r="BT10" s="10"/>
      <c r="BU10" s="415" t="s">
        <v>1778</v>
      </c>
      <c r="BV10" s="10"/>
      <c r="BW10" s="289"/>
      <c r="BX10" s="289"/>
      <c r="BY10" s="232"/>
      <c r="BZ10" s="232"/>
      <c r="CA10" s="232"/>
      <c r="CB10" s="50"/>
      <c r="CC10" s="411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</row>
    <row r="11" spans="1:1029" s="1" customFormat="1" ht="69" customHeight="1">
      <c r="A11" s="283"/>
      <c r="B11" s="10">
        <v>6</v>
      </c>
      <c r="C11" s="280">
        <v>6</v>
      </c>
      <c r="D11" s="281">
        <v>12</v>
      </c>
      <c r="E11" s="10" t="s">
        <v>102</v>
      </c>
      <c r="F11" s="10" t="s">
        <v>77</v>
      </c>
      <c r="G11" s="11" t="s">
        <v>1640</v>
      </c>
      <c r="H11" s="11"/>
      <c r="I11" s="11"/>
      <c r="J11" s="11"/>
      <c r="K11" s="11"/>
      <c r="L11" s="11"/>
      <c r="M11" s="11"/>
      <c r="N11" s="390"/>
      <c r="O11" s="390" t="s">
        <v>103</v>
      </c>
      <c r="P11" s="390" t="s">
        <v>63</v>
      </c>
      <c r="Q11" s="384" t="s">
        <v>64</v>
      </c>
      <c r="R11" s="391">
        <v>3</v>
      </c>
      <c r="S11" s="387">
        <v>7</v>
      </c>
      <c r="T11" s="387">
        <v>1</v>
      </c>
      <c r="U11" s="387"/>
      <c r="V11" s="387"/>
      <c r="W11" s="387"/>
      <c r="X11" s="387">
        <v>1</v>
      </c>
      <c r="Y11" s="387"/>
      <c r="Z11" s="387"/>
      <c r="AA11" s="387"/>
      <c r="AB11" s="384"/>
      <c r="AC11" s="387"/>
      <c r="AD11" s="387"/>
      <c r="AE11" s="387"/>
      <c r="AF11" s="387"/>
      <c r="AG11" s="387"/>
      <c r="AH11" s="387"/>
      <c r="AI11" s="387"/>
      <c r="AJ11" s="387"/>
      <c r="AK11" s="387"/>
      <c r="AL11" s="387" t="s">
        <v>104</v>
      </c>
      <c r="AM11" s="387" t="s">
        <v>105</v>
      </c>
      <c r="AN11" s="384" t="s">
        <v>71</v>
      </c>
      <c r="AO11" s="384" t="s">
        <v>72</v>
      </c>
      <c r="AP11" s="384">
        <v>1</v>
      </c>
      <c r="AQ11" s="384" t="s">
        <v>106</v>
      </c>
      <c r="AR11" s="392">
        <v>42139</v>
      </c>
      <c r="AS11" s="392">
        <v>43235</v>
      </c>
      <c r="AT11" s="387">
        <v>1</v>
      </c>
      <c r="AU11" s="387"/>
      <c r="AV11" s="387"/>
      <c r="AW11" s="387"/>
      <c r="AX11" s="387"/>
      <c r="AY11" s="387"/>
      <c r="AZ11" s="387">
        <v>1</v>
      </c>
      <c r="BA11" s="387"/>
      <c r="BB11" s="387"/>
      <c r="BC11" s="387"/>
      <c r="BD11" s="387"/>
      <c r="BE11" s="387"/>
      <c r="BF11" s="387"/>
      <c r="BG11" s="387"/>
      <c r="BH11" s="387"/>
      <c r="BI11" s="387"/>
      <c r="BJ11" s="387"/>
      <c r="BK11" s="389">
        <v>2450</v>
      </c>
      <c r="BL11" s="10"/>
      <c r="BM11" s="10"/>
      <c r="BN11" s="10">
        <v>8</v>
      </c>
      <c r="BO11" s="10" t="s">
        <v>74</v>
      </c>
      <c r="BP11" s="10" t="s">
        <v>107</v>
      </c>
      <c r="BQ11" s="10"/>
      <c r="BR11" s="10" t="str">
        <f t="shared" si="0"/>
        <v>6_12</v>
      </c>
      <c r="BS11" s="282"/>
      <c r="BT11" s="10"/>
      <c r="BU11" s="10"/>
      <c r="BV11" s="10"/>
      <c r="BW11" s="414" t="s">
        <v>1725</v>
      </c>
      <c r="BX11" s="289" t="s">
        <v>1777</v>
      </c>
      <c r="BY11" s="457"/>
      <c r="BZ11" s="457"/>
      <c r="CA11" s="457"/>
      <c r="CB11" s="271"/>
      <c r="CC11" s="458" t="s">
        <v>1959</v>
      </c>
      <c r="CD11" s="271"/>
      <c r="CE11" s="271"/>
      <c r="CF11" s="271"/>
      <c r="CG11" s="271"/>
      <c r="CH11" s="271"/>
      <c r="CI11" s="271"/>
      <c r="CJ11" s="271"/>
      <c r="CK11" s="271"/>
      <c r="CL11" s="271"/>
      <c r="CM11" s="271"/>
      <c r="CN11" s="271"/>
      <c r="CO11" s="271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  <c r="EQ11" s="271"/>
      <c r="ER11" s="271"/>
      <c r="ES11" s="271"/>
      <c r="ET11" s="271"/>
      <c r="EU11" s="271"/>
      <c r="EV11" s="271"/>
      <c r="EW11" s="271"/>
      <c r="EX11" s="271"/>
      <c r="EY11" s="271"/>
      <c r="EZ11" s="271"/>
      <c r="FA11" s="271"/>
      <c r="FB11" s="271"/>
      <c r="FC11" s="271"/>
      <c r="FD11" s="271"/>
      <c r="FE11" s="271"/>
      <c r="FF11" s="271"/>
      <c r="FG11" s="271"/>
      <c r="FH11" s="271"/>
      <c r="FI11" s="271"/>
      <c r="FJ11" s="271"/>
      <c r="FK11" s="271"/>
      <c r="FL11" s="271"/>
      <c r="FM11" s="271"/>
      <c r="FN11" s="271"/>
      <c r="FO11" s="271"/>
      <c r="FP11" s="271"/>
      <c r="FQ11" s="271"/>
      <c r="FR11" s="271"/>
      <c r="FS11" s="271"/>
      <c r="FT11" s="271"/>
      <c r="FU11" s="271"/>
      <c r="FV11" s="271"/>
      <c r="FW11" s="271"/>
      <c r="FX11" s="271"/>
      <c r="FY11" s="271"/>
      <c r="FZ11" s="271"/>
      <c r="GA11" s="271"/>
      <c r="GB11" s="271"/>
      <c r="GC11" s="271"/>
      <c r="GD11" s="271"/>
      <c r="GE11" s="271"/>
      <c r="GF11" s="271"/>
      <c r="GG11" s="271"/>
      <c r="GH11" s="271"/>
      <c r="GI11" s="271"/>
      <c r="GJ11" s="271"/>
      <c r="GK11" s="271"/>
      <c r="GL11" s="271"/>
      <c r="GM11" s="271"/>
      <c r="GN11" s="271"/>
      <c r="GO11" s="271"/>
      <c r="GP11" s="271"/>
      <c r="GQ11" s="271"/>
      <c r="GR11" s="271"/>
      <c r="GS11" s="271"/>
      <c r="GT11" s="271"/>
      <c r="GU11" s="271"/>
      <c r="GV11" s="271"/>
      <c r="GW11" s="271"/>
      <c r="GX11" s="271"/>
      <c r="GY11" s="271"/>
      <c r="GZ11" s="271"/>
      <c r="HA11" s="271"/>
      <c r="HB11" s="271"/>
      <c r="HC11" s="271"/>
      <c r="HD11" s="271"/>
      <c r="HE11" s="271"/>
      <c r="HF11" s="271"/>
      <c r="HG11" s="271"/>
      <c r="HH11" s="271"/>
      <c r="HI11" s="271"/>
      <c r="HJ11" s="271"/>
      <c r="HK11" s="271"/>
      <c r="HL11" s="271"/>
      <c r="HM11" s="271"/>
      <c r="HN11" s="271"/>
      <c r="HO11" s="271"/>
      <c r="HP11" s="271"/>
      <c r="HQ11" s="271"/>
      <c r="HR11" s="271"/>
      <c r="HS11" s="271"/>
      <c r="HT11" s="271"/>
      <c r="HU11" s="271"/>
      <c r="HV11" s="271"/>
      <c r="HW11" s="271"/>
      <c r="HX11" s="271"/>
      <c r="HY11" s="271"/>
      <c r="HZ11" s="271"/>
      <c r="IA11" s="271"/>
      <c r="IB11" s="271"/>
      <c r="IC11" s="271"/>
      <c r="ID11" s="271"/>
      <c r="IE11" s="271"/>
      <c r="IF11" s="271"/>
      <c r="IG11" s="271"/>
      <c r="IH11" s="271"/>
      <c r="II11" s="271"/>
      <c r="IJ11" s="271"/>
      <c r="IK11" s="271"/>
      <c r="IL11" s="271"/>
      <c r="IM11" s="271"/>
      <c r="IN11" s="271"/>
      <c r="IO11" s="271"/>
      <c r="IP11" s="271"/>
      <c r="IQ11" s="271"/>
      <c r="IR11" s="271"/>
      <c r="IS11" s="271"/>
      <c r="IT11" s="271"/>
      <c r="IU11" s="271"/>
      <c r="IV11" s="271"/>
      <c r="IW11" s="271"/>
      <c r="IX11" s="271"/>
      <c r="IY11" s="271"/>
      <c r="IZ11" s="271"/>
      <c r="JA11" s="271"/>
      <c r="JB11" s="271"/>
      <c r="JC11" s="271"/>
      <c r="JD11" s="271"/>
      <c r="JE11" s="271"/>
      <c r="JF11" s="271"/>
      <c r="JG11" s="271"/>
      <c r="JH11" s="271"/>
      <c r="JI11" s="271"/>
      <c r="JJ11" s="271"/>
      <c r="JK11" s="271"/>
      <c r="JL11" s="271"/>
      <c r="JM11" s="271"/>
      <c r="JN11" s="271"/>
      <c r="JO11" s="271"/>
      <c r="JP11" s="271"/>
      <c r="JQ11" s="271"/>
      <c r="JR11" s="271"/>
      <c r="JS11" s="271"/>
      <c r="JT11" s="271"/>
      <c r="JU11" s="271"/>
      <c r="JV11" s="271"/>
      <c r="JW11" s="271"/>
      <c r="JX11" s="271"/>
      <c r="JY11" s="271"/>
      <c r="JZ11" s="271"/>
      <c r="KA11" s="271"/>
      <c r="KB11" s="271"/>
      <c r="KC11" s="271"/>
      <c r="KD11" s="271"/>
      <c r="KE11" s="271"/>
      <c r="KF11" s="271"/>
      <c r="KG11" s="271"/>
      <c r="KH11" s="271"/>
      <c r="KI11" s="271"/>
      <c r="KJ11" s="271"/>
      <c r="KK11" s="271"/>
      <c r="KL11" s="271"/>
      <c r="KM11" s="271"/>
      <c r="KN11" s="271"/>
      <c r="KO11" s="271"/>
      <c r="KP11" s="271"/>
      <c r="KQ11" s="271"/>
      <c r="KR11" s="271"/>
      <c r="KS11" s="271"/>
      <c r="KT11" s="271"/>
      <c r="KU11" s="271"/>
      <c r="KV11" s="271"/>
      <c r="KW11" s="271"/>
      <c r="KX11" s="271"/>
      <c r="KY11" s="271"/>
      <c r="KZ11" s="271"/>
      <c r="LA11" s="271"/>
      <c r="LB11" s="271"/>
      <c r="LC11" s="271"/>
      <c r="LD11" s="271"/>
      <c r="LE11" s="271"/>
      <c r="LF11" s="271"/>
      <c r="LG11" s="271"/>
      <c r="LH11" s="271"/>
      <c r="LI11" s="271"/>
      <c r="LJ11" s="271"/>
      <c r="LK11" s="271"/>
      <c r="LL11" s="271"/>
      <c r="LM11" s="271"/>
      <c r="LN11" s="271"/>
      <c r="LO11" s="271"/>
      <c r="LP11" s="271"/>
      <c r="LQ11" s="271"/>
      <c r="LR11" s="271"/>
      <c r="LS11" s="271"/>
      <c r="LT11" s="271"/>
      <c r="LU11" s="271"/>
      <c r="LV11" s="271"/>
      <c r="LW11" s="271"/>
      <c r="LX11" s="271"/>
      <c r="LY11" s="271"/>
      <c r="LZ11" s="271"/>
      <c r="MA11" s="271"/>
      <c r="MB11" s="271"/>
      <c r="MC11" s="271"/>
      <c r="MD11" s="271"/>
      <c r="ME11" s="271"/>
      <c r="MF11" s="271"/>
      <c r="MG11" s="271"/>
      <c r="MH11" s="271"/>
      <c r="MI11" s="271"/>
      <c r="MJ11" s="271"/>
      <c r="MK11" s="271"/>
      <c r="ML11" s="271"/>
      <c r="MM11" s="271"/>
      <c r="MN11" s="271"/>
      <c r="MO11" s="271"/>
      <c r="MP11" s="271"/>
      <c r="MQ11" s="271"/>
      <c r="MR11" s="271"/>
      <c r="MS11" s="271"/>
      <c r="MT11" s="271"/>
      <c r="MU11" s="271"/>
      <c r="MV11" s="271"/>
      <c r="MW11" s="271"/>
      <c r="MX11" s="271"/>
      <c r="MY11" s="271"/>
      <c r="MZ11" s="271"/>
      <c r="NA11" s="271"/>
      <c r="NB11" s="271"/>
      <c r="NC11" s="271"/>
      <c r="ND11" s="271"/>
      <c r="NE11" s="271"/>
      <c r="NF11" s="271"/>
      <c r="NG11" s="271"/>
      <c r="NH11" s="271"/>
      <c r="NI11" s="271"/>
      <c r="NJ11" s="271"/>
      <c r="NK11" s="271"/>
      <c r="NL11" s="271"/>
      <c r="NM11" s="271"/>
      <c r="NN11" s="271"/>
      <c r="NO11" s="271"/>
      <c r="NP11" s="271"/>
      <c r="NQ11" s="271"/>
      <c r="NR11" s="271"/>
      <c r="NS11" s="271"/>
      <c r="NT11" s="271"/>
      <c r="NU11" s="271"/>
      <c r="NV11" s="271"/>
      <c r="NW11" s="271"/>
      <c r="NX11" s="271"/>
      <c r="NY11" s="271"/>
      <c r="NZ11" s="271"/>
      <c r="OA11" s="271"/>
      <c r="OB11" s="271"/>
      <c r="OC11" s="271"/>
      <c r="OD11" s="271"/>
      <c r="OE11" s="271"/>
      <c r="OF11" s="271"/>
      <c r="OG11" s="271"/>
      <c r="OH11" s="271"/>
      <c r="OI11" s="271"/>
      <c r="OJ11" s="271"/>
      <c r="OK11" s="271"/>
      <c r="OL11" s="271"/>
      <c r="OM11" s="271"/>
      <c r="ON11" s="271"/>
      <c r="OO11" s="271"/>
      <c r="OP11" s="271"/>
      <c r="OQ11" s="271"/>
      <c r="OR11" s="271"/>
      <c r="OS11" s="271"/>
      <c r="OT11" s="271"/>
      <c r="OU11" s="271"/>
      <c r="OV11" s="271"/>
      <c r="OW11" s="271"/>
      <c r="OX11" s="271"/>
      <c r="OY11" s="271"/>
      <c r="OZ11" s="271"/>
      <c r="PA11" s="271"/>
      <c r="PB11" s="271"/>
      <c r="PC11" s="271"/>
      <c r="PD11" s="271"/>
      <c r="PE11" s="271"/>
      <c r="PF11" s="271"/>
      <c r="PG11" s="271"/>
      <c r="PH11" s="271"/>
      <c r="PI11" s="271"/>
      <c r="PJ11" s="271"/>
      <c r="PK11" s="271"/>
      <c r="PL11" s="271"/>
      <c r="PM11" s="271"/>
      <c r="PN11" s="271"/>
      <c r="PO11" s="271"/>
      <c r="PP11" s="271"/>
      <c r="PQ11" s="271"/>
      <c r="PR11" s="271"/>
      <c r="PS11" s="271"/>
      <c r="PT11" s="271"/>
      <c r="PU11" s="271"/>
      <c r="PV11" s="271"/>
      <c r="PW11" s="271"/>
      <c r="PX11" s="271"/>
      <c r="PY11" s="271"/>
      <c r="PZ11" s="271"/>
      <c r="QA11" s="271"/>
      <c r="QB11" s="271"/>
      <c r="QC11" s="271"/>
      <c r="QD11" s="271"/>
      <c r="QE11" s="271"/>
      <c r="QF11" s="271"/>
      <c r="QG11" s="271"/>
      <c r="QH11" s="271"/>
      <c r="QI11" s="271"/>
      <c r="QJ11" s="271"/>
      <c r="QK11" s="271"/>
      <c r="QL11" s="271"/>
      <c r="QM11" s="271"/>
      <c r="QN11" s="271"/>
      <c r="QO11" s="271"/>
      <c r="QP11" s="271"/>
      <c r="QQ11" s="271"/>
      <c r="QR11" s="271"/>
      <c r="QS11" s="271"/>
      <c r="QT11" s="271"/>
      <c r="QU11" s="271"/>
      <c r="QV11" s="271"/>
      <c r="QW11" s="271"/>
      <c r="QX11" s="271"/>
      <c r="QY11" s="271"/>
      <c r="QZ11" s="271"/>
      <c r="RA11" s="271"/>
      <c r="RB11" s="271"/>
      <c r="RC11" s="271"/>
      <c r="RD11" s="271"/>
      <c r="RE11" s="271"/>
      <c r="RF11" s="271"/>
      <c r="RG11" s="271"/>
      <c r="RH11" s="271"/>
      <c r="RI11" s="271"/>
      <c r="RJ11" s="271"/>
      <c r="RK11" s="271"/>
      <c r="RL11" s="271"/>
      <c r="RM11" s="271"/>
      <c r="RN11" s="271"/>
      <c r="RO11" s="271"/>
      <c r="RP11" s="271"/>
      <c r="RQ11" s="271"/>
      <c r="RR11" s="271"/>
      <c r="RS11" s="271"/>
      <c r="RT11" s="271"/>
      <c r="RU11" s="271"/>
      <c r="RV11" s="271"/>
      <c r="RW11" s="271"/>
      <c r="RX11" s="271"/>
      <c r="RY11" s="271"/>
      <c r="RZ11" s="271"/>
      <c r="SA11" s="271"/>
      <c r="SB11" s="271"/>
      <c r="SC11" s="271"/>
      <c r="SD11" s="271"/>
      <c r="SE11" s="271"/>
      <c r="SF11" s="271"/>
      <c r="SG11" s="271"/>
      <c r="SH11" s="271"/>
      <c r="SI11" s="271"/>
      <c r="SJ11" s="271"/>
      <c r="SK11" s="271"/>
      <c r="SL11" s="271"/>
      <c r="SM11" s="271"/>
      <c r="SN11" s="271"/>
      <c r="SO11" s="271"/>
      <c r="SP11" s="271"/>
      <c r="SQ11" s="271"/>
      <c r="SR11" s="271"/>
      <c r="SS11" s="271"/>
      <c r="ST11" s="271"/>
      <c r="SU11" s="271"/>
      <c r="SV11" s="271"/>
      <c r="SW11" s="271"/>
      <c r="SX11" s="271"/>
      <c r="SY11" s="271"/>
      <c r="SZ11" s="271"/>
      <c r="TA11" s="271"/>
      <c r="TB11" s="271"/>
      <c r="TC11" s="271"/>
      <c r="TD11" s="271"/>
      <c r="TE11" s="271"/>
      <c r="TF11" s="271"/>
      <c r="TG11" s="271"/>
      <c r="TH11" s="271"/>
      <c r="TI11" s="271"/>
      <c r="TJ11" s="271"/>
      <c r="TK11" s="271"/>
      <c r="TL11" s="271"/>
      <c r="TM11" s="271"/>
      <c r="TN11" s="271"/>
      <c r="TO11" s="271"/>
      <c r="TP11" s="271"/>
      <c r="TQ11" s="271"/>
      <c r="TR11" s="271"/>
      <c r="TS11" s="271"/>
      <c r="TT11" s="271"/>
      <c r="TU11" s="271"/>
      <c r="TV11" s="271"/>
      <c r="TW11" s="271"/>
      <c r="TX11" s="271"/>
      <c r="TY11" s="271"/>
      <c r="TZ11" s="271"/>
      <c r="UA11" s="271"/>
      <c r="UB11" s="271"/>
      <c r="UC11" s="271"/>
      <c r="UD11" s="271"/>
      <c r="UE11" s="271"/>
      <c r="UF11" s="271"/>
      <c r="UG11" s="271"/>
      <c r="UH11" s="271"/>
      <c r="UI11" s="271"/>
      <c r="UJ11" s="271"/>
      <c r="UK11" s="271"/>
      <c r="UL11" s="271"/>
      <c r="UM11" s="271"/>
      <c r="UN11" s="271"/>
      <c r="UO11" s="271"/>
      <c r="UP11" s="271"/>
      <c r="UQ11" s="271"/>
      <c r="UR11" s="271"/>
      <c r="US11" s="271"/>
      <c r="UT11" s="271"/>
      <c r="UU11" s="271"/>
      <c r="UV11" s="271"/>
      <c r="UW11" s="271"/>
      <c r="UX11" s="271"/>
      <c r="UY11" s="271"/>
      <c r="UZ11" s="271"/>
      <c r="VA11" s="271"/>
      <c r="VB11" s="271"/>
      <c r="VC11" s="271"/>
      <c r="VD11" s="271"/>
      <c r="VE11" s="271"/>
      <c r="VF11" s="271"/>
      <c r="VG11" s="271"/>
      <c r="VH11" s="271"/>
      <c r="VI11" s="271"/>
      <c r="VJ11" s="271"/>
      <c r="VK11" s="271"/>
      <c r="VL11" s="271"/>
      <c r="VM11" s="271"/>
      <c r="VN11" s="271"/>
      <c r="VO11" s="271"/>
      <c r="VP11" s="271"/>
      <c r="VQ11" s="271"/>
      <c r="VR11" s="271"/>
      <c r="VS11" s="271"/>
      <c r="VT11" s="271"/>
      <c r="VU11" s="271"/>
      <c r="VV11" s="271"/>
      <c r="VW11" s="271"/>
      <c r="VX11" s="271"/>
      <c r="VY11" s="271"/>
      <c r="VZ11" s="271"/>
      <c r="WA11" s="271"/>
      <c r="WB11" s="271"/>
      <c r="WC11" s="271"/>
      <c r="WD11" s="271"/>
      <c r="WE11" s="271"/>
      <c r="WF11" s="271"/>
      <c r="WG11" s="271"/>
      <c r="WH11" s="271"/>
      <c r="WI11" s="271"/>
      <c r="WJ11" s="271"/>
      <c r="WK11" s="271"/>
      <c r="WL11" s="271"/>
      <c r="WM11" s="271"/>
      <c r="WN11" s="271"/>
      <c r="WO11" s="271"/>
      <c r="WP11" s="271"/>
      <c r="WQ11" s="271"/>
      <c r="WR11" s="271"/>
      <c r="WS11" s="271"/>
      <c r="WT11" s="271"/>
      <c r="WU11" s="271"/>
      <c r="WV11" s="271"/>
      <c r="WW11" s="271"/>
      <c r="WX11" s="271"/>
      <c r="WY11" s="271"/>
      <c r="WZ11" s="271"/>
      <c r="XA11" s="271"/>
      <c r="XB11" s="271"/>
      <c r="XC11" s="271"/>
      <c r="XD11" s="271"/>
      <c r="XE11" s="271"/>
      <c r="XF11" s="271"/>
      <c r="XG11" s="271"/>
      <c r="XH11" s="271"/>
      <c r="XI11" s="271"/>
      <c r="XJ11" s="271"/>
      <c r="XK11" s="271"/>
      <c r="XL11" s="271"/>
      <c r="XM11" s="271"/>
      <c r="XN11" s="271"/>
      <c r="XO11" s="271"/>
      <c r="XP11" s="271"/>
      <c r="XQ11" s="271"/>
      <c r="XR11" s="271"/>
      <c r="XS11" s="271"/>
      <c r="XT11" s="271"/>
      <c r="XU11" s="271"/>
      <c r="XV11" s="271"/>
      <c r="XW11" s="271"/>
      <c r="XX11" s="271"/>
      <c r="XY11" s="271"/>
      <c r="XZ11" s="271"/>
      <c r="YA11" s="271"/>
      <c r="YB11" s="271"/>
      <c r="YC11" s="271"/>
      <c r="YD11" s="271"/>
      <c r="YE11" s="271"/>
      <c r="YF11" s="271"/>
      <c r="YG11" s="271"/>
      <c r="YH11" s="271"/>
      <c r="YI11" s="271"/>
      <c r="YJ11" s="271"/>
      <c r="YK11" s="271"/>
      <c r="YL11" s="271"/>
      <c r="YM11" s="271"/>
      <c r="YN11" s="271"/>
      <c r="YO11" s="271"/>
      <c r="YP11" s="271"/>
      <c r="YQ11" s="271"/>
      <c r="YR11" s="271"/>
      <c r="YS11" s="271"/>
      <c r="YT11" s="271"/>
      <c r="YU11" s="271"/>
      <c r="YV11" s="271"/>
      <c r="YW11" s="271"/>
      <c r="YX11" s="271"/>
      <c r="YY11" s="271"/>
      <c r="YZ11" s="271"/>
      <c r="ZA11" s="271"/>
      <c r="ZB11" s="271"/>
      <c r="ZC11" s="271"/>
      <c r="ZD11" s="271"/>
      <c r="ZE11" s="271"/>
      <c r="ZF11" s="271"/>
      <c r="ZG11" s="271"/>
      <c r="ZH11" s="271"/>
      <c r="ZI11" s="271"/>
      <c r="ZJ11" s="271"/>
      <c r="ZK11" s="271"/>
      <c r="ZL11" s="271"/>
      <c r="ZM11" s="271"/>
      <c r="ZN11" s="271"/>
      <c r="ZO11" s="271"/>
      <c r="ZP11" s="271"/>
      <c r="ZQ11" s="271"/>
      <c r="ZR11" s="271"/>
      <c r="ZS11" s="271"/>
      <c r="ZT11" s="271"/>
      <c r="ZU11" s="271"/>
      <c r="ZV11" s="271"/>
      <c r="ZW11" s="271"/>
      <c r="ZX11" s="271"/>
      <c r="ZY11" s="271"/>
      <c r="ZZ11" s="271"/>
      <c r="AAA11" s="271"/>
      <c r="AAB11" s="271"/>
      <c r="AAC11" s="271"/>
      <c r="AAD11" s="271"/>
      <c r="AAE11" s="271"/>
      <c r="AAF11" s="271"/>
      <c r="AAG11" s="271"/>
      <c r="AAH11" s="271"/>
      <c r="AAI11" s="271"/>
      <c r="AAJ11" s="271"/>
      <c r="AAK11" s="271"/>
      <c r="AAL11" s="271"/>
      <c r="AAM11" s="271"/>
      <c r="AAN11" s="271"/>
      <c r="AAO11" s="271"/>
      <c r="AAP11" s="271"/>
      <c r="AAQ11" s="271"/>
      <c r="AAR11" s="271"/>
      <c r="AAS11" s="271"/>
      <c r="AAT11" s="271"/>
      <c r="AAU11" s="271"/>
      <c r="AAV11" s="271"/>
      <c r="AAW11" s="271"/>
      <c r="AAX11" s="271"/>
      <c r="AAY11" s="271"/>
      <c r="AAZ11" s="271"/>
      <c r="ABA11" s="271"/>
      <c r="ABB11" s="271"/>
      <c r="ABC11" s="271"/>
      <c r="ABD11" s="271"/>
      <c r="ABE11" s="271"/>
      <c r="ABF11" s="271"/>
      <c r="ABG11" s="271"/>
      <c r="ABH11" s="271"/>
      <c r="ABI11" s="271"/>
      <c r="ABJ11" s="271"/>
      <c r="ABK11" s="271"/>
      <c r="ABL11" s="271"/>
      <c r="ABM11" s="271"/>
      <c r="ABN11" s="271"/>
      <c r="ABO11" s="271"/>
      <c r="ABP11" s="271"/>
      <c r="ABQ11" s="271"/>
      <c r="ABR11" s="271"/>
      <c r="ABS11" s="271"/>
      <c r="ABT11" s="271"/>
      <c r="ABU11" s="271"/>
      <c r="ABV11" s="271"/>
      <c r="ABW11" s="271"/>
      <c r="ABX11" s="271"/>
      <c r="ABY11" s="271"/>
      <c r="ABZ11" s="271"/>
      <c r="ACA11" s="271"/>
      <c r="ACB11" s="271"/>
      <c r="ACC11" s="271"/>
      <c r="ACD11" s="271"/>
      <c r="ACE11" s="271"/>
      <c r="ACF11" s="271"/>
      <c r="ACG11" s="271"/>
      <c r="ACH11" s="271"/>
      <c r="ACI11" s="271"/>
      <c r="ACJ11" s="271"/>
      <c r="ACK11" s="271"/>
      <c r="ACL11" s="271"/>
      <c r="ACM11" s="271"/>
      <c r="ACN11" s="271"/>
      <c r="ACO11" s="271"/>
      <c r="ACP11" s="271"/>
      <c r="ACQ11" s="271"/>
      <c r="ACR11" s="271"/>
      <c r="ACS11" s="271"/>
      <c r="ACT11" s="271"/>
      <c r="ACU11" s="271"/>
      <c r="ACV11" s="271"/>
      <c r="ACW11" s="271"/>
      <c r="ACX11" s="271"/>
      <c r="ACY11" s="271"/>
      <c r="ACZ11" s="271"/>
      <c r="ADA11" s="271"/>
      <c r="ADB11" s="271"/>
      <c r="ADC11" s="271"/>
      <c r="ADD11" s="271"/>
      <c r="ADE11" s="271"/>
      <c r="ADF11" s="271"/>
      <c r="ADG11" s="271"/>
      <c r="ADH11" s="271"/>
      <c r="ADI11" s="271"/>
      <c r="ADJ11" s="271"/>
      <c r="ADK11" s="271"/>
      <c r="ADL11" s="271"/>
      <c r="ADM11" s="271"/>
      <c r="ADN11" s="271"/>
      <c r="ADO11" s="271"/>
      <c r="ADP11" s="271"/>
      <c r="ADQ11" s="271"/>
      <c r="ADR11" s="271"/>
      <c r="ADS11" s="271"/>
      <c r="ADT11" s="271"/>
      <c r="ADU11" s="271"/>
      <c r="ADV11" s="271"/>
      <c r="ADW11" s="271"/>
      <c r="ADX11" s="271"/>
      <c r="ADY11" s="271"/>
      <c r="ADZ11" s="271"/>
      <c r="AEA11" s="271"/>
      <c r="AEB11" s="271"/>
      <c r="AEC11" s="271"/>
      <c r="AED11" s="271"/>
      <c r="AEE11" s="271"/>
      <c r="AEF11" s="271"/>
      <c r="AEG11" s="271"/>
      <c r="AEH11" s="271"/>
      <c r="AEI11" s="271"/>
      <c r="AEJ11" s="271"/>
      <c r="AEK11" s="271"/>
      <c r="AEL11" s="271"/>
      <c r="AEM11" s="271"/>
      <c r="AEN11" s="271"/>
      <c r="AEO11" s="271"/>
      <c r="AEP11" s="271"/>
      <c r="AEQ11" s="271"/>
      <c r="AER11" s="271"/>
      <c r="AES11" s="271"/>
      <c r="AET11" s="271"/>
      <c r="AEU11" s="271"/>
      <c r="AEV11" s="271"/>
      <c r="AEW11" s="271"/>
      <c r="AEX11" s="271"/>
      <c r="AEY11" s="271"/>
      <c r="AEZ11" s="271"/>
      <c r="AFA11" s="271"/>
      <c r="AFB11" s="271"/>
      <c r="AFC11" s="271"/>
      <c r="AFD11" s="271"/>
      <c r="AFE11" s="271"/>
      <c r="AFF11" s="271"/>
      <c r="AFG11" s="271"/>
      <c r="AFH11" s="271"/>
      <c r="AFI11" s="271"/>
      <c r="AFJ11" s="271"/>
      <c r="AFK11" s="271"/>
      <c r="AFL11" s="271"/>
      <c r="AFM11" s="271"/>
      <c r="AFN11" s="271"/>
      <c r="AFO11" s="271"/>
      <c r="AFP11" s="271"/>
      <c r="AFQ11" s="271"/>
      <c r="AFR11" s="271"/>
      <c r="AFS11" s="271"/>
      <c r="AFT11" s="271"/>
      <c r="AFU11" s="271"/>
      <c r="AFV11" s="271"/>
      <c r="AFW11" s="271"/>
      <c r="AFX11" s="271"/>
      <c r="AFY11" s="271"/>
      <c r="AFZ11" s="271"/>
      <c r="AGA11" s="271"/>
      <c r="AGB11" s="271"/>
      <c r="AGC11" s="271"/>
      <c r="AGD11" s="271"/>
      <c r="AGE11" s="271"/>
      <c r="AGF11" s="271"/>
      <c r="AGG11" s="271"/>
      <c r="AGH11" s="271"/>
      <c r="AGI11" s="271"/>
      <c r="AGJ11" s="271"/>
      <c r="AGK11" s="271"/>
      <c r="AGL11" s="271"/>
      <c r="AGM11" s="271"/>
      <c r="AGN11" s="271"/>
      <c r="AGO11" s="271"/>
      <c r="AGP11" s="271"/>
      <c r="AGQ11" s="271"/>
      <c r="AGR11" s="271"/>
      <c r="AGS11" s="271"/>
      <c r="AGT11" s="271"/>
      <c r="AGU11" s="271"/>
      <c r="AGV11" s="271"/>
      <c r="AGW11" s="271"/>
      <c r="AGX11" s="271"/>
      <c r="AGY11" s="271"/>
      <c r="AGZ11" s="271"/>
      <c r="AHA11" s="271"/>
      <c r="AHB11" s="271"/>
      <c r="AHC11" s="271"/>
      <c r="AHD11" s="271"/>
      <c r="AHE11" s="271"/>
      <c r="AHF11" s="271"/>
      <c r="AHG11" s="271"/>
      <c r="AHH11" s="271"/>
      <c r="AHI11" s="271"/>
      <c r="AHJ11" s="271"/>
      <c r="AHK11" s="271"/>
      <c r="AHL11" s="271"/>
      <c r="AHM11" s="271"/>
      <c r="AHN11" s="271"/>
      <c r="AHO11" s="271"/>
      <c r="AHP11" s="271"/>
      <c r="AHQ11" s="271"/>
      <c r="AHR11" s="271"/>
      <c r="AHS11" s="271"/>
      <c r="AHT11" s="271"/>
      <c r="AHU11" s="271"/>
      <c r="AHV11" s="271"/>
      <c r="AHW11" s="271"/>
      <c r="AHX11" s="271"/>
      <c r="AHY11" s="271"/>
      <c r="AHZ11" s="271"/>
      <c r="AIA11" s="271"/>
      <c r="AIB11" s="271"/>
      <c r="AIC11" s="271"/>
      <c r="AID11" s="271"/>
      <c r="AIE11" s="271"/>
      <c r="AIF11" s="271"/>
      <c r="AIG11" s="271"/>
      <c r="AIH11" s="271"/>
      <c r="AII11" s="271"/>
      <c r="AIJ11" s="271"/>
      <c r="AIK11" s="271"/>
      <c r="AIL11" s="271"/>
      <c r="AIM11" s="271"/>
      <c r="AIN11" s="271"/>
      <c r="AIO11" s="271"/>
      <c r="AIP11" s="271"/>
      <c r="AIQ11" s="271"/>
      <c r="AIR11" s="271"/>
      <c r="AIS11" s="271"/>
      <c r="AIT11" s="271"/>
      <c r="AIU11" s="271"/>
      <c r="AIV11" s="271"/>
      <c r="AIW11" s="271"/>
      <c r="AIX11" s="271"/>
      <c r="AIY11" s="271"/>
      <c r="AIZ11" s="271"/>
      <c r="AJA11" s="271"/>
      <c r="AJB11" s="271"/>
      <c r="AJC11" s="271"/>
      <c r="AJD11" s="271"/>
      <c r="AJE11" s="271"/>
      <c r="AJF11" s="271"/>
      <c r="AJG11" s="271"/>
      <c r="AJH11" s="271"/>
      <c r="AJI11" s="271"/>
      <c r="AJJ11" s="271"/>
      <c r="AJK11" s="271"/>
      <c r="AJL11" s="271"/>
      <c r="AJM11" s="271"/>
      <c r="AJN11" s="271"/>
      <c r="AJO11" s="271"/>
      <c r="AJP11" s="271"/>
      <c r="AJQ11" s="271"/>
      <c r="AJR11" s="271"/>
      <c r="AJS11" s="271"/>
      <c r="AJT11" s="271"/>
      <c r="AJU11" s="271"/>
      <c r="AJV11" s="271"/>
      <c r="AJW11" s="271"/>
      <c r="AJX11" s="271"/>
      <c r="AJY11" s="271"/>
      <c r="AJZ11" s="271"/>
      <c r="AKA11" s="271"/>
      <c r="AKB11" s="271"/>
      <c r="AKC11" s="271"/>
      <c r="AKD11" s="271"/>
      <c r="AKE11" s="271"/>
      <c r="AKF11" s="271"/>
      <c r="AKG11" s="271"/>
      <c r="AKH11" s="271"/>
      <c r="AKI11" s="271"/>
      <c r="AKJ11" s="271"/>
      <c r="AKK11" s="271"/>
      <c r="AKL11" s="271"/>
      <c r="AKM11" s="271"/>
      <c r="AKN11" s="271"/>
      <c r="AKO11" s="271"/>
      <c r="AKP11" s="271"/>
      <c r="AKQ11" s="271"/>
      <c r="AKR11" s="271"/>
      <c r="AKS11" s="271"/>
      <c r="AKT11" s="271"/>
      <c r="AKU11" s="271"/>
      <c r="AKV11" s="271"/>
      <c r="AKW11" s="271"/>
      <c r="AKX11" s="271"/>
      <c r="AKY11" s="271"/>
      <c r="AKZ11" s="271"/>
      <c r="ALA11" s="271"/>
      <c r="ALB11" s="271"/>
      <c r="ALC11" s="271"/>
      <c r="ALD11" s="271"/>
      <c r="ALE11" s="271"/>
      <c r="ALF11" s="271"/>
      <c r="ALG11" s="271"/>
      <c r="ALH11" s="271"/>
      <c r="ALI11" s="271"/>
      <c r="ALJ11" s="271"/>
      <c r="ALK11" s="271"/>
      <c r="ALL11" s="271"/>
      <c r="ALM11" s="271"/>
      <c r="ALN11" s="271"/>
      <c r="ALO11" s="271"/>
      <c r="ALP11" s="271"/>
      <c r="ALQ11" s="271"/>
      <c r="ALR11" s="271"/>
      <c r="ALS11" s="271"/>
      <c r="ALT11" s="271"/>
      <c r="ALU11" s="271"/>
      <c r="ALV11" s="271"/>
      <c r="ALW11" s="271"/>
      <c r="ALX11" s="271"/>
      <c r="ALY11" s="271"/>
      <c r="ALZ11" s="271"/>
      <c r="AMA11" s="271"/>
      <c r="AMB11" s="271"/>
      <c r="AMC11" s="271"/>
      <c r="AMD11" s="271"/>
      <c r="AME11" s="271"/>
      <c r="AMF11" s="271"/>
      <c r="AMG11" s="271"/>
      <c r="AMH11" s="271"/>
      <c r="AMI11" s="271"/>
      <c r="AMJ11" s="271"/>
      <c r="AMK11" s="271"/>
      <c r="AML11" s="271"/>
      <c r="AMM11" s="271"/>
      <c r="AMN11" s="271"/>
      <c r="AMO11" s="271"/>
    </row>
    <row r="12" spans="1:1029" s="1" customFormat="1" ht="69" customHeight="1">
      <c r="A12" s="283"/>
      <c r="B12" s="10">
        <v>7</v>
      </c>
      <c r="C12" s="280">
        <v>7</v>
      </c>
      <c r="D12" s="281">
        <v>12</v>
      </c>
      <c r="E12" s="10" t="s">
        <v>108</v>
      </c>
      <c r="F12" s="10" t="s">
        <v>61</v>
      </c>
      <c r="G12" s="11"/>
      <c r="H12" s="11"/>
      <c r="I12" s="11"/>
      <c r="J12" s="11"/>
      <c r="K12" s="11"/>
      <c r="L12" s="11"/>
      <c r="M12" s="11"/>
      <c r="N12" s="395">
        <v>9</v>
      </c>
      <c r="O12" s="390" t="s">
        <v>103</v>
      </c>
      <c r="P12" s="390" t="s">
        <v>63</v>
      </c>
      <c r="Q12" s="384" t="s">
        <v>64</v>
      </c>
      <c r="R12" s="385">
        <v>3</v>
      </c>
      <c r="S12" s="386">
        <v>7</v>
      </c>
      <c r="T12" s="387"/>
      <c r="U12" s="387"/>
      <c r="V12" s="387">
        <v>1</v>
      </c>
      <c r="W12" s="387"/>
      <c r="X12" s="387"/>
      <c r="Y12" s="387"/>
      <c r="Z12" s="387"/>
      <c r="AA12" s="386">
        <v>1</v>
      </c>
      <c r="AB12" s="383">
        <v>105</v>
      </c>
      <c r="AC12" s="388">
        <v>2</v>
      </c>
      <c r="AD12" s="387" t="s">
        <v>109</v>
      </c>
      <c r="AE12" s="387" t="s">
        <v>66</v>
      </c>
      <c r="AF12" s="387" t="s">
        <v>110</v>
      </c>
      <c r="AG12" s="387" t="s">
        <v>68</v>
      </c>
      <c r="AH12" s="387" t="s">
        <v>111</v>
      </c>
      <c r="AI12" s="387" t="s">
        <v>112</v>
      </c>
      <c r="AJ12" s="387" t="s">
        <v>113</v>
      </c>
      <c r="AK12" s="387" t="s">
        <v>68</v>
      </c>
      <c r="AL12" s="387" t="s">
        <v>93</v>
      </c>
      <c r="AM12" s="387" t="s">
        <v>114</v>
      </c>
      <c r="AN12" s="384" t="s">
        <v>71</v>
      </c>
      <c r="AO12" s="384" t="s">
        <v>72</v>
      </c>
      <c r="AP12" s="384"/>
      <c r="AQ12" s="384"/>
      <c r="AR12" s="384"/>
      <c r="AS12" s="384"/>
      <c r="AT12" s="387"/>
      <c r="AU12" s="387"/>
      <c r="AV12" s="387"/>
      <c r="AW12" s="387"/>
      <c r="AX12" s="387">
        <v>1</v>
      </c>
      <c r="AY12" s="387"/>
      <c r="AZ12" s="387"/>
      <c r="BA12" s="387"/>
      <c r="BB12" s="387"/>
      <c r="BC12" s="387"/>
      <c r="BD12" s="387"/>
      <c r="BE12" s="387"/>
      <c r="BF12" s="387"/>
      <c r="BG12" s="387"/>
      <c r="BH12" s="387"/>
      <c r="BI12" s="387"/>
      <c r="BJ12" s="387"/>
      <c r="BK12" s="389">
        <v>1230</v>
      </c>
      <c r="BL12" s="10"/>
      <c r="BM12" s="10"/>
      <c r="BN12" s="10">
        <v>9</v>
      </c>
      <c r="BO12" s="10" t="s">
        <v>74</v>
      </c>
      <c r="BP12" s="10" t="s">
        <v>1638</v>
      </c>
      <c r="BQ12" s="10">
        <v>3</v>
      </c>
      <c r="BR12" s="10" t="str">
        <f t="shared" si="0"/>
        <v>7_12</v>
      </c>
      <c r="BS12" s="282"/>
      <c r="BT12" s="10"/>
      <c r="BU12" s="10" t="s">
        <v>1777</v>
      </c>
      <c r="BV12" s="10"/>
      <c r="BW12" s="289"/>
      <c r="BX12" s="289"/>
      <c r="BY12" s="457"/>
      <c r="BZ12" s="457"/>
      <c r="CA12" s="457"/>
      <c r="CB12" s="271"/>
      <c r="CC12" s="458" t="s">
        <v>1959</v>
      </c>
      <c r="CD12" s="271"/>
      <c r="CE12" s="271"/>
      <c r="CF12" s="271"/>
      <c r="CG12" s="271"/>
      <c r="CH12" s="271"/>
      <c r="CI12" s="271"/>
      <c r="CJ12" s="271"/>
      <c r="CK12" s="271"/>
      <c r="CL12" s="271"/>
      <c r="CM12" s="271"/>
      <c r="CN12" s="271"/>
      <c r="CO12" s="271"/>
      <c r="CP12" s="271"/>
      <c r="CQ12" s="271"/>
      <c r="CR12" s="271"/>
      <c r="CS12" s="271"/>
      <c r="CT12" s="271"/>
      <c r="CU12" s="271"/>
      <c r="CV12" s="271"/>
      <c r="CW12" s="271"/>
      <c r="CX12" s="271"/>
      <c r="CY12" s="271"/>
      <c r="CZ12" s="271"/>
      <c r="DA12" s="271"/>
      <c r="DB12" s="271"/>
      <c r="DC12" s="271"/>
      <c r="DD12" s="271"/>
      <c r="DE12" s="271"/>
      <c r="DF12" s="271"/>
      <c r="DG12" s="271"/>
      <c r="DH12" s="271"/>
      <c r="DI12" s="271"/>
      <c r="DJ12" s="271"/>
      <c r="DK12" s="271"/>
      <c r="DL12" s="271"/>
      <c r="DM12" s="271"/>
      <c r="DN12" s="271"/>
      <c r="DO12" s="271"/>
      <c r="DP12" s="271"/>
      <c r="DQ12" s="271"/>
      <c r="DR12" s="271"/>
      <c r="DS12" s="271"/>
      <c r="DT12" s="271"/>
      <c r="DU12" s="271"/>
      <c r="DV12" s="271"/>
      <c r="DW12" s="271"/>
      <c r="DX12" s="271"/>
      <c r="DY12" s="271"/>
      <c r="DZ12" s="271"/>
      <c r="EA12" s="271"/>
      <c r="EB12" s="271"/>
      <c r="EC12" s="271"/>
      <c r="ED12" s="271"/>
      <c r="EE12" s="271"/>
      <c r="EF12" s="271"/>
      <c r="EG12" s="271"/>
      <c r="EH12" s="271"/>
      <c r="EI12" s="271"/>
      <c r="EJ12" s="271"/>
      <c r="EK12" s="271"/>
      <c r="EL12" s="271"/>
      <c r="EM12" s="271"/>
      <c r="EN12" s="271"/>
      <c r="EO12" s="271"/>
      <c r="EP12" s="271"/>
      <c r="EQ12" s="271"/>
      <c r="ER12" s="271"/>
      <c r="ES12" s="271"/>
      <c r="ET12" s="271"/>
      <c r="EU12" s="271"/>
      <c r="EV12" s="271"/>
      <c r="EW12" s="271"/>
      <c r="EX12" s="271"/>
      <c r="EY12" s="271"/>
      <c r="EZ12" s="271"/>
      <c r="FA12" s="271"/>
      <c r="FB12" s="271"/>
      <c r="FC12" s="271"/>
      <c r="FD12" s="271"/>
      <c r="FE12" s="271"/>
      <c r="FF12" s="271"/>
      <c r="FG12" s="271"/>
      <c r="FH12" s="271"/>
      <c r="FI12" s="271"/>
      <c r="FJ12" s="271"/>
      <c r="FK12" s="271"/>
      <c r="FL12" s="271"/>
      <c r="FM12" s="271"/>
      <c r="FN12" s="271"/>
      <c r="FO12" s="271"/>
      <c r="FP12" s="271"/>
      <c r="FQ12" s="271"/>
      <c r="FR12" s="271"/>
      <c r="FS12" s="271"/>
      <c r="FT12" s="271"/>
      <c r="FU12" s="271"/>
      <c r="FV12" s="271"/>
      <c r="FW12" s="271"/>
      <c r="FX12" s="271"/>
      <c r="FY12" s="271"/>
      <c r="FZ12" s="271"/>
      <c r="GA12" s="271"/>
      <c r="GB12" s="271"/>
      <c r="GC12" s="271"/>
      <c r="GD12" s="271"/>
      <c r="GE12" s="271"/>
      <c r="GF12" s="271"/>
      <c r="GG12" s="271"/>
      <c r="GH12" s="271"/>
      <c r="GI12" s="271"/>
      <c r="GJ12" s="271"/>
      <c r="GK12" s="271"/>
      <c r="GL12" s="271"/>
      <c r="GM12" s="271"/>
      <c r="GN12" s="271"/>
      <c r="GO12" s="271"/>
      <c r="GP12" s="271"/>
      <c r="GQ12" s="271"/>
      <c r="GR12" s="271"/>
      <c r="GS12" s="271"/>
      <c r="GT12" s="271"/>
      <c r="GU12" s="271"/>
      <c r="GV12" s="271"/>
      <c r="GW12" s="271"/>
      <c r="GX12" s="271"/>
      <c r="GY12" s="271"/>
      <c r="GZ12" s="271"/>
      <c r="HA12" s="271"/>
      <c r="HB12" s="271"/>
      <c r="HC12" s="271"/>
      <c r="HD12" s="271"/>
      <c r="HE12" s="271"/>
      <c r="HF12" s="271"/>
      <c r="HG12" s="271"/>
      <c r="HH12" s="271"/>
      <c r="HI12" s="271"/>
      <c r="HJ12" s="271"/>
      <c r="HK12" s="271"/>
      <c r="HL12" s="271"/>
      <c r="HM12" s="271"/>
      <c r="HN12" s="271"/>
      <c r="HO12" s="271"/>
      <c r="HP12" s="271"/>
      <c r="HQ12" s="271"/>
      <c r="HR12" s="271"/>
      <c r="HS12" s="271"/>
      <c r="HT12" s="271"/>
      <c r="HU12" s="271"/>
      <c r="HV12" s="271"/>
      <c r="HW12" s="271"/>
      <c r="HX12" s="271"/>
      <c r="HY12" s="271"/>
      <c r="HZ12" s="271"/>
      <c r="IA12" s="271"/>
      <c r="IB12" s="271"/>
      <c r="IC12" s="271"/>
      <c r="ID12" s="271"/>
      <c r="IE12" s="271"/>
      <c r="IF12" s="271"/>
      <c r="IG12" s="271"/>
      <c r="IH12" s="271"/>
      <c r="II12" s="271"/>
      <c r="IJ12" s="271"/>
      <c r="IK12" s="271"/>
      <c r="IL12" s="271"/>
      <c r="IM12" s="271"/>
      <c r="IN12" s="271"/>
      <c r="IO12" s="271"/>
      <c r="IP12" s="271"/>
      <c r="IQ12" s="271"/>
      <c r="IR12" s="271"/>
      <c r="IS12" s="271"/>
      <c r="IT12" s="271"/>
      <c r="IU12" s="271"/>
      <c r="IV12" s="271"/>
      <c r="IW12" s="271"/>
      <c r="IX12" s="271"/>
      <c r="IY12" s="271"/>
      <c r="IZ12" s="271"/>
      <c r="JA12" s="271"/>
      <c r="JB12" s="271"/>
      <c r="JC12" s="271"/>
      <c r="JD12" s="271"/>
      <c r="JE12" s="271"/>
      <c r="JF12" s="271"/>
      <c r="JG12" s="271"/>
      <c r="JH12" s="271"/>
      <c r="JI12" s="271"/>
      <c r="JJ12" s="271"/>
      <c r="JK12" s="271"/>
      <c r="JL12" s="271"/>
      <c r="JM12" s="271"/>
      <c r="JN12" s="271"/>
      <c r="JO12" s="271"/>
      <c r="JP12" s="271"/>
      <c r="JQ12" s="271"/>
      <c r="JR12" s="271"/>
      <c r="JS12" s="271"/>
      <c r="JT12" s="271"/>
      <c r="JU12" s="271"/>
      <c r="JV12" s="271"/>
      <c r="JW12" s="271"/>
      <c r="JX12" s="271"/>
      <c r="JY12" s="271"/>
      <c r="JZ12" s="271"/>
      <c r="KA12" s="271"/>
      <c r="KB12" s="271"/>
      <c r="KC12" s="271"/>
      <c r="KD12" s="271"/>
      <c r="KE12" s="271"/>
      <c r="KF12" s="271"/>
      <c r="KG12" s="271"/>
      <c r="KH12" s="271"/>
      <c r="KI12" s="271"/>
      <c r="KJ12" s="271"/>
      <c r="KK12" s="271"/>
      <c r="KL12" s="271"/>
      <c r="KM12" s="271"/>
      <c r="KN12" s="271"/>
      <c r="KO12" s="271"/>
      <c r="KP12" s="271"/>
      <c r="KQ12" s="271"/>
      <c r="KR12" s="271"/>
      <c r="KS12" s="271"/>
      <c r="KT12" s="271"/>
      <c r="KU12" s="271"/>
      <c r="KV12" s="271"/>
      <c r="KW12" s="271"/>
      <c r="KX12" s="271"/>
      <c r="KY12" s="271"/>
      <c r="KZ12" s="271"/>
      <c r="LA12" s="271"/>
      <c r="LB12" s="271"/>
      <c r="LC12" s="271"/>
      <c r="LD12" s="271"/>
      <c r="LE12" s="271"/>
      <c r="LF12" s="271"/>
      <c r="LG12" s="271"/>
      <c r="LH12" s="271"/>
      <c r="LI12" s="271"/>
      <c r="LJ12" s="271"/>
      <c r="LK12" s="271"/>
      <c r="LL12" s="271"/>
      <c r="LM12" s="271"/>
      <c r="LN12" s="271"/>
      <c r="LO12" s="271"/>
      <c r="LP12" s="271"/>
      <c r="LQ12" s="271"/>
      <c r="LR12" s="271"/>
      <c r="LS12" s="271"/>
      <c r="LT12" s="271"/>
      <c r="LU12" s="271"/>
      <c r="LV12" s="271"/>
      <c r="LW12" s="271"/>
      <c r="LX12" s="271"/>
      <c r="LY12" s="271"/>
      <c r="LZ12" s="271"/>
      <c r="MA12" s="271"/>
      <c r="MB12" s="271"/>
      <c r="MC12" s="271"/>
      <c r="MD12" s="271"/>
      <c r="ME12" s="271"/>
      <c r="MF12" s="271"/>
      <c r="MG12" s="271"/>
      <c r="MH12" s="271"/>
      <c r="MI12" s="271"/>
      <c r="MJ12" s="271"/>
      <c r="MK12" s="271"/>
      <c r="ML12" s="271"/>
      <c r="MM12" s="271"/>
      <c r="MN12" s="271"/>
      <c r="MO12" s="271"/>
      <c r="MP12" s="271"/>
      <c r="MQ12" s="271"/>
      <c r="MR12" s="271"/>
      <c r="MS12" s="271"/>
      <c r="MT12" s="271"/>
      <c r="MU12" s="271"/>
      <c r="MV12" s="271"/>
      <c r="MW12" s="271"/>
      <c r="MX12" s="271"/>
      <c r="MY12" s="271"/>
      <c r="MZ12" s="271"/>
      <c r="NA12" s="271"/>
      <c r="NB12" s="271"/>
      <c r="NC12" s="271"/>
      <c r="ND12" s="271"/>
      <c r="NE12" s="271"/>
      <c r="NF12" s="271"/>
      <c r="NG12" s="271"/>
      <c r="NH12" s="271"/>
      <c r="NI12" s="271"/>
      <c r="NJ12" s="271"/>
      <c r="NK12" s="271"/>
      <c r="NL12" s="271"/>
      <c r="NM12" s="271"/>
      <c r="NN12" s="271"/>
      <c r="NO12" s="271"/>
      <c r="NP12" s="271"/>
      <c r="NQ12" s="271"/>
      <c r="NR12" s="271"/>
      <c r="NS12" s="271"/>
      <c r="NT12" s="271"/>
      <c r="NU12" s="271"/>
      <c r="NV12" s="271"/>
      <c r="NW12" s="271"/>
      <c r="NX12" s="271"/>
      <c r="NY12" s="271"/>
      <c r="NZ12" s="271"/>
      <c r="OA12" s="271"/>
      <c r="OB12" s="271"/>
      <c r="OC12" s="271"/>
      <c r="OD12" s="271"/>
      <c r="OE12" s="271"/>
      <c r="OF12" s="271"/>
      <c r="OG12" s="271"/>
      <c r="OH12" s="271"/>
      <c r="OI12" s="271"/>
      <c r="OJ12" s="271"/>
      <c r="OK12" s="271"/>
      <c r="OL12" s="271"/>
      <c r="OM12" s="271"/>
      <c r="ON12" s="271"/>
      <c r="OO12" s="271"/>
      <c r="OP12" s="271"/>
      <c r="OQ12" s="271"/>
      <c r="OR12" s="271"/>
      <c r="OS12" s="271"/>
      <c r="OT12" s="271"/>
      <c r="OU12" s="271"/>
      <c r="OV12" s="271"/>
      <c r="OW12" s="271"/>
      <c r="OX12" s="271"/>
      <c r="OY12" s="271"/>
      <c r="OZ12" s="271"/>
      <c r="PA12" s="271"/>
      <c r="PB12" s="271"/>
      <c r="PC12" s="271"/>
      <c r="PD12" s="271"/>
      <c r="PE12" s="271"/>
      <c r="PF12" s="271"/>
      <c r="PG12" s="271"/>
      <c r="PH12" s="271"/>
      <c r="PI12" s="271"/>
      <c r="PJ12" s="271"/>
      <c r="PK12" s="271"/>
      <c r="PL12" s="271"/>
      <c r="PM12" s="271"/>
      <c r="PN12" s="271"/>
      <c r="PO12" s="271"/>
      <c r="PP12" s="271"/>
      <c r="PQ12" s="271"/>
      <c r="PR12" s="271"/>
      <c r="PS12" s="271"/>
      <c r="PT12" s="271"/>
      <c r="PU12" s="271"/>
      <c r="PV12" s="271"/>
      <c r="PW12" s="271"/>
      <c r="PX12" s="271"/>
      <c r="PY12" s="271"/>
      <c r="PZ12" s="271"/>
      <c r="QA12" s="271"/>
      <c r="QB12" s="271"/>
      <c r="QC12" s="271"/>
      <c r="QD12" s="271"/>
      <c r="QE12" s="271"/>
      <c r="QF12" s="271"/>
      <c r="QG12" s="271"/>
      <c r="QH12" s="271"/>
      <c r="QI12" s="271"/>
      <c r="QJ12" s="271"/>
      <c r="QK12" s="271"/>
      <c r="QL12" s="271"/>
      <c r="QM12" s="271"/>
      <c r="QN12" s="271"/>
      <c r="QO12" s="271"/>
      <c r="QP12" s="271"/>
      <c r="QQ12" s="271"/>
      <c r="QR12" s="271"/>
      <c r="QS12" s="271"/>
      <c r="QT12" s="271"/>
      <c r="QU12" s="271"/>
      <c r="QV12" s="271"/>
      <c r="QW12" s="271"/>
      <c r="QX12" s="271"/>
      <c r="QY12" s="271"/>
      <c r="QZ12" s="271"/>
      <c r="RA12" s="271"/>
      <c r="RB12" s="271"/>
      <c r="RC12" s="271"/>
      <c r="RD12" s="271"/>
      <c r="RE12" s="271"/>
      <c r="RF12" s="271"/>
      <c r="RG12" s="271"/>
      <c r="RH12" s="271"/>
      <c r="RI12" s="271"/>
      <c r="RJ12" s="271"/>
      <c r="RK12" s="271"/>
      <c r="RL12" s="271"/>
      <c r="RM12" s="271"/>
      <c r="RN12" s="271"/>
      <c r="RO12" s="271"/>
      <c r="RP12" s="271"/>
      <c r="RQ12" s="271"/>
      <c r="RR12" s="271"/>
      <c r="RS12" s="271"/>
      <c r="RT12" s="271"/>
      <c r="RU12" s="271"/>
      <c r="RV12" s="271"/>
      <c r="RW12" s="271"/>
      <c r="RX12" s="271"/>
      <c r="RY12" s="271"/>
      <c r="RZ12" s="271"/>
      <c r="SA12" s="271"/>
      <c r="SB12" s="271"/>
      <c r="SC12" s="271"/>
      <c r="SD12" s="271"/>
      <c r="SE12" s="271"/>
      <c r="SF12" s="271"/>
      <c r="SG12" s="271"/>
      <c r="SH12" s="271"/>
      <c r="SI12" s="271"/>
      <c r="SJ12" s="271"/>
      <c r="SK12" s="271"/>
      <c r="SL12" s="271"/>
      <c r="SM12" s="271"/>
      <c r="SN12" s="271"/>
      <c r="SO12" s="271"/>
      <c r="SP12" s="271"/>
      <c r="SQ12" s="271"/>
      <c r="SR12" s="271"/>
      <c r="SS12" s="271"/>
      <c r="ST12" s="271"/>
      <c r="SU12" s="271"/>
      <c r="SV12" s="271"/>
      <c r="SW12" s="271"/>
      <c r="SX12" s="271"/>
      <c r="SY12" s="271"/>
      <c r="SZ12" s="271"/>
      <c r="TA12" s="271"/>
      <c r="TB12" s="271"/>
      <c r="TC12" s="271"/>
      <c r="TD12" s="271"/>
      <c r="TE12" s="271"/>
      <c r="TF12" s="271"/>
      <c r="TG12" s="271"/>
      <c r="TH12" s="271"/>
      <c r="TI12" s="271"/>
      <c r="TJ12" s="271"/>
      <c r="TK12" s="271"/>
      <c r="TL12" s="271"/>
      <c r="TM12" s="271"/>
      <c r="TN12" s="271"/>
      <c r="TO12" s="271"/>
      <c r="TP12" s="271"/>
      <c r="TQ12" s="271"/>
      <c r="TR12" s="271"/>
      <c r="TS12" s="271"/>
      <c r="TT12" s="271"/>
      <c r="TU12" s="271"/>
      <c r="TV12" s="271"/>
      <c r="TW12" s="271"/>
      <c r="TX12" s="271"/>
      <c r="TY12" s="271"/>
      <c r="TZ12" s="271"/>
      <c r="UA12" s="271"/>
      <c r="UB12" s="271"/>
      <c r="UC12" s="271"/>
      <c r="UD12" s="271"/>
      <c r="UE12" s="271"/>
      <c r="UF12" s="271"/>
      <c r="UG12" s="271"/>
      <c r="UH12" s="271"/>
      <c r="UI12" s="271"/>
      <c r="UJ12" s="271"/>
      <c r="UK12" s="271"/>
      <c r="UL12" s="271"/>
      <c r="UM12" s="271"/>
      <c r="UN12" s="271"/>
      <c r="UO12" s="271"/>
      <c r="UP12" s="271"/>
      <c r="UQ12" s="271"/>
      <c r="UR12" s="271"/>
      <c r="US12" s="271"/>
      <c r="UT12" s="271"/>
      <c r="UU12" s="271"/>
      <c r="UV12" s="271"/>
      <c r="UW12" s="271"/>
      <c r="UX12" s="271"/>
      <c r="UY12" s="271"/>
      <c r="UZ12" s="271"/>
      <c r="VA12" s="271"/>
      <c r="VB12" s="271"/>
      <c r="VC12" s="271"/>
      <c r="VD12" s="271"/>
      <c r="VE12" s="271"/>
      <c r="VF12" s="271"/>
      <c r="VG12" s="271"/>
      <c r="VH12" s="271"/>
      <c r="VI12" s="271"/>
      <c r="VJ12" s="271"/>
      <c r="VK12" s="271"/>
      <c r="VL12" s="271"/>
      <c r="VM12" s="271"/>
      <c r="VN12" s="271"/>
      <c r="VO12" s="271"/>
      <c r="VP12" s="271"/>
      <c r="VQ12" s="271"/>
      <c r="VR12" s="271"/>
      <c r="VS12" s="271"/>
      <c r="VT12" s="271"/>
      <c r="VU12" s="271"/>
      <c r="VV12" s="271"/>
      <c r="VW12" s="271"/>
      <c r="VX12" s="271"/>
      <c r="VY12" s="271"/>
      <c r="VZ12" s="271"/>
      <c r="WA12" s="271"/>
      <c r="WB12" s="271"/>
      <c r="WC12" s="271"/>
      <c r="WD12" s="271"/>
      <c r="WE12" s="271"/>
      <c r="WF12" s="271"/>
      <c r="WG12" s="271"/>
      <c r="WH12" s="271"/>
      <c r="WI12" s="271"/>
      <c r="WJ12" s="271"/>
      <c r="WK12" s="271"/>
      <c r="WL12" s="271"/>
      <c r="WM12" s="271"/>
      <c r="WN12" s="271"/>
      <c r="WO12" s="271"/>
      <c r="WP12" s="271"/>
      <c r="WQ12" s="271"/>
      <c r="WR12" s="271"/>
      <c r="WS12" s="271"/>
      <c r="WT12" s="271"/>
      <c r="WU12" s="271"/>
      <c r="WV12" s="271"/>
      <c r="WW12" s="271"/>
      <c r="WX12" s="271"/>
      <c r="WY12" s="271"/>
      <c r="WZ12" s="271"/>
      <c r="XA12" s="271"/>
      <c r="XB12" s="271"/>
      <c r="XC12" s="271"/>
      <c r="XD12" s="271"/>
      <c r="XE12" s="271"/>
      <c r="XF12" s="271"/>
      <c r="XG12" s="271"/>
      <c r="XH12" s="271"/>
      <c r="XI12" s="271"/>
      <c r="XJ12" s="271"/>
      <c r="XK12" s="271"/>
      <c r="XL12" s="271"/>
      <c r="XM12" s="271"/>
      <c r="XN12" s="271"/>
      <c r="XO12" s="271"/>
      <c r="XP12" s="271"/>
      <c r="XQ12" s="271"/>
      <c r="XR12" s="271"/>
      <c r="XS12" s="271"/>
      <c r="XT12" s="271"/>
      <c r="XU12" s="271"/>
      <c r="XV12" s="271"/>
      <c r="XW12" s="271"/>
      <c r="XX12" s="271"/>
      <c r="XY12" s="271"/>
      <c r="XZ12" s="271"/>
      <c r="YA12" s="271"/>
      <c r="YB12" s="271"/>
      <c r="YC12" s="271"/>
      <c r="YD12" s="271"/>
      <c r="YE12" s="271"/>
      <c r="YF12" s="271"/>
      <c r="YG12" s="271"/>
      <c r="YH12" s="271"/>
      <c r="YI12" s="271"/>
      <c r="YJ12" s="271"/>
      <c r="YK12" s="271"/>
      <c r="YL12" s="271"/>
      <c r="YM12" s="271"/>
      <c r="YN12" s="271"/>
      <c r="YO12" s="271"/>
      <c r="YP12" s="271"/>
      <c r="YQ12" s="271"/>
      <c r="YR12" s="271"/>
      <c r="YS12" s="271"/>
      <c r="YT12" s="271"/>
      <c r="YU12" s="271"/>
      <c r="YV12" s="271"/>
      <c r="YW12" s="271"/>
      <c r="YX12" s="271"/>
      <c r="YY12" s="271"/>
      <c r="YZ12" s="271"/>
      <c r="ZA12" s="271"/>
      <c r="ZB12" s="271"/>
      <c r="ZC12" s="271"/>
      <c r="ZD12" s="271"/>
      <c r="ZE12" s="271"/>
      <c r="ZF12" s="271"/>
      <c r="ZG12" s="271"/>
      <c r="ZH12" s="271"/>
      <c r="ZI12" s="271"/>
      <c r="ZJ12" s="271"/>
      <c r="ZK12" s="271"/>
      <c r="ZL12" s="271"/>
      <c r="ZM12" s="271"/>
      <c r="ZN12" s="271"/>
      <c r="ZO12" s="271"/>
      <c r="ZP12" s="271"/>
      <c r="ZQ12" s="271"/>
      <c r="ZR12" s="271"/>
      <c r="ZS12" s="271"/>
      <c r="ZT12" s="271"/>
      <c r="ZU12" s="271"/>
      <c r="ZV12" s="271"/>
      <c r="ZW12" s="271"/>
      <c r="ZX12" s="271"/>
      <c r="ZY12" s="271"/>
      <c r="ZZ12" s="271"/>
      <c r="AAA12" s="271"/>
      <c r="AAB12" s="271"/>
      <c r="AAC12" s="271"/>
      <c r="AAD12" s="271"/>
      <c r="AAE12" s="271"/>
      <c r="AAF12" s="271"/>
      <c r="AAG12" s="271"/>
      <c r="AAH12" s="271"/>
      <c r="AAI12" s="271"/>
      <c r="AAJ12" s="271"/>
      <c r="AAK12" s="271"/>
      <c r="AAL12" s="271"/>
      <c r="AAM12" s="271"/>
      <c r="AAN12" s="271"/>
      <c r="AAO12" s="271"/>
      <c r="AAP12" s="271"/>
      <c r="AAQ12" s="271"/>
      <c r="AAR12" s="271"/>
      <c r="AAS12" s="271"/>
      <c r="AAT12" s="271"/>
      <c r="AAU12" s="271"/>
      <c r="AAV12" s="271"/>
      <c r="AAW12" s="271"/>
      <c r="AAX12" s="271"/>
      <c r="AAY12" s="271"/>
      <c r="AAZ12" s="271"/>
      <c r="ABA12" s="271"/>
      <c r="ABB12" s="271"/>
      <c r="ABC12" s="271"/>
      <c r="ABD12" s="271"/>
      <c r="ABE12" s="271"/>
      <c r="ABF12" s="271"/>
      <c r="ABG12" s="271"/>
      <c r="ABH12" s="271"/>
      <c r="ABI12" s="271"/>
      <c r="ABJ12" s="271"/>
      <c r="ABK12" s="271"/>
      <c r="ABL12" s="271"/>
      <c r="ABM12" s="271"/>
      <c r="ABN12" s="271"/>
      <c r="ABO12" s="271"/>
      <c r="ABP12" s="271"/>
      <c r="ABQ12" s="271"/>
      <c r="ABR12" s="271"/>
      <c r="ABS12" s="271"/>
      <c r="ABT12" s="271"/>
      <c r="ABU12" s="271"/>
      <c r="ABV12" s="271"/>
      <c r="ABW12" s="271"/>
      <c r="ABX12" s="271"/>
      <c r="ABY12" s="271"/>
      <c r="ABZ12" s="271"/>
      <c r="ACA12" s="271"/>
      <c r="ACB12" s="271"/>
      <c r="ACC12" s="271"/>
      <c r="ACD12" s="271"/>
      <c r="ACE12" s="271"/>
      <c r="ACF12" s="271"/>
      <c r="ACG12" s="271"/>
      <c r="ACH12" s="271"/>
      <c r="ACI12" s="271"/>
      <c r="ACJ12" s="271"/>
      <c r="ACK12" s="271"/>
      <c r="ACL12" s="271"/>
      <c r="ACM12" s="271"/>
      <c r="ACN12" s="271"/>
      <c r="ACO12" s="271"/>
      <c r="ACP12" s="271"/>
      <c r="ACQ12" s="271"/>
      <c r="ACR12" s="271"/>
      <c r="ACS12" s="271"/>
      <c r="ACT12" s="271"/>
      <c r="ACU12" s="271"/>
      <c r="ACV12" s="271"/>
      <c r="ACW12" s="271"/>
      <c r="ACX12" s="271"/>
      <c r="ACY12" s="271"/>
      <c r="ACZ12" s="271"/>
      <c r="ADA12" s="271"/>
      <c r="ADB12" s="271"/>
      <c r="ADC12" s="271"/>
      <c r="ADD12" s="271"/>
      <c r="ADE12" s="271"/>
      <c r="ADF12" s="271"/>
      <c r="ADG12" s="271"/>
      <c r="ADH12" s="271"/>
      <c r="ADI12" s="271"/>
      <c r="ADJ12" s="271"/>
      <c r="ADK12" s="271"/>
      <c r="ADL12" s="271"/>
      <c r="ADM12" s="271"/>
      <c r="ADN12" s="271"/>
      <c r="ADO12" s="271"/>
      <c r="ADP12" s="271"/>
      <c r="ADQ12" s="271"/>
      <c r="ADR12" s="271"/>
      <c r="ADS12" s="271"/>
      <c r="ADT12" s="271"/>
      <c r="ADU12" s="271"/>
      <c r="ADV12" s="271"/>
      <c r="ADW12" s="271"/>
      <c r="ADX12" s="271"/>
      <c r="ADY12" s="271"/>
      <c r="ADZ12" s="271"/>
      <c r="AEA12" s="271"/>
      <c r="AEB12" s="271"/>
      <c r="AEC12" s="271"/>
      <c r="AED12" s="271"/>
      <c r="AEE12" s="271"/>
      <c r="AEF12" s="271"/>
      <c r="AEG12" s="271"/>
      <c r="AEH12" s="271"/>
      <c r="AEI12" s="271"/>
      <c r="AEJ12" s="271"/>
      <c r="AEK12" s="271"/>
      <c r="AEL12" s="271"/>
      <c r="AEM12" s="271"/>
      <c r="AEN12" s="271"/>
      <c r="AEO12" s="271"/>
      <c r="AEP12" s="271"/>
      <c r="AEQ12" s="271"/>
      <c r="AER12" s="271"/>
      <c r="AES12" s="271"/>
      <c r="AET12" s="271"/>
      <c r="AEU12" s="271"/>
      <c r="AEV12" s="271"/>
      <c r="AEW12" s="271"/>
      <c r="AEX12" s="271"/>
      <c r="AEY12" s="271"/>
      <c r="AEZ12" s="271"/>
      <c r="AFA12" s="271"/>
      <c r="AFB12" s="271"/>
      <c r="AFC12" s="271"/>
      <c r="AFD12" s="271"/>
      <c r="AFE12" s="271"/>
      <c r="AFF12" s="271"/>
      <c r="AFG12" s="271"/>
      <c r="AFH12" s="271"/>
      <c r="AFI12" s="271"/>
      <c r="AFJ12" s="271"/>
      <c r="AFK12" s="271"/>
      <c r="AFL12" s="271"/>
      <c r="AFM12" s="271"/>
      <c r="AFN12" s="271"/>
      <c r="AFO12" s="271"/>
      <c r="AFP12" s="271"/>
      <c r="AFQ12" s="271"/>
      <c r="AFR12" s="271"/>
      <c r="AFS12" s="271"/>
      <c r="AFT12" s="271"/>
      <c r="AFU12" s="271"/>
      <c r="AFV12" s="271"/>
      <c r="AFW12" s="271"/>
      <c r="AFX12" s="271"/>
      <c r="AFY12" s="271"/>
      <c r="AFZ12" s="271"/>
      <c r="AGA12" s="271"/>
      <c r="AGB12" s="271"/>
      <c r="AGC12" s="271"/>
      <c r="AGD12" s="271"/>
      <c r="AGE12" s="271"/>
      <c r="AGF12" s="271"/>
      <c r="AGG12" s="271"/>
      <c r="AGH12" s="271"/>
      <c r="AGI12" s="271"/>
      <c r="AGJ12" s="271"/>
      <c r="AGK12" s="271"/>
      <c r="AGL12" s="271"/>
      <c r="AGM12" s="271"/>
      <c r="AGN12" s="271"/>
      <c r="AGO12" s="271"/>
      <c r="AGP12" s="271"/>
      <c r="AGQ12" s="271"/>
      <c r="AGR12" s="271"/>
      <c r="AGS12" s="271"/>
      <c r="AGT12" s="271"/>
      <c r="AGU12" s="271"/>
      <c r="AGV12" s="271"/>
      <c r="AGW12" s="271"/>
      <c r="AGX12" s="271"/>
      <c r="AGY12" s="271"/>
      <c r="AGZ12" s="271"/>
      <c r="AHA12" s="271"/>
      <c r="AHB12" s="271"/>
      <c r="AHC12" s="271"/>
      <c r="AHD12" s="271"/>
      <c r="AHE12" s="271"/>
      <c r="AHF12" s="271"/>
      <c r="AHG12" s="271"/>
      <c r="AHH12" s="271"/>
      <c r="AHI12" s="271"/>
      <c r="AHJ12" s="271"/>
      <c r="AHK12" s="271"/>
      <c r="AHL12" s="271"/>
      <c r="AHM12" s="271"/>
      <c r="AHN12" s="271"/>
      <c r="AHO12" s="271"/>
      <c r="AHP12" s="271"/>
      <c r="AHQ12" s="271"/>
      <c r="AHR12" s="271"/>
      <c r="AHS12" s="271"/>
      <c r="AHT12" s="271"/>
      <c r="AHU12" s="271"/>
      <c r="AHV12" s="271"/>
      <c r="AHW12" s="271"/>
      <c r="AHX12" s="271"/>
      <c r="AHY12" s="271"/>
      <c r="AHZ12" s="271"/>
      <c r="AIA12" s="271"/>
      <c r="AIB12" s="271"/>
      <c r="AIC12" s="271"/>
      <c r="AID12" s="271"/>
      <c r="AIE12" s="271"/>
      <c r="AIF12" s="271"/>
      <c r="AIG12" s="271"/>
      <c r="AIH12" s="271"/>
      <c r="AII12" s="271"/>
      <c r="AIJ12" s="271"/>
      <c r="AIK12" s="271"/>
      <c r="AIL12" s="271"/>
      <c r="AIM12" s="271"/>
      <c r="AIN12" s="271"/>
      <c r="AIO12" s="271"/>
      <c r="AIP12" s="271"/>
      <c r="AIQ12" s="271"/>
      <c r="AIR12" s="271"/>
      <c r="AIS12" s="271"/>
      <c r="AIT12" s="271"/>
      <c r="AIU12" s="271"/>
      <c r="AIV12" s="271"/>
      <c r="AIW12" s="271"/>
      <c r="AIX12" s="271"/>
      <c r="AIY12" s="271"/>
      <c r="AIZ12" s="271"/>
      <c r="AJA12" s="271"/>
      <c r="AJB12" s="271"/>
      <c r="AJC12" s="271"/>
      <c r="AJD12" s="271"/>
      <c r="AJE12" s="271"/>
      <c r="AJF12" s="271"/>
      <c r="AJG12" s="271"/>
      <c r="AJH12" s="271"/>
      <c r="AJI12" s="271"/>
      <c r="AJJ12" s="271"/>
      <c r="AJK12" s="271"/>
      <c r="AJL12" s="271"/>
      <c r="AJM12" s="271"/>
      <c r="AJN12" s="271"/>
      <c r="AJO12" s="271"/>
      <c r="AJP12" s="271"/>
      <c r="AJQ12" s="271"/>
      <c r="AJR12" s="271"/>
      <c r="AJS12" s="271"/>
      <c r="AJT12" s="271"/>
      <c r="AJU12" s="271"/>
      <c r="AJV12" s="271"/>
      <c r="AJW12" s="271"/>
      <c r="AJX12" s="271"/>
      <c r="AJY12" s="271"/>
      <c r="AJZ12" s="271"/>
      <c r="AKA12" s="271"/>
      <c r="AKB12" s="271"/>
      <c r="AKC12" s="271"/>
      <c r="AKD12" s="271"/>
      <c r="AKE12" s="271"/>
      <c r="AKF12" s="271"/>
      <c r="AKG12" s="271"/>
      <c r="AKH12" s="271"/>
      <c r="AKI12" s="271"/>
      <c r="AKJ12" s="271"/>
      <c r="AKK12" s="271"/>
      <c r="AKL12" s="271"/>
      <c r="AKM12" s="271"/>
      <c r="AKN12" s="271"/>
      <c r="AKO12" s="271"/>
      <c r="AKP12" s="271"/>
      <c r="AKQ12" s="271"/>
      <c r="AKR12" s="271"/>
      <c r="AKS12" s="271"/>
      <c r="AKT12" s="271"/>
      <c r="AKU12" s="271"/>
      <c r="AKV12" s="271"/>
      <c r="AKW12" s="271"/>
      <c r="AKX12" s="271"/>
      <c r="AKY12" s="271"/>
      <c r="AKZ12" s="271"/>
      <c r="ALA12" s="271"/>
      <c r="ALB12" s="271"/>
      <c r="ALC12" s="271"/>
      <c r="ALD12" s="271"/>
      <c r="ALE12" s="271"/>
      <c r="ALF12" s="271"/>
      <c r="ALG12" s="271"/>
      <c r="ALH12" s="271"/>
      <c r="ALI12" s="271"/>
      <c r="ALJ12" s="271"/>
      <c r="ALK12" s="271"/>
      <c r="ALL12" s="271"/>
      <c r="ALM12" s="271"/>
      <c r="ALN12" s="271"/>
      <c r="ALO12" s="271"/>
      <c r="ALP12" s="271"/>
      <c r="ALQ12" s="271"/>
      <c r="ALR12" s="271"/>
      <c r="ALS12" s="271"/>
      <c r="ALT12" s="271"/>
      <c r="ALU12" s="271"/>
      <c r="ALV12" s="271"/>
      <c r="ALW12" s="271"/>
      <c r="ALX12" s="271"/>
      <c r="ALY12" s="271"/>
      <c r="ALZ12" s="271"/>
      <c r="AMA12" s="271"/>
      <c r="AMB12" s="271"/>
      <c r="AMC12" s="271"/>
      <c r="AMD12" s="271"/>
      <c r="AME12" s="271"/>
      <c r="AMF12" s="271"/>
      <c r="AMG12" s="271"/>
      <c r="AMH12" s="271"/>
      <c r="AMI12" s="271"/>
      <c r="AMJ12" s="271"/>
      <c r="AMK12" s="271"/>
      <c r="AML12" s="271"/>
      <c r="AMM12" s="271"/>
      <c r="AMN12" s="271"/>
      <c r="AMO12" s="271"/>
    </row>
    <row r="13" spans="1:1029" s="1" customFormat="1" ht="69" hidden="1" customHeight="1">
      <c r="A13" s="283"/>
      <c r="B13" s="10"/>
      <c r="C13" s="280"/>
      <c r="D13" s="281"/>
      <c r="E13" s="10" t="s">
        <v>1692</v>
      </c>
      <c r="F13" s="10" t="s">
        <v>123</v>
      </c>
      <c r="G13" s="11"/>
      <c r="H13" s="11"/>
      <c r="I13" s="11"/>
      <c r="J13" s="11"/>
      <c r="K13" s="11"/>
      <c r="L13" s="11"/>
      <c r="M13" s="11"/>
      <c r="N13" s="395"/>
      <c r="O13" s="390"/>
      <c r="P13" s="390"/>
      <c r="Q13" s="384"/>
      <c r="R13" s="385"/>
      <c r="S13" s="386"/>
      <c r="T13" s="387"/>
      <c r="U13" s="387"/>
      <c r="V13" s="387"/>
      <c r="W13" s="387"/>
      <c r="X13" s="387"/>
      <c r="Y13" s="387"/>
      <c r="Z13" s="387"/>
      <c r="AA13" s="386"/>
      <c r="AB13" s="383"/>
      <c r="AC13" s="388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4"/>
      <c r="AO13" s="384" t="s">
        <v>72</v>
      </c>
      <c r="AP13" s="384"/>
      <c r="AQ13" s="384"/>
      <c r="AR13" s="384"/>
      <c r="AS13" s="384"/>
      <c r="AT13" s="387"/>
      <c r="AU13" s="387"/>
      <c r="AV13" s="387"/>
      <c r="AW13" s="387"/>
      <c r="AX13" s="387"/>
      <c r="AY13" s="387"/>
      <c r="AZ13" s="387"/>
      <c r="BA13" s="387"/>
      <c r="BB13" s="387"/>
      <c r="BC13" s="387"/>
      <c r="BD13" s="387"/>
      <c r="BE13" s="387"/>
      <c r="BF13" s="387"/>
      <c r="BG13" s="387"/>
      <c r="BH13" s="387"/>
      <c r="BI13" s="387"/>
      <c r="BJ13" s="387"/>
      <c r="BK13" s="389"/>
      <c r="BL13" s="10"/>
      <c r="BM13" s="10"/>
      <c r="BN13" s="10">
        <v>10</v>
      </c>
      <c r="BO13" s="10"/>
      <c r="BP13" s="10" t="s">
        <v>1690</v>
      </c>
      <c r="BQ13" s="10"/>
      <c r="BR13" s="10" t="s">
        <v>1691</v>
      </c>
      <c r="BS13" s="282"/>
      <c r="BT13" s="10"/>
      <c r="BU13" s="10"/>
      <c r="BV13" s="10"/>
      <c r="BW13" s="289" t="s">
        <v>1725</v>
      </c>
      <c r="BX13" s="289"/>
      <c r="BY13" s="232"/>
      <c r="BZ13" s="232"/>
      <c r="CA13" s="232"/>
      <c r="CB13" s="50"/>
      <c r="CC13" s="411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</row>
    <row r="14" spans="1:1029" s="1" customFormat="1" ht="69" customHeight="1">
      <c r="A14" s="283"/>
      <c r="B14" s="10">
        <v>8</v>
      </c>
      <c r="C14" s="280">
        <v>8</v>
      </c>
      <c r="D14" s="281">
        <v>16</v>
      </c>
      <c r="E14" s="10" t="s">
        <v>115</v>
      </c>
      <c r="F14" s="10" t="s">
        <v>61</v>
      </c>
      <c r="G14" s="10" t="s">
        <v>1641</v>
      </c>
      <c r="H14" s="10"/>
      <c r="I14" s="10"/>
      <c r="J14" s="10"/>
      <c r="K14" s="10"/>
      <c r="L14" s="10"/>
      <c r="M14" s="10"/>
      <c r="N14" s="386">
        <v>10</v>
      </c>
      <c r="O14" s="384" t="s">
        <v>103</v>
      </c>
      <c r="P14" s="384" t="s">
        <v>63</v>
      </c>
      <c r="Q14" s="384" t="s">
        <v>64</v>
      </c>
      <c r="R14" s="385">
        <v>4</v>
      </c>
      <c r="S14" s="386">
        <v>8</v>
      </c>
      <c r="T14" s="387"/>
      <c r="U14" s="387"/>
      <c r="V14" s="387">
        <v>1</v>
      </c>
      <c r="W14" s="387"/>
      <c r="X14" s="387"/>
      <c r="Y14" s="387"/>
      <c r="Z14" s="387"/>
      <c r="AA14" s="386">
        <v>1</v>
      </c>
      <c r="AB14" s="383">
        <v>104</v>
      </c>
      <c r="AC14" s="388">
        <v>1</v>
      </c>
      <c r="AD14" s="387" t="s">
        <v>1933</v>
      </c>
      <c r="AE14" s="387" t="s">
        <v>117</v>
      </c>
      <c r="AF14" s="387" t="s">
        <v>118</v>
      </c>
      <c r="AG14" s="387" t="s">
        <v>68</v>
      </c>
      <c r="AH14" s="387" t="s">
        <v>68</v>
      </c>
      <c r="AI14" s="387" t="s">
        <v>68</v>
      </c>
      <c r="AJ14" s="387" t="s">
        <v>68</v>
      </c>
      <c r="AK14" s="387" t="s">
        <v>68</v>
      </c>
      <c r="AL14" s="387" t="s">
        <v>93</v>
      </c>
      <c r="AM14" s="387" t="s">
        <v>119</v>
      </c>
      <c r="AN14" s="384" t="s">
        <v>71</v>
      </c>
      <c r="AO14" s="384" t="s">
        <v>72</v>
      </c>
      <c r="AP14" s="384"/>
      <c r="AQ14" s="384"/>
      <c r="AR14" s="384"/>
      <c r="AS14" s="384"/>
      <c r="AT14" s="387"/>
      <c r="AU14" s="387"/>
      <c r="AV14" s="387"/>
      <c r="AW14" s="387"/>
      <c r="AX14" s="387">
        <v>1</v>
      </c>
      <c r="AY14" s="387"/>
      <c r="AZ14" s="387"/>
      <c r="BA14" s="387"/>
      <c r="BB14" s="387"/>
      <c r="BC14" s="387"/>
      <c r="BD14" s="387"/>
      <c r="BE14" s="387"/>
      <c r="BF14" s="387"/>
      <c r="BG14" s="387"/>
      <c r="BH14" s="387"/>
      <c r="BI14" s="387"/>
      <c r="BJ14" s="387"/>
      <c r="BK14" s="389">
        <v>1230</v>
      </c>
      <c r="BL14" s="10"/>
      <c r="BM14" s="10"/>
      <c r="BN14" s="10">
        <v>11</v>
      </c>
      <c r="BO14" s="10" t="s">
        <v>120</v>
      </c>
      <c r="BP14" s="10" t="s">
        <v>121</v>
      </c>
      <c r="BQ14" s="10">
        <v>1</v>
      </c>
      <c r="BR14" s="10" t="str">
        <f t="shared" si="0"/>
        <v>8_16</v>
      </c>
      <c r="BS14" s="282"/>
      <c r="BT14" s="10"/>
      <c r="BU14" s="10" t="s">
        <v>1725</v>
      </c>
      <c r="BV14" s="10"/>
      <c r="BW14" s="289"/>
      <c r="BX14" s="289"/>
      <c r="BY14" s="457"/>
      <c r="BZ14" s="457"/>
      <c r="CA14" s="457"/>
      <c r="CB14" s="271"/>
      <c r="CC14" s="458" t="s">
        <v>1959</v>
      </c>
      <c r="CD14" s="271"/>
      <c r="CE14" s="271"/>
      <c r="CF14" s="271"/>
      <c r="CG14" s="271"/>
      <c r="CH14" s="271"/>
      <c r="CI14" s="271"/>
      <c r="CJ14" s="271"/>
      <c r="CK14" s="271"/>
      <c r="CL14" s="271"/>
      <c r="CM14" s="271"/>
      <c r="CN14" s="271"/>
      <c r="CO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  <c r="EQ14" s="271"/>
      <c r="ER14" s="271"/>
      <c r="ES14" s="271"/>
      <c r="ET14" s="271"/>
      <c r="EU14" s="271"/>
      <c r="EV14" s="271"/>
      <c r="EW14" s="271"/>
      <c r="EX14" s="271"/>
      <c r="EY14" s="271"/>
      <c r="EZ14" s="271"/>
      <c r="FA14" s="271"/>
      <c r="FB14" s="271"/>
      <c r="FC14" s="271"/>
      <c r="FD14" s="271"/>
      <c r="FE14" s="271"/>
      <c r="FF14" s="271"/>
      <c r="FG14" s="271"/>
      <c r="FH14" s="271"/>
      <c r="FI14" s="271"/>
      <c r="FJ14" s="271"/>
      <c r="FK14" s="271"/>
      <c r="FL14" s="271"/>
      <c r="FM14" s="271"/>
      <c r="FN14" s="271"/>
      <c r="FO14" s="271"/>
      <c r="FP14" s="271"/>
      <c r="FQ14" s="271"/>
      <c r="FR14" s="271"/>
      <c r="FS14" s="271"/>
      <c r="FT14" s="271"/>
      <c r="FU14" s="271"/>
      <c r="FV14" s="271"/>
      <c r="FW14" s="271"/>
      <c r="FX14" s="271"/>
      <c r="FY14" s="271"/>
      <c r="FZ14" s="271"/>
      <c r="GA14" s="271"/>
      <c r="GB14" s="271"/>
      <c r="GC14" s="271"/>
      <c r="GD14" s="271"/>
      <c r="GE14" s="271"/>
      <c r="GF14" s="271"/>
      <c r="GG14" s="271"/>
      <c r="GH14" s="271"/>
      <c r="GI14" s="271"/>
      <c r="GJ14" s="271"/>
      <c r="GK14" s="271"/>
      <c r="GL14" s="271"/>
      <c r="GM14" s="271"/>
      <c r="GN14" s="271"/>
      <c r="GO14" s="271"/>
      <c r="GP14" s="271"/>
      <c r="GQ14" s="271"/>
      <c r="GR14" s="271"/>
      <c r="GS14" s="271"/>
      <c r="GT14" s="271"/>
      <c r="GU14" s="271"/>
      <c r="GV14" s="271"/>
      <c r="GW14" s="271"/>
      <c r="GX14" s="271"/>
      <c r="GY14" s="271"/>
      <c r="GZ14" s="271"/>
      <c r="HA14" s="271"/>
      <c r="HB14" s="271"/>
      <c r="HC14" s="271"/>
      <c r="HD14" s="271"/>
      <c r="HE14" s="271"/>
      <c r="HF14" s="271"/>
      <c r="HG14" s="271"/>
      <c r="HH14" s="271"/>
      <c r="HI14" s="271"/>
      <c r="HJ14" s="271"/>
      <c r="HK14" s="271"/>
      <c r="HL14" s="271"/>
      <c r="HM14" s="271"/>
      <c r="HN14" s="271"/>
      <c r="HO14" s="271"/>
      <c r="HP14" s="271"/>
      <c r="HQ14" s="271"/>
      <c r="HR14" s="271"/>
      <c r="HS14" s="271"/>
      <c r="HT14" s="271"/>
      <c r="HU14" s="271"/>
      <c r="HV14" s="271"/>
      <c r="HW14" s="271"/>
      <c r="HX14" s="271"/>
      <c r="HY14" s="271"/>
      <c r="HZ14" s="271"/>
      <c r="IA14" s="271"/>
      <c r="IB14" s="271"/>
      <c r="IC14" s="271"/>
      <c r="ID14" s="271"/>
      <c r="IE14" s="271"/>
      <c r="IF14" s="271"/>
      <c r="IG14" s="271"/>
      <c r="IH14" s="271"/>
      <c r="II14" s="271"/>
      <c r="IJ14" s="271"/>
      <c r="IK14" s="271"/>
      <c r="IL14" s="271"/>
      <c r="IM14" s="271"/>
      <c r="IN14" s="271"/>
      <c r="IO14" s="271"/>
      <c r="IP14" s="271"/>
      <c r="IQ14" s="271"/>
      <c r="IR14" s="271"/>
      <c r="IS14" s="271"/>
      <c r="IT14" s="271"/>
      <c r="IU14" s="271"/>
      <c r="IV14" s="271"/>
      <c r="IW14" s="271"/>
      <c r="IX14" s="271"/>
      <c r="IY14" s="271"/>
      <c r="IZ14" s="271"/>
      <c r="JA14" s="271"/>
      <c r="JB14" s="271"/>
      <c r="JC14" s="271"/>
      <c r="JD14" s="271"/>
      <c r="JE14" s="271"/>
      <c r="JF14" s="271"/>
      <c r="JG14" s="271"/>
      <c r="JH14" s="271"/>
      <c r="JI14" s="271"/>
      <c r="JJ14" s="271"/>
      <c r="JK14" s="271"/>
      <c r="JL14" s="271"/>
      <c r="JM14" s="271"/>
      <c r="JN14" s="271"/>
      <c r="JO14" s="271"/>
      <c r="JP14" s="271"/>
      <c r="JQ14" s="271"/>
      <c r="JR14" s="271"/>
      <c r="JS14" s="271"/>
      <c r="JT14" s="271"/>
      <c r="JU14" s="271"/>
      <c r="JV14" s="271"/>
      <c r="JW14" s="271"/>
      <c r="JX14" s="271"/>
      <c r="JY14" s="271"/>
      <c r="JZ14" s="271"/>
      <c r="KA14" s="271"/>
      <c r="KB14" s="271"/>
      <c r="KC14" s="271"/>
      <c r="KD14" s="271"/>
      <c r="KE14" s="271"/>
      <c r="KF14" s="271"/>
      <c r="KG14" s="271"/>
      <c r="KH14" s="271"/>
      <c r="KI14" s="271"/>
      <c r="KJ14" s="271"/>
      <c r="KK14" s="271"/>
      <c r="KL14" s="271"/>
      <c r="KM14" s="271"/>
      <c r="KN14" s="271"/>
      <c r="KO14" s="271"/>
      <c r="KP14" s="271"/>
      <c r="KQ14" s="271"/>
      <c r="KR14" s="271"/>
      <c r="KS14" s="271"/>
      <c r="KT14" s="271"/>
      <c r="KU14" s="271"/>
      <c r="KV14" s="271"/>
      <c r="KW14" s="271"/>
      <c r="KX14" s="271"/>
      <c r="KY14" s="271"/>
      <c r="KZ14" s="271"/>
      <c r="LA14" s="271"/>
      <c r="LB14" s="271"/>
      <c r="LC14" s="271"/>
      <c r="LD14" s="271"/>
      <c r="LE14" s="271"/>
      <c r="LF14" s="271"/>
      <c r="LG14" s="271"/>
      <c r="LH14" s="271"/>
      <c r="LI14" s="271"/>
      <c r="LJ14" s="271"/>
      <c r="LK14" s="271"/>
      <c r="LL14" s="271"/>
      <c r="LM14" s="271"/>
      <c r="LN14" s="271"/>
      <c r="LO14" s="271"/>
      <c r="LP14" s="271"/>
      <c r="LQ14" s="271"/>
      <c r="LR14" s="271"/>
      <c r="LS14" s="271"/>
      <c r="LT14" s="271"/>
      <c r="LU14" s="271"/>
      <c r="LV14" s="271"/>
      <c r="LW14" s="271"/>
      <c r="LX14" s="271"/>
      <c r="LY14" s="271"/>
      <c r="LZ14" s="271"/>
      <c r="MA14" s="271"/>
      <c r="MB14" s="271"/>
      <c r="MC14" s="271"/>
      <c r="MD14" s="271"/>
      <c r="ME14" s="271"/>
      <c r="MF14" s="271"/>
      <c r="MG14" s="271"/>
      <c r="MH14" s="271"/>
      <c r="MI14" s="271"/>
      <c r="MJ14" s="271"/>
      <c r="MK14" s="271"/>
      <c r="ML14" s="271"/>
      <c r="MM14" s="271"/>
      <c r="MN14" s="271"/>
      <c r="MO14" s="271"/>
      <c r="MP14" s="271"/>
      <c r="MQ14" s="271"/>
      <c r="MR14" s="271"/>
      <c r="MS14" s="271"/>
      <c r="MT14" s="271"/>
      <c r="MU14" s="271"/>
      <c r="MV14" s="271"/>
      <c r="MW14" s="271"/>
      <c r="MX14" s="271"/>
      <c r="MY14" s="271"/>
      <c r="MZ14" s="271"/>
      <c r="NA14" s="271"/>
      <c r="NB14" s="271"/>
      <c r="NC14" s="271"/>
      <c r="ND14" s="271"/>
      <c r="NE14" s="271"/>
      <c r="NF14" s="271"/>
      <c r="NG14" s="271"/>
      <c r="NH14" s="271"/>
      <c r="NI14" s="271"/>
      <c r="NJ14" s="271"/>
      <c r="NK14" s="271"/>
      <c r="NL14" s="271"/>
      <c r="NM14" s="271"/>
      <c r="NN14" s="271"/>
      <c r="NO14" s="271"/>
      <c r="NP14" s="271"/>
      <c r="NQ14" s="271"/>
      <c r="NR14" s="271"/>
      <c r="NS14" s="271"/>
      <c r="NT14" s="271"/>
      <c r="NU14" s="271"/>
      <c r="NV14" s="271"/>
      <c r="NW14" s="271"/>
      <c r="NX14" s="271"/>
      <c r="NY14" s="271"/>
      <c r="NZ14" s="271"/>
      <c r="OA14" s="271"/>
      <c r="OB14" s="271"/>
      <c r="OC14" s="271"/>
      <c r="OD14" s="271"/>
      <c r="OE14" s="271"/>
      <c r="OF14" s="271"/>
      <c r="OG14" s="271"/>
      <c r="OH14" s="271"/>
      <c r="OI14" s="271"/>
      <c r="OJ14" s="271"/>
      <c r="OK14" s="271"/>
      <c r="OL14" s="271"/>
      <c r="OM14" s="271"/>
      <c r="ON14" s="271"/>
      <c r="OO14" s="271"/>
      <c r="OP14" s="271"/>
      <c r="OQ14" s="271"/>
      <c r="OR14" s="271"/>
      <c r="OS14" s="271"/>
      <c r="OT14" s="271"/>
      <c r="OU14" s="271"/>
      <c r="OV14" s="271"/>
      <c r="OW14" s="271"/>
      <c r="OX14" s="271"/>
      <c r="OY14" s="271"/>
      <c r="OZ14" s="271"/>
      <c r="PA14" s="271"/>
      <c r="PB14" s="271"/>
      <c r="PC14" s="271"/>
      <c r="PD14" s="271"/>
      <c r="PE14" s="271"/>
      <c r="PF14" s="271"/>
      <c r="PG14" s="271"/>
      <c r="PH14" s="271"/>
      <c r="PI14" s="271"/>
      <c r="PJ14" s="271"/>
      <c r="PK14" s="271"/>
      <c r="PL14" s="271"/>
      <c r="PM14" s="271"/>
      <c r="PN14" s="271"/>
      <c r="PO14" s="271"/>
      <c r="PP14" s="271"/>
      <c r="PQ14" s="271"/>
      <c r="PR14" s="271"/>
      <c r="PS14" s="271"/>
      <c r="PT14" s="271"/>
      <c r="PU14" s="271"/>
      <c r="PV14" s="271"/>
      <c r="PW14" s="271"/>
      <c r="PX14" s="271"/>
      <c r="PY14" s="271"/>
      <c r="PZ14" s="271"/>
      <c r="QA14" s="271"/>
      <c r="QB14" s="271"/>
      <c r="QC14" s="271"/>
      <c r="QD14" s="271"/>
      <c r="QE14" s="271"/>
      <c r="QF14" s="271"/>
      <c r="QG14" s="271"/>
      <c r="QH14" s="271"/>
      <c r="QI14" s="271"/>
      <c r="QJ14" s="271"/>
      <c r="QK14" s="271"/>
      <c r="QL14" s="271"/>
      <c r="QM14" s="271"/>
      <c r="QN14" s="271"/>
      <c r="QO14" s="271"/>
      <c r="QP14" s="271"/>
      <c r="QQ14" s="271"/>
      <c r="QR14" s="271"/>
      <c r="QS14" s="271"/>
      <c r="QT14" s="271"/>
      <c r="QU14" s="271"/>
      <c r="QV14" s="271"/>
      <c r="QW14" s="271"/>
      <c r="QX14" s="271"/>
      <c r="QY14" s="271"/>
      <c r="QZ14" s="271"/>
      <c r="RA14" s="271"/>
      <c r="RB14" s="271"/>
      <c r="RC14" s="271"/>
      <c r="RD14" s="271"/>
      <c r="RE14" s="271"/>
      <c r="RF14" s="271"/>
      <c r="RG14" s="271"/>
      <c r="RH14" s="271"/>
      <c r="RI14" s="271"/>
      <c r="RJ14" s="271"/>
      <c r="RK14" s="271"/>
      <c r="RL14" s="271"/>
      <c r="RM14" s="271"/>
      <c r="RN14" s="271"/>
      <c r="RO14" s="271"/>
      <c r="RP14" s="271"/>
      <c r="RQ14" s="271"/>
      <c r="RR14" s="271"/>
      <c r="RS14" s="271"/>
      <c r="RT14" s="271"/>
      <c r="RU14" s="271"/>
      <c r="RV14" s="271"/>
      <c r="RW14" s="271"/>
      <c r="RX14" s="271"/>
      <c r="RY14" s="271"/>
      <c r="RZ14" s="271"/>
      <c r="SA14" s="271"/>
      <c r="SB14" s="271"/>
      <c r="SC14" s="271"/>
      <c r="SD14" s="271"/>
      <c r="SE14" s="271"/>
      <c r="SF14" s="271"/>
      <c r="SG14" s="271"/>
      <c r="SH14" s="271"/>
      <c r="SI14" s="271"/>
      <c r="SJ14" s="271"/>
      <c r="SK14" s="271"/>
      <c r="SL14" s="271"/>
      <c r="SM14" s="271"/>
      <c r="SN14" s="271"/>
      <c r="SO14" s="271"/>
      <c r="SP14" s="271"/>
      <c r="SQ14" s="271"/>
      <c r="SR14" s="271"/>
      <c r="SS14" s="271"/>
      <c r="ST14" s="271"/>
      <c r="SU14" s="271"/>
      <c r="SV14" s="271"/>
      <c r="SW14" s="271"/>
      <c r="SX14" s="271"/>
      <c r="SY14" s="271"/>
      <c r="SZ14" s="271"/>
      <c r="TA14" s="271"/>
      <c r="TB14" s="271"/>
      <c r="TC14" s="271"/>
      <c r="TD14" s="271"/>
      <c r="TE14" s="271"/>
      <c r="TF14" s="271"/>
      <c r="TG14" s="271"/>
      <c r="TH14" s="271"/>
      <c r="TI14" s="271"/>
      <c r="TJ14" s="271"/>
      <c r="TK14" s="271"/>
      <c r="TL14" s="271"/>
      <c r="TM14" s="271"/>
      <c r="TN14" s="271"/>
      <c r="TO14" s="271"/>
      <c r="TP14" s="271"/>
      <c r="TQ14" s="271"/>
      <c r="TR14" s="271"/>
      <c r="TS14" s="271"/>
      <c r="TT14" s="271"/>
      <c r="TU14" s="271"/>
      <c r="TV14" s="271"/>
      <c r="TW14" s="271"/>
      <c r="TX14" s="271"/>
      <c r="TY14" s="271"/>
      <c r="TZ14" s="271"/>
      <c r="UA14" s="271"/>
      <c r="UB14" s="271"/>
      <c r="UC14" s="271"/>
      <c r="UD14" s="271"/>
      <c r="UE14" s="271"/>
      <c r="UF14" s="271"/>
      <c r="UG14" s="271"/>
      <c r="UH14" s="271"/>
      <c r="UI14" s="271"/>
      <c r="UJ14" s="271"/>
      <c r="UK14" s="271"/>
      <c r="UL14" s="271"/>
      <c r="UM14" s="271"/>
      <c r="UN14" s="271"/>
      <c r="UO14" s="271"/>
      <c r="UP14" s="271"/>
      <c r="UQ14" s="271"/>
      <c r="UR14" s="271"/>
      <c r="US14" s="271"/>
      <c r="UT14" s="271"/>
      <c r="UU14" s="271"/>
      <c r="UV14" s="271"/>
      <c r="UW14" s="271"/>
      <c r="UX14" s="271"/>
      <c r="UY14" s="271"/>
      <c r="UZ14" s="271"/>
      <c r="VA14" s="271"/>
      <c r="VB14" s="271"/>
      <c r="VC14" s="271"/>
      <c r="VD14" s="271"/>
      <c r="VE14" s="271"/>
      <c r="VF14" s="271"/>
      <c r="VG14" s="271"/>
      <c r="VH14" s="271"/>
      <c r="VI14" s="271"/>
      <c r="VJ14" s="271"/>
      <c r="VK14" s="271"/>
      <c r="VL14" s="271"/>
      <c r="VM14" s="271"/>
      <c r="VN14" s="271"/>
      <c r="VO14" s="271"/>
      <c r="VP14" s="271"/>
      <c r="VQ14" s="271"/>
      <c r="VR14" s="271"/>
      <c r="VS14" s="271"/>
      <c r="VT14" s="271"/>
      <c r="VU14" s="271"/>
      <c r="VV14" s="271"/>
      <c r="VW14" s="271"/>
      <c r="VX14" s="271"/>
      <c r="VY14" s="271"/>
      <c r="VZ14" s="271"/>
      <c r="WA14" s="271"/>
      <c r="WB14" s="271"/>
      <c r="WC14" s="271"/>
      <c r="WD14" s="271"/>
      <c r="WE14" s="271"/>
      <c r="WF14" s="271"/>
      <c r="WG14" s="271"/>
      <c r="WH14" s="271"/>
      <c r="WI14" s="271"/>
      <c r="WJ14" s="271"/>
      <c r="WK14" s="271"/>
      <c r="WL14" s="271"/>
      <c r="WM14" s="271"/>
      <c r="WN14" s="271"/>
      <c r="WO14" s="271"/>
      <c r="WP14" s="271"/>
      <c r="WQ14" s="271"/>
      <c r="WR14" s="271"/>
      <c r="WS14" s="271"/>
      <c r="WT14" s="271"/>
      <c r="WU14" s="271"/>
      <c r="WV14" s="271"/>
      <c r="WW14" s="271"/>
      <c r="WX14" s="271"/>
      <c r="WY14" s="271"/>
      <c r="WZ14" s="271"/>
      <c r="XA14" s="271"/>
      <c r="XB14" s="271"/>
      <c r="XC14" s="271"/>
      <c r="XD14" s="271"/>
      <c r="XE14" s="271"/>
      <c r="XF14" s="271"/>
      <c r="XG14" s="271"/>
      <c r="XH14" s="271"/>
      <c r="XI14" s="271"/>
      <c r="XJ14" s="271"/>
      <c r="XK14" s="271"/>
      <c r="XL14" s="271"/>
      <c r="XM14" s="271"/>
      <c r="XN14" s="271"/>
      <c r="XO14" s="271"/>
      <c r="XP14" s="271"/>
      <c r="XQ14" s="271"/>
      <c r="XR14" s="271"/>
      <c r="XS14" s="271"/>
      <c r="XT14" s="271"/>
      <c r="XU14" s="271"/>
      <c r="XV14" s="271"/>
      <c r="XW14" s="271"/>
      <c r="XX14" s="271"/>
      <c r="XY14" s="271"/>
      <c r="XZ14" s="271"/>
      <c r="YA14" s="271"/>
      <c r="YB14" s="271"/>
      <c r="YC14" s="271"/>
      <c r="YD14" s="271"/>
      <c r="YE14" s="271"/>
      <c r="YF14" s="271"/>
      <c r="YG14" s="271"/>
      <c r="YH14" s="271"/>
      <c r="YI14" s="271"/>
      <c r="YJ14" s="271"/>
      <c r="YK14" s="271"/>
      <c r="YL14" s="271"/>
      <c r="YM14" s="271"/>
      <c r="YN14" s="271"/>
      <c r="YO14" s="271"/>
      <c r="YP14" s="271"/>
      <c r="YQ14" s="271"/>
      <c r="YR14" s="271"/>
      <c r="YS14" s="271"/>
      <c r="YT14" s="271"/>
      <c r="YU14" s="271"/>
      <c r="YV14" s="271"/>
      <c r="YW14" s="271"/>
      <c r="YX14" s="271"/>
      <c r="YY14" s="271"/>
      <c r="YZ14" s="271"/>
      <c r="ZA14" s="271"/>
      <c r="ZB14" s="271"/>
      <c r="ZC14" s="271"/>
      <c r="ZD14" s="271"/>
      <c r="ZE14" s="271"/>
      <c r="ZF14" s="271"/>
      <c r="ZG14" s="271"/>
      <c r="ZH14" s="271"/>
      <c r="ZI14" s="271"/>
      <c r="ZJ14" s="271"/>
      <c r="ZK14" s="271"/>
      <c r="ZL14" s="271"/>
      <c r="ZM14" s="271"/>
      <c r="ZN14" s="271"/>
      <c r="ZO14" s="271"/>
      <c r="ZP14" s="271"/>
      <c r="ZQ14" s="271"/>
      <c r="ZR14" s="271"/>
      <c r="ZS14" s="271"/>
      <c r="ZT14" s="271"/>
      <c r="ZU14" s="271"/>
      <c r="ZV14" s="271"/>
      <c r="ZW14" s="271"/>
      <c r="ZX14" s="271"/>
      <c r="ZY14" s="271"/>
      <c r="ZZ14" s="271"/>
      <c r="AAA14" s="271"/>
      <c r="AAB14" s="271"/>
      <c r="AAC14" s="271"/>
      <c r="AAD14" s="271"/>
      <c r="AAE14" s="271"/>
      <c r="AAF14" s="271"/>
      <c r="AAG14" s="271"/>
      <c r="AAH14" s="271"/>
      <c r="AAI14" s="271"/>
      <c r="AAJ14" s="271"/>
      <c r="AAK14" s="271"/>
      <c r="AAL14" s="271"/>
      <c r="AAM14" s="271"/>
      <c r="AAN14" s="271"/>
      <c r="AAO14" s="271"/>
      <c r="AAP14" s="271"/>
      <c r="AAQ14" s="271"/>
      <c r="AAR14" s="271"/>
      <c r="AAS14" s="271"/>
      <c r="AAT14" s="271"/>
      <c r="AAU14" s="271"/>
      <c r="AAV14" s="271"/>
      <c r="AAW14" s="271"/>
      <c r="AAX14" s="271"/>
      <c r="AAY14" s="271"/>
      <c r="AAZ14" s="271"/>
      <c r="ABA14" s="271"/>
      <c r="ABB14" s="271"/>
      <c r="ABC14" s="271"/>
      <c r="ABD14" s="271"/>
      <c r="ABE14" s="271"/>
      <c r="ABF14" s="271"/>
      <c r="ABG14" s="271"/>
      <c r="ABH14" s="271"/>
      <c r="ABI14" s="271"/>
      <c r="ABJ14" s="271"/>
      <c r="ABK14" s="271"/>
      <c r="ABL14" s="271"/>
      <c r="ABM14" s="271"/>
      <c r="ABN14" s="271"/>
      <c r="ABO14" s="271"/>
      <c r="ABP14" s="271"/>
      <c r="ABQ14" s="271"/>
      <c r="ABR14" s="271"/>
      <c r="ABS14" s="271"/>
      <c r="ABT14" s="271"/>
      <c r="ABU14" s="271"/>
      <c r="ABV14" s="271"/>
      <c r="ABW14" s="271"/>
      <c r="ABX14" s="271"/>
      <c r="ABY14" s="271"/>
      <c r="ABZ14" s="271"/>
      <c r="ACA14" s="271"/>
      <c r="ACB14" s="271"/>
      <c r="ACC14" s="271"/>
      <c r="ACD14" s="271"/>
      <c r="ACE14" s="271"/>
      <c r="ACF14" s="271"/>
      <c r="ACG14" s="271"/>
      <c r="ACH14" s="271"/>
      <c r="ACI14" s="271"/>
      <c r="ACJ14" s="271"/>
      <c r="ACK14" s="271"/>
      <c r="ACL14" s="271"/>
      <c r="ACM14" s="271"/>
      <c r="ACN14" s="271"/>
      <c r="ACO14" s="271"/>
      <c r="ACP14" s="271"/>
      <c r="ACQ14" s="271"/>
      <c r="ACR14" s="271"/>
      <c r="ACS14" s="271"/>
      <c r="ACT14" s="271"/>
      <c r="ACU14" s="271"/>
      <c r="ACV14" s="271"/>
      <c r="ACW14" s="271"/>
      <c r="ACX14" s="271"/>
      <c r="ACY14" s="271"/>
      <c r="ACZ14" s="271"/>
      <c r="ADA14" s="271"/>
      <c r="ADB14" s="271"/>
      <c r="ADC14" s="271"/>
      <c r="ADD14" s="271"/>
      <c r="ADE14" s="271"/>
      <c r="ADF14" s="271"/>
      <c r="ADG14" s="271"/>
      <c r="ADH14" s="271"/>
      <c r="ADI14" s="271"/>
      <c r="ADJ14" s="271"/>
      <c r="ADK14" s="271"/>
      <c r="ADL14" s="271"/>
      <c r="ADM14" s="271"/>
      <c r="ADN14" s="271"/>
      <c r="ADO14" s="271"/>
      <c r="ADP14" s="271"/>
      <c r="ADQ14" s="271"/>
      <c r="ADR14" s="271"/>
      <c r="ADS14" s="271"/>
      <c r="ADT14" s="271"/>
      <c r="ADU14" s="271"/>
      <c r="ADV14" s="271"/>
      <c r="ADW14" s="271"/>
      <c r="ADX14" s="271"/>
      <c r="ADY14" s="271"/>
      <c r="ADZ14" s="271"/>
      <c r="AEA14" s="271"/>
      <c r="AEB14" s="271"/>
      <c r="AEC14" s="271"/>
      <c r="AED14" s="271"/>
      <c r="AEE14" s="271"/>
      <c r="AEF14" s="271"/>
      <c r="AEG14" s="271"/>
      <c r="AEH14" s="271"/>
      <c r="AEI14" s="271"/>
      <c r="AEJ14" s="271"/>
      <c r="AEK14" s="271"/>
      <c r="AEL14" s="271"/>
      <c r="AEM14" s="271"/>
      <c r="AEN14" s="271"/>
      <c r="AEO14" s="271"/>
      <c r="AEP14" s="271"/>
      <c r="AEQ14" s="271"/>
      <c r="AER14" s="271"/>
      <c r="AES14" s="271"/>
      <c r="AET14" s="271"/>
      <c r="AEU14" s="271"/>
      <c r="AEV14" s="271"/>
      <c r="AEW14" s="271"/>
      <c r="AEX14" s="271"/>
      <c r="AEY14" s="271"/>
      <c r="AEZ14" s="271"/>
      <c r="AFA14" s="271"/>
      <c r="AFB14" s="271"/>
      <c r="AFC14" s="271"/>
      <c r="AFD14" s="271"/>
      <c r="AFE14" s="271"/>
      <c r="AFF14" s="271"/>
      <c r="AFG14" s="271"/>
      <c r="AFH14" s="271"/>
      <c r="AFI14" s="271"/>
      <c r="AFJ14" s="271"/>
      <c r="AFK14" s="271"/>
      <c r="AFL14" s="271"/>
      <c r="AFM14" s="271"/>
      <c r="AFN14" s="271"/>
      <c r="AFO14" s="271"/>
      <c r="AFP14" s="271"/>
      <c r="AFQ14" s="271"/>
      <c r="AFR14" s="271"/>
      <c r="AFS14" s="271"/>
      <c r="AFT14" s="271"/>
      <c r="AFU14" s="271"/>
      <c r="AFV14" s="271"/>
      <c r="AFW14" s="271"/>
      <c r="AFX14" s="271"/>
      <c r="AFY14" s="271"/>
      <c r="AFZ14" s="271"/>
      <c r="AGA14" s="271"/>
      <c r="AGB14" s="271"/>
      <c r="AGC14" s="271"/>
      <c r="AGD14" s="271"/>
      <c r="AGE14" s="271"/>
      <c r="AGF14" s="271"/>
      <c r="AGG14" s="271"/>
      <c r="AGH14" s="271"/>
      <c r="AGI14" s="271"/>
      <c r="AGJ14" s="271"/>
      <c r="AGK14" s="271"/>
      <c r="AGL14" s="271"/>
      <c r="AGM14" s="271"/>
      <c r="AGN14" s="271"/>
      <c r="AGO14" s="271"/>
      <c r="AGP14" s="271"/>
      <c r="AGQ14" s="271"/>
      <c r="AGR14" s="271"/>
      <c r="AGS14" s="271"/>
      <c r="AGT14" s="271"/>
      <c r="AGU14" s="271"/>
      <c r="AGV14" s="271"/>
      <c r="AGW14" s="271"/>
      <c r="AGX14" s="271"/>
      <c r="AGY14" s="271"/>
      <c r="AGZ14" s="271"/>
      <c r="AHA14" s="271"/>
      <c r="AHB14" s="271"/>
      <c r="AHC14" s="271"/>
      <c r="AHD14" s="271"/>
      <c r="AHE14" s="271"/>
      <c r="AHF14" s="271"/>
      <c r="AHG14" s="271"/>
      <c r="AHH14" s="271"/>
      <c r="AHI14" s="271"/>
      <c r="AHJ14" s="271"/>
      <c r="AHK14" s="271"/>
      <c r="AHL14" s="271"/>
      <c r="AHM14" s="271"/>
      <c r="AHN14" s="271"/>
      <c r="AHO14" s="271"/>
      <c r="AHP14" s="271"/>
      <c r="AHQ14" s="271"/>
      <c r="AHR14" s="271"/>
      <c r="AHS14" s="271"/>
      <c r="AHT14" s="271"/>
      <c r="AHU14" s="271"/>
      <c r="AHV14" s="271"/>
      <c r="AHW14" s="271"/>
      <c r="AHX14" s="271"/>
      <c r="AHY14" s="271"/>
      <c r="AHZ14" s="271"/>
      <c r="AIA14" s="271"/>
      <c r="AIB14" s="271"/>
      <c r="AIC14" s="271"/>
      <c r="AID14" s="271"/>
      <c r="AIE14" s="271"/>
      <c r="AIF14" s="271"/>
      <c r="AIG14" s="271"/>
      <c r="AIH14" s="271"/>
      <c r="AII14" s="271"/>
      <c r="AIJ14" s="271"/>
      <c r="AIK14" s="271"/>
      <c r="AIL14" s="271"/>
      <c r="AIM14" s="271"/>
      <c r="AIN14" s="271"/>
      <c r="AIO14" s="271"/>
      <c r="AIP14" s="271"/>
      <c r="AIQ14" s="271"/>
      <c r="AIR14" s="271"/>
      <c r="AIS14" s="271"/>
      <c r="AIT14" s="271"/>
      <c r="AIU14" s="271"/>
      <c r="AIV14" s="271"/>
      <c r="AIW14" s="271"/>
      <c r="AIX14" s="271"/>
      <c r="AIY14" s="271"/>
      <c r="AIZ14" s="271"/>
      <c r="AJA14" s="271"/>
      <c r="AJB14" s="271"/>
      <c r="AJC14" s="271"/>
      <c r="AJD14" s="271"/>
      <c r="AJE14" s="271"/>
      <c r="AJF14" s="271"/>
      <c r="AJG14" s="271"/>
      <c r="AJH14" s="271"/>
      <c r="AJI14" s="271"/>
      <c r="AJJ14" s="271"/>
      <c r="AJK14" s="271"/>
      <c r="AJL14" s="271"/>
      <c r="AJM14" s="271"/>
      <c r="AJN14" s="271"/>
      <c r="AJO14" s="271"/>
      <c r="AJP14" s="271"/>
      <c r="AJQ14" s="271"/>
      <c r="AJR14" s="271"/>
      <c r="AJS14" s="271"/>
      <c r="AJT14" s="271"/>
      <c r="AJU14" s="271"/>
      <c r="AJV14" s="271"/>
      <c r="AJW14" s="271"/>
      <c r="AJX14" s="271"/>
      <c r="AJY14" s="271"/>
      <c r="AJZ14" s="271"/>
      <c r="AKA14" s="271"/>
      <c r="AKB14" s="271"/>
      <c r="AKC14" s="271"/>
      <c r="AKD14" s="271"/>
      <c r="AKE14" s="271"/>
      <c r="AKF14" s="271"/>
      <c r="AKG14" s="271"/>
      <c r="AKH14" s="271"/>
      <c r="AKI14" s="271"/>
      <c r="AKJ14" s="271"/>
      <c r="AKK14" s="271"/>
      <c r="AKL14" s="271"/>
      <c r="AKM14" s="271"/>
      <c r="AKN14" s="271"/>
      <c r="AKO14" s="271"/>
      <c r="AKP14" s="271"/>
      <c r="AKQ14" s="271"/>
      <c r="AKR14" s="271"/>
      <c r="AKS14" s="271"/>
      <c r="AKT14" s="271"/>
      <c r="AKU14" s="271"/>
      <c r="AKV14" s="271"/>
      <c r="AKW14" s="271"/>
      <c r="AKX14" s="271"/>
      <c r="AKY14" s="271"/>
      <c r="AKZ14" s="271"/>
      <c r="ALA14" s="271"/>
      <c r="ALB14" s="271"/>
      <c r="ALC14" s="271"/>
      <c r="ALD14" s="271"/>
      <c r="ALE14" s="271"/>
      <c r="ALF14" s="271"/>
      <c r="ALG14" s="271"/>
      <c r="ALH14" s="271"/>
      <c r="ALI14" s="271"/>
      <c r="ALJ14" s="271"/>
      <c r="ALK14" s="271"/>
      <c r="ALL14" s="271"/>
      <c r="ALM14" s="271"/>
      <c r="ALN14" s="271"/>
      <c r="ALO14" s="271"/>
      <c r="ALP14" s="271"/>
      <c r="ALQ14" s="271"/>
      <c r="ALR14" s="271"/>
      <c r="ALS14" s="271"/>
      <c r="ALT14" s="271"/>
      <c r="ALU14" s="271"/>
      <c r="ALV14" s="271"/>
      <c r="ALW14" s="271"/>
      <c r="ALX14" s="271"/>
      <c r="ALY14" s="271"/>
      <c r="ALZ14" s="271"/>
      <c r="AMA14" s="271"/>
      <c r="AMB14" s="271"/>
      <c r="AMC14" s="271"/>
      <c r="AMD14" s="271"/>
      <c r="AME14" s="271"/>
      <c r="AMF14" s="271"/>
      <c r="AMG14" s="271"/>
      <c r="AMH14" s="271"/>
      <c r="AMI14" s="271"/>
      <c r="AMJ14" s="271"/>
      <c r="AMK14" s="271"/>
      <c r="AML14" s="271"/>
      <c r="AMM14" s="271"/>
      <c r="AMN14" s="271"/>
      <c r="AMO14" s="271"/>
    </row>
    <row r="15" spans="1:1029" s="1" customFormat="1" ht="69" customHeight="1">
      <c r="A15" s="283"/>
      <c r="B15" s="10">
        <v>9</v>
      </c>
      <c r="C15" s="280">
        <v>9</v>
      </c>
      <c r="D15" s="281">
        <v>37</v>
      </c>
      <c r="E15" s="10" t="s">
        <v>122</v>
      </c>
      <c r="F15" s="10" t="s">
        <v>123</v>
      </c>
      <c r="G15" s="11"/>
      <c r="H15" s="11"/>
      <c r="I15" s="11"/>
      <c r="J15" s="11"/>
      <c r="K15" s="11"/>
      <c r="L15" s="11"/>
      <c r="M15" s="11"/>
      <c r="N15" s="390"/>
      <c r="O15" s="390" t="s">
        <v>124</v>
      </c>
      <c r="P15" s="390" t="s">
        <v>63</v>
      </c>
      <c r="Q15" s="384" t="s">
        <v>64</v>
      </c>
      <c r="R15" s="391">
        <v>5</v>
      </c>
      <c r="S15" s="387">
        <v>9</v>
      </c>
      <c r="T15" s="387">
        <v>1</v>
      </c>
      <c r="U15" s="387">
        <v>1</v>
      </c>
      <c r="V15" s="387">
        <v>1</v>
      </c>
      <c r="W15" s="387"/>
      <c r="X15" s="387">
        <v>1</v>
      </c>
      <c r="Y15" s="387">
        <v>1</v>
      </c>
      <c r="Z15" s="387"/>
      <c r="AA15" s="387"/>
      <c r="AB15" s="384"/>
      <c r="AC15" s="387"/>
      <c r="AD15" s="387"/>
      <c r="AE15" s="387"/>
      <c r="AF15" s="387"/>
      <c r="AG15" s="387"/>
      <c r="AH15" s="387"/>
      <c r="AI15" s="387"/>
      <c r="AJ15" s="387"/>
      <c r="AK15" s="387"/>
      <c r="AL15" s="387" t="s">
        <v>79</v>
      </c>
      <c r="AM15" s="387" t="s">
        <v>125</v>
      </c>
      <c r="AN15" s="384" t="s">
        <v>71</v>
      </c>
      <c r="AO15" s="384" t="s">
        <v>72</v>
      </c>
      <c r="AP15" s="384">
        <v>1</v>
      </c>
      <c r="AQ15" s="384" t="s">
        <v>81</v>
      </c>
      <c r="AR15" s="392">
        <v>42163</v>
      </c>
      <c r="AS15" s="392">
        <v>43259</v>
      </c>
      <c r="AT15" s="387"/>
      <c r="AU15" s="387"/>
      <c r="AV15" s="387">
        <v>1</v>
      </c>
      <c r="AW15" s="387"/>
      <c r="AX15" s="387"/>
      <c r="AY15" s="387"/>
      <c r="AZ15" s="387"/>
      <c r="BA15" s="387">
        <v>1</v>
      </c>
      <c r="BB15" s="387"/>
      <c r="BC15" s="387"/>
      <c r="BD15" s="387"/>
      <c r="BE15" s="387"/>
      <c r="BF15" s="387">
        <v>1</v>
      </c>
      <c r="BG15" s="387"/>
      <c r="BH15" s="387"/>
      <c r="BI15" s="387"/>
      <c r="BJ15" s="387"/>
      <c r="BK15" s="389">
        <v>18450</v>
      </c>
      <c r="BL15" s="10"/>
      <c r="BM15" s="10"/>
      <c r="BN15" s="10">
        <v>12</v>
      </c>
      <c r="BO15" s="10" t="s">
        <v>74</v>
      </c>
      <c r="BP15" s="10" t="s">
        <v>126</v>
      </c>
      <c r="BQ15" s="10">
        <v>1</v>
      </c>
      <c r="BR15" s="10" t="str">
        <f t="shared" si="0"/>
        <v>9_37</v>
      </c>
      <c r="BS15" s="282"/>
      <c r="BT15" s="10"/>
      <c r="BU15" s="10"/>
      <c r="BV15" s="10"/>
      <c r="BW15" s="289" t="s">
        <v>1777</v>
      </c>
      <c r="BX15" s="289"/>
      <c r="BY15" s="457"/>
      <c r="BZ15" s="457" t="s">
        <v>1725</v>
      </c>
      <c r="CA15" s="457" t="s">
        <v>1725</v>
      </c>
      <c r="CB15" s="271"/>
      <c r="CC15" s="458" t="s">
        <v>1959</v>
      </c>
      <c r="CD15" s="271"/>
      <c r="CE15" s="271"/>
      <c r="CF15" s="271"/>
      <c r="CG15" s="271"/>
      <c r="CH15" s="271"/>
      <c r="CI15" s="271"/>
      <c r="CJ15" s="271"/>
      <c r="CK15" s="271"/>
      <c r="CL15" s="271"/>
      <c r="CM15" s="271"/>
      <c r="CN15" s="271"/>
      <c r="CO15" s="271"/>
      <c r="CP15" s="271"/>
      <c r="CQ15" s="271"/>
      <c r="CR15" s="271"/>
      <c r="CS15" s="271"/>
      <c r="CT15" s="271"/>
      <c r="CU15" s="271"/>
      <c r="CV15" s="271"/>
      <c r="CW15" s="271"/>
      <c r="CX15" s="271"/>
      <c r="CY15" s="271"/>
      <c r="CZ15" s="271"/>
      <c r="DA15" s="271"/>
      <c r="DB15" s="271"/>
      <c r="DC15" s="271"/>
      <c r="DD15" s="271"/>
      <c r="DE15" s="271"/>
      <c r="DF15" s="271"/>
      <c r="DG15" s="271"/>
      <c r="DH15" s="271"/>
      <c r="DI15" s="271"/>
      <c r="DJ15" s="271"/>
      <c r="DK15" s="271"/>
      <c r="DL15" s="271"/>
      <c r="DM15" s="271"/>
      <c r="DN15" s="271"/>
      <c r="DO15" s="271"/>
      <c r="DP15" s="271"/>
      <c r="DQ15" s="271"/>
      <c r="DR15" s="271"/>
      <c r="DS15" s="271"/>
      <c r="DT15" s="271"/>
      <c r="DU15" s="271"/>
      <c r="DV15" s="271"/>
      <c r="DW15" s="271"/>
      <c r="DX15" s="271"/>
      <c r="DY15" s="271"/>
      <c r="DZ15" s="271"/>
      <c r="EA15" s="271"/>
      <c r="EB15" s="271"/>
      <c r="EC15" s="271"/>
      <c r="ED15" s="271"/>
      <c r="EE15" s="271"/>
      <c r="EF15" s="271"/>
      <c r="EG15" s="271"/>
      <c r="EH15" s="271"/>
      <c r="EI15" s="271"/>
      <c r="EJ15" s="271"/>
      <c r="EK15" s="271"/>
      <c r="EL15" s="271"/>
      <c r="EM15" s="271"/>
      <c r="EN15" s="271"/>
      <c r="EO15" s="271"/>
      <c r="EP15" s="271"/>
      <c r="EQ15" s="271"/>
      <c r="ER15" s="271"/>
      <c r="ES15" s="271"/>
      <c r="ET15" s="271"/>
      <c r="EU15" s="271"/>
      <c r="EV15" s="271"/>
      <c r="EW15" s="271"/>
      <c r="EX15" s="271"/>
      <c r="EY15" s="271"/>
      <c r="EZ15" s="271"/>
      <c r="FA15" s="271"/>
      <c r="FB15" s="271"/>
      <c r="FC15" s="271"/>
      <c r="FD15" s="271"/>
      <c r="FE15" s="271"/>
      <c r="FF15" s="271"/>
      <c r="FG15" s="271"/>
      <c r="FH15" s="271"/>
      <c r="FI15" s="271"/>
      <c r="FJ15" s="271"/>
      <c r="FK15" s="271"/>
      <c r="FL15" s="271"/>
      <c r="FM15" s="271"/>
      <c r="FN15" s="271"/>
      <c r="FO15" s="271"/>
      <c r="FP15" s="271"/>
      <c r="FQ15" s="271"/>
      <c r="FR15" s="271"/>
      <c r="FS15" s="271"/>
      <c r="FT15" s="271"/>
      <c r="FU15" s="271"/>
      <c r="FV15" s="271"/>
      <c r="FW15" s="271"/>
      <c r="FX15" s="271"/>
      <c r="FY15" s="271"/>
      <c r="FZ15" s="271"/>
      <c r="GA15" s="271"/>
      <c r="GB15" s="271"/>
      <c r="GC15" s="271"/>
      <c r="GD15" s="271"/>
      <c r="GE15" s="271"/>
      <c r="GF15" s="271"/>
      <c r="GG15" s="271"/>
      <c r="GH15" s="271"/>
      <c r="GI15" s="271"/>
      <c r="GJ15" s="271"/>
      <c r="GK15" s="271"/>
      <c r="GL15" s="271"/>
      <c r="GM15" s="271"/>
      <c r="GN15" s="271"/>
      <c r="GO15" s="271"/>
      <c r="GP15" s="271"/>
      <c r="GQ15" s="271"/>
      <c r="GR15" s="271"/>
      <c r="GS15" s="271"/>
      <c r="GT15" s="271"/>
      <c r="GU15" s="271"/>
      <c r="GV15" s="271"/>
      <c r="GW15" s="271"/>
      <c r="GX15" s="271"/>
      <c r="GY15" s="271"/>
      <c r="GZ15" s="271"/>
      <c r="HA15" s="271"/>
      <c r="HB15" s="271"/>
      <c r="HC15" s="271"/>
      <c r="HD15" s="271"/>
      <c r="HE15" s="271"/>
      <c r="HF15" s="271"/>
      <c r="HG15" s="271"/>
      <c r="HH15" s="271"/>
      <c r="HI15" s="271"/>
      <c r="HJ15" s="271"/>
      <c r="HK15" s="271"/>
      <c r="HL15" s="271"/>
      <c r="HM15" s="271"/>
      <c r="HN15" s="271"/>
      <c r="HO15" s="271"/>
      <c r="HP15" s="271"/>
      <c r="HQ15" s="271"/>
      <c r="HR15" s="271"/>
      <c r="HS15" s="271"/>
      <c r="HT15" s="271"/>
      <c r="HU15" s="271"/>
      <c r="HV15" s="271"/>
      <c r="HW15" s="271"/>
      <c r="HX15" s="271"/>
      <c r="HY15" s="271"/>
      <c r="HZ15" s="271"/>
      <c r="IA15" s="271"/>
      <c r="IB15" s="271"/>
      <c r="IC15" s="271"/>
      <c r="ID15" s="271"/>
      <c r="IE15" s="271"/>
      <c r="IF15" s="271"/>
      <c r="IG15" s="271"/>
      <c r="IH15" s="271"/>
      <c r="II15" s="271"/>
      <c r="IJ15" s="271"/>
      <c r="IK15" s="271"/>
      <c r="IL15" s="271"/>
      <c r="IM15" s="271"/>
      <c r="IN15" s="271"/>
      <c r="IO15" s="271"/>
      <c r="IP15" s="271"/>
      <c r="IQ15" s="271"/>
      <c r="IR15" s="271"/>
      <c r="IS15" s="271"/>
      <c r="IT15" s="271"/>
      <c r="IU15" s="271"/>
      <c r="IV15" s="271"/>
      <c r="IW15" s="271"/>
      <c r="IX15" s="271"/>
      <c r="IY15" s="271"/>
      <c r="IZ15" s="271"/>
      <c r="JA15" s="271"/>
      <c r="JB15" s="271"/>
      <c r="JC15" s="271"/>
      <c r="JD15" s="271"/>
      <c r="JE15" s="271"/>
      <c r="JF15" s="271"/>
      <c r="JG15" s="271"/>
      <c r="JH15" s="271"/>
      <c r="JI15" s="271"/>
      <c r="JJ15" s="271"/>
      <c r="JK15" s="271"/>
      <c r="JL15" s="271"/>
      <c r="JM15" s="271"/>
      <c r="JN15" s="271"/>
      <c r="JO15" s="271"/>
      <c r="JP15" s="271"/>
      <c r="JQ15" s="271"/>
      <c r="JR15" s="271"/>
      <c r="JS15" s="271"/>
      <c r="JT15" s="271"/>
      <c r="JU15" s="271"/>
      <c r="JV15" s="271"/>
      <c r="JW15" s="271"/>
      <c r="JX15" s="271"/>
      <c r="JY15" s="271"/>
      <c r="JZ15" s="271"/>
      <c r="KA15" s="271"/>
      <c r="KB15" s="271"/>
      <c r="KC15" s="271"/>
      <c r="KD15" s="271"/>
      <c r="KE15" s="271"/>
      <c r="KF15" s="271"/>
      <c r="KG15" s="271"/>
      <c r="KH15" s="271"/>
      <c r="KI15" s="271"/>
      <c r="KJ15" s="271"/>
      <c r="KK15" s="271"/>
      <c r="KL15" s="271"/>
      <c r="KM15" s="271"/>
      <c r="KN15" s="271"/>
      <c r="KO15" s="271"/>
      <c r="KP15" s="271"/>
      <c r="KQ15" s="271"/>
      <c r="KR15" s="271"/>
      <c r="KS15" s="271"/>
      <c r="KT15" s="271"/>
      <c r="KU15" s="271"/>
      <c r="KV15" s="271"/>
      <c r="KW15" s="271"/>
      <c r="KX15" s="271"/>
      <c r="KY15" s="271"/>
      <c r="KZ15" s="271"/>
      <c r="LA15" s="271"/>
      <c r="LB15" s="271"/>
      <c r="LC15" s="271"/>
      <c r="LD15" s="271"/>
      <c r="LE15" s="271"/>
      <c r="LF15" s="271"/>
      <c r="LG15" s="271"/>
      <c r="LH15" s="271"/>
      <c r="LI15" s="271"/>
      <c r="LJ15" s="271"/>
      <c r="LK15" s="271"/>
      <c r="LL15" s="271"/>
      <c r="LM15" s="271"/>
      <c r="LN15" s="271"/>
      <c r="LO15" s="271"/>
      <c r="LP15" s="271"/>
      <c r="LQ15" s="271"/>
      <c r="LR15" s="271"/>
      <c r="LS15" s="271"/>
      <c r="LT15" s="271"/>
      <c r="LU15" s="271"/>
      <c r="LV15" s="271"/>
      <c r="LW15" s="271"/>
      <c r="LX15" s="271"/>
      <c r="LY15" s="271"/>
      <c r="LZ15" s="271"/>
      <c r="MA15" s="271"/>
      <c r="MB15" s="271"/>
      <c r="MC15" s="271"/>
      <c r="MD15" s="271"/>
      <c r="ME15" s="271"/>
      <c r="MF15" s="271"/>
      <c r="MG15" s="271"/>
      <c r="MH15" s="271"/>
      <c r="MI15" s="271"/>
      <c r="MJ15" s="271"/>
      <c r="MK15" s="271"/>
      <c r="ML15" s="271"/>
      <c r="MM15" s="271"/>
      <c r="MN15" s="271"/>
      <c r="MO15" s="271"/>
      <c r="MP15" s="271"/>
      <c r="MQ15" s="271"/>
      <c r="MR15" s="271"/>
      <c r="MS15" s="271"/>
      <c r="MT15" s="271"/>
      <c r="MU15" s="271"/>
      <c r="MV15" s="271"/>
      <c r="MW15" s="271"/>
      <c r="MX15" s="271"/>
      <c r="MY15" s="271"/>
      <c r="MZ15" s="271"/>
      <c r="NA15" s="271"/>
      <c r="NB15" s="271"/>
      <c r="NC15" s="271"/>
      <c r="ND15" s="271"/>
      <c r="NE15" s="271"/>
      <c r="NF15" s="271"/>
      <c r="NG15" s="271"/>
      <c r="NH15" s="271"/>
      <c r="NI15" s="271"/>
      <c r="NJ15" s="271"/>
      <c r="NK15" s="271"/>
      <c r="NL15" s="271"/>
      <c r="NM15" s="271"/>
      <c r="NN15" s="271"/>
      <c r="NO15" s="271"/>
      <c r="NP15" s="271"/>
      <c r="NQ15" s="271"/>
      <c r="NR15" s="271"/>
      <c r="NS15" s="271"/>
      <c r="NT15" s="271"/>
      <c r="NU15" s="271"/>
      <c r="NV15" s="271"/>
      <c r="NW15" s="271"/>
      <c r="NX15" s="271"/>
      <c r="NY15" s="271"/>
      <c r="NZ15" s="271"/>
      <c r="OA15" s="271"/>
      <c r="OB15" s="271"/>
      <c r="OC15" s="271"/>
      <c r="OD15" s="271"/>
      <c r="OE15" s="271"/>
      <c r="OF15" s="271"/>
      <c r="OG15" s="271"/>
      <c r="OH15" s="271"/>
      <c r="OI15" s="271"/>
      <c r="OJ15" s="271"/>
      <c r="OK15" s="271"/>
      <c r="OL15" s="271"/>
      <c r="OM15" s="271"/>
      <c r="ON15" s="271"/>
      <c r="OO15" s="271"/>
      <c r="OP15" s="271"/>
      <c r="OQ15" s="271"/>
      <c r="OR15" s="271"/>
      <c r="OS15" s="271"/>
      <c r="OT15" s="271"/>
      <c r="OU15" s="271"/>
      <c r="OV15" s="271"/>
      <c r="OW15" s="271"/>
      <c r="OX15" s="271"/>
      <c r="OY15" s="271"/>
      <c r="OZ15" s="271"/>
      <c r="PA15" s="271"/>
      <c r="PB15" s="271"/>
      <c r="PC15" s="271"/>
      <c r="PD15" s="271"/>
      <c r="PE15" s="271"/>
      <c r="PF15" s="271"/>
      <c r="PG15" s="271"/>
      <c r="PH15" s="271"/>
      <c r="PI15" s="271"/>
      <c r="PJ15" s="271"/>
      <c r="PK15" s="271"/>
      <c r="PL15" s="271"/>
      <c r="PM15" s="271"/>
      <c r="PN15" s="271"/>
      <c r="PO15" s="271"/>
      <c r="PP15" s="271"/>
      <c r="PQ15" s="271"/>
      <c r="PR15" s="271"/>
      <c r="PS15" s="271"/>
      <c r="PT15" s="271"/>
      <c r="PU15" s="271"/>
      <c r="PV15" s="271"/>
      <c r="PW15" s="271"/>
      <c r="PX15" s="271"/>
      <c r="PY15" s="271"/>
      <c r="PZ15" s="271"/>
      <c r="QA15" s="271"/>
      <c r="QB15" s="271"/>
      <c r="QC15" s="271"/>
      <c r="QD15" s="271"/>
      <c r="QE15" s="271"/>
      <c r="QF15" s="271"/>
      <c r="QG15" s="271"/>
      <c r="QH15" s="271"/>
      <c r="QI15" s="271"/>
      <c r="QJ15" s="271"/>
      <c r="QK15" s="271"/>
      <c r="QL15" s="271"/>
      <c r="QM15" s="271"/>
      <c r="QN15" s="271"/>
      <c r="QO15" s="271"/>
      <c r="QP15" s="271"/>
      <c r="QQ15" s="271"/>
      <c r="QR15" s="271"/>
      <c r="QS15" s="271"/>
      <c r="QT15" s="271"/>
      <c r="QU15" s="271"/>
      <c r="QV15" s="271"/>
      <c r="QW15" s="271"/>
      <c r="QX15" s="271"/>
      <c r="QY15" s="271"/>
      <c r="QZ15" s="271"/>
      <c r="RA15" s="271"/>
      <c r="RB15" s="271"/>
      <c r="RC15" s="271"/>
      <c r="RD15" s="271"/>
      <c r="RE15" s="271"/>
      <c r="RF15" s="271"/>
      <c r="RG15" s="271"/>
      <c r="RH15" s="271"/>
      <c r="RI15" s="271"/>
      <c r="RJ15" s="271"/>
      <c r="RK15" s="271"/>
      <c r="RL15" s="271"/>
      <c r="RM15" s="271"/>
      <c r="RN15" s="271"/>
      <c r="RO15" s="271"/>
      <c r="RP15" s="271"/>
      <c r="RQ15" s="271"/>
      <c r="RR15" s="271"/>
      <c r="RS15" s="271"/>
      <c r="RT15" s="271"/>
      <c r="RU15" s="271"/>
      <c r="RV15" s="271"/>
      <c r="RW15" s="271"/>
      <c r="RX15" s="271"/>
      <c r="RY15" s="271"/>
      <c r="RZ15" s="271"/>
      <c r="SA15" s="271"/>
      <c r="SB15" s="271"/>
      <c r="SC15" s="271"/>
      <c r="SD15" s="271"/>
      <c r="SE15" s="271"/>
      <c r="SF15" s="271"/>
      <c r="SG15" s="271"/>
      <c r="SH15" s="271"/>
      <c r="SI15" s="271"/>
      <c r="SJ15" s="271"/>
      <c r="SK15" s="271"/>
      <c r="SL15" s="271"/>
      <c r="SM15" s="271"/>
      <c r="SN15" s="271"/>
      <c r="SO15" s="271"/>
      <c r="SP15" s="271"/>
      <c r="SQ15" s="271"/>
      <c r="SR15" s="271"/>
      <c r="SS15" s="271"/>
      <c r="ST15" s="271"/>
      <c r="SU15" s="271"/>
      <c r="SV15" s="271"/>
      <c r="SW15" s="271"/>
      <c r="SX15" s="271"/>
      <c r="SY15" s="271"/>
      <c r="SZ15" s="271"/>
      <c r="TA15" s="271"/>
      <c r="TB15" s="271"/>
      <c r="TC15" s="271"/>
      <c r="TD15" s="271"/>
      <c r="TE15" s="271"/>
      <c r="TF15" s="271"/>
      <c r="TG15" s="271"/>
      <c r="TH15" s="271"/>
      <c r="TI15" s="271"/>
      <c r="TJ15" s="271"/>
      <c r="TK15" s="271"/>
      <c r="TL15" s="271"/>
      <c r="TM15" s="271"/>
      <c r="TN15" s="271"/>
      <c r="TO15" s="271"/>
      <c r="TP15" s="271"/>
      <c r="TQ15" s="271"/>
      <c r="TR15" s="271"/>
      <c r="TS15" s="271"/>
      <c r="TT15" s="271"/>
      <c r="TU15" s="271"/>
      <c r="TV15" s="271"/>
      <c r="TW15" s="271"/>
      <c r="TX15" s="271"/>
      <c r="TY15" s="271"/>
      <c r="TZ15" s="271"/>
      <c r="UA15" s="271"/>
      <c r="UB15" s="271"/>
      <c r="UC15" s="271"/>
      <c r="UD15" s="271"/>
      <c r="UE15" s="271"/>
      <c r="UF15" s="271"/>
      <c r="UG15" s="271"/>
      <c r="UH15" s="271"/>
      <c r="UI15" s="271"/>
      <c r="UJ15" s="271"/>
      <c r="UK15" s="271"/>
      <c r="UL15" s="271"/>
      <c r="UM15" s="271"/>
      <c r="UN15" s="271"/>
      <c r="UO15" s="271"/>
      <c r="UP15" s="271"/>
      <c r="UQ15" s="271"/>
      <c r="UR15" s="271"/>
      <c r="US15" s="271"/>
      <c r="UT15" s="271"/>
      <c r="UU15" s="271"/>
      <c r="UV15" s="271"/>
      <c r="UW15" s="271"/>
      <c r="UX15" s="271"/>
      <c r="UY15" s="271"/>
      <c r="UZ15" s="271"/>
      <c r="VA15" s="271"/>
      <c r="VB15" s="271"/>
      <c r="VC15" s="271"/>
      <c r="VD15" s="271"/>
      <c r="VE15" s="271"/>
      <c r="VF15" s="271"/>
      <c r="VG15" s="271"/>
      <c r="VH15" s="271"/>
      <c r="VI15" s="271"/>
      <c r="VJ15" s="271"/>
      <c r="VK15" s="271"/>
      <c r="VL15" s="271"/>
      <c r="VM15" s="271"/>
      <c r="VN15" s="271"/>
      <c r="VO15" s="271"/>
      <c r="VP15" s="271"/>
      <c r="VQ15" s="271"/>
      <c r="VR15" s="271"/>
      <c r="VS15" s="271"/>
      <c r="VT15" s="271"/>
      <c r="VU15" s="271"/>
      <c r="VV15" s="271"/>
      <c r="VW15" s="271"/>
      <c r="VX15" s="271"/>
      <c r="VY15" s="271"/>
      <c r="VZ15" s="271"/>
      <c r="WA15" s="271"/>
      <c r="WB15" s="271"/>
      <c r="WC15" s="271"/>
      <c r="WD15" s="271"/>
      <c r="WE15" s="271"/>
      <c r="WF15" s="271"/>
      <c r="WG15" s="271"/>
      <c r="WH15" s="271"/>
      <c r="WI15" s="271"/>
      <c r="WJ15" s="271"/>
      <c r="WK15" s="271"/>
      <c r="WL15" s="271"/>
      <c r="WM15" s="271"/>
      <c r="WN15" s="271"/>
      <c r="WO15" s="271"/>
      <c r="WP15" s="271"/>
      <c r="WQ15" s="271"/>
      <c r="WR15" s="271"/>
      <c r="WS15" s="271"/>
      <c r="WT15" s="271"/>
      <c r="WU15" s="271"/>
      <c r="WV15" s="271"/>
      <c r="WW15" s="271"/>
      <c r="WX15" s="271"/>
      <c r="WY15" s="271"/>
      <c r="WZ15" s="271"/>
      <c r="XA15" s="271"/>
      <c r="XB15" s="271"/>
      <c r="XC15" s="271"/>
      <c r="XD15" s="271"/>
      <c r="XE15" s="271"/>
      <c r="XF15" s="271"/>
      <c r="XG15" s="271"/>
      <c r="XH15" s="271"/>
      <c r="XI15" s="271"/>
      <c r="XJ15" s="271"/>
      <c r="XK15" s="271"/>
      <c r="XL15" s="271"/>
      <c r="XM15" s="271"/>
      <c r="XN15" s="271"/>
      <c r="XO15" s="271"/>
      <c r="XP15" s="271"/>
      <c r="XQ15" s="271"/>
      <c r="XR15" s="271"/>
      <c r="XS15" s="271"/>
      <c r="XT15" s="271"/>
      <c r="XU15" s="271"/>
      <c r="XV15" s="271"/>
      <c r="XW15" s="271"/>
      <c r="XX15" s="271"/>
      <c r="XY15" s="271"/>
      <c r="XZ15" s="271"/>
      <c r="YA15" s="271"/>
      <c r="YB15" s="271"/>
      <c r="YC15" s="271"/>
      <c r="YD15" s="271"/>
      <c r="YE15" s="271"/>
      <c r="YF15" s="271"/>
      <c r="YG15" s="271"/>
      <c r="YH15" s="271"/>
      <c r="YI15" s="271"/>
      <c r="YJ15" s="271"/>
      <c r="YK15" s="271"/>
      <c r="YL15" s="271"/>
      <c r="YM15" s="271"/>
      <c r="YN15" s="271"/>
      <c r="YO15" s="271"/>
      <c r="YP15" s="271"/>
      <c r="YQ15" s="271"/>
      <c r="YR15" s="271"/>
      <c r="YS15" s="271"/>
      <c r="YT15" s="271"/>
      <c r="YU15" s="271"/>
      <c r="YV15" s="271"/>
      <c r="YW15" s="271"/>
      <c r="YX15" s="271"/>
      <c r="YY15" s="271"/>
      <c r="YZ15" s="271"/>
      <c r="ZA15" s="271"/>
      <c r="ZB15" s="271"/>
      <c r="ZC15" s="271"/>
      <c r="ZD15" s="271"/>
      <c r="ZE15" s="271"/>
      <c r="ZF15" s="271"/>
      <c r="ZG15" s="271"/>
      <c r="ZH15" s="271"/>
      <c r="ZI15" s="271"/>
      <c r="ZJ15" s="271"/>
      <c r="ZK15" s="271"/>
      <c r="ZL15" s="271"/>
      <c r="ZM15" s="271"/>
      <c r="ZN15" s="271"/>
      <c r="ZO15" s="271"/>
      <c r="ZP15" s="271"/>
      <c r="ZQ15" s="271"/>
      <c r="ZR15" s="271"/>
      <c r="ZS15" s="271"/>
      <c r="ZT15" s="271"/>
      <c r="ZU15" s="271"/>
      <c r="ZV15" s="271"/>
      <c r="ZW15" s="271"/>
      <c r="ZX15" s="271"/>
      <c r="ZY15" s="271"/>
      <c r="ZZ15" s="271"/>
      <c r="AAA15" s="271"/>
      <c r="AAB15" s="271"/>
      <c r="AAC15" s="271"/>
      <c r="AAD15" s="271"/>
      <c r="AAE15" s="271"/>
      <c r="AAF15" s="271"/>
      <c r="AAG15" s="271"/>
      <c r="AAH15" s="271"/>
      <c r="AAI15" s="271"/>
      <c r="AAJ15" s="271"/>
      <c r="AAK15" s="271"/>
      <c r="AAL15" s="271"/>
      <c r="AAM15" s="271"/>
      <c r="AAN15" s="271"/>
      <c r="AAO15" s="271"/>
      <c r="AAP15" s="271"/>
      <c r="AAQ15" s="271"/>
      <c r="AAR15" s="271"/>
      <c r="AAS15" s="271"/>
      <c r="AAT15" s="271"/>
      <c r="AAU15" s="271"/>
      <c r="AAV15" s="271"/>
      <c r="AAW15" s="271"/>
      <c r="AAX15" s="271"/>
      <c r="AAY15" s="271"/>
      <c r="AAZ15" s="271"/>
      <c r="ABA15" s="271"/>
      <c r="ABB15" s="271"/>
      <c r="ABC15" s="271"/>
      <c r="ABD15" s="271"/>
      <c r="ABE15" s="271"/>
      <c r="ABF15" s="271"/>
      <c r="ABG15" s="271"/>
      <c r="ABH15" s="271"/>
      <c r="ABI15" s="271"/>
      <c r="ABJ15" s="271"/>
      <c r="ABK15" s="271"/>
      <c r="ABL15" s="271"/>
      <c r="ABM15" s="271"/>
      <c r="ABN15" s="271"/>
      <c r="ABO15" s="271"/>
      <c r="ABP15" s="271"/>
      <c r="ABQ15" s="271"/>
      <c r="ABR15" s="271"/>
      <c r="ABS15" s="271"/>
      <c r="ABT15" s="271"/>
      <c r="ABU15" s="271"/>
      <c r="ABV15" s="271"/>
      <c r="ABW15" s="271"/>
      <c r="ABX15" s="271"/>
      <c r="ABY15" s="271"/>
      <c r="ABZ15" s="271"/>
      <c r="ACA15" s="271"/>
      <c r="ACB15" s="271"/>
      <c r="ACC15" s="271"/>
      <c r="ACD15" s="271"/>
      <c r="ACE15" s="271"/>
      <c r="ACF15" s="271"/>
      <c r="ACG15" s="271"/>
      <c r="ACH15" s="271"/>
      <c r="ACI15" s="271"/>
      <c r="ACJ15" s="271"/>
      <c r="ACK15" s="271"/>
      <c r="ACL15" s="271"/>
      <c r="ACM15" s="271"/>
      <c r="ACN15" s="271"/>
      <c r="ACO15" s="271"/>
      <c r="ACP15" s="271"/>
      <c r="ACQ15" s="271"/>
      <c r="ACR15" s="271"/>
      <c r="ACS15" s="271"/>
      <c r="ACT15" s="271"/>
      <c r="ACU15" s="271"/>
      <c r="ACV15" s="271"/>
      <c r="ACW15" s="271"/>
      <c r="ACX15" s="271"/>
      <c r="ACY15" s="271"/>
      <c r="ACZ15" s="271"/>
      <c r="ADA15" s="271"/>
      <c r="ADB15" s="271"/>
      <c r="ADC15" s="271"/>
      <c r="ADD15" s="271"/>
      <c r="ADE15" s="271"/>
      <c r="ADF15" s="271"/>
      <c r="ADG15" s="271"/>
      <c r="ADH15" s="271"/>
      <c r="ADI15" s="271"/>
      <c r="ADJ15" s="271"/>
      <c r="ADK15" s="271"/>
      <c r="ADL15" s="271"/>
      <c r="ADM15" s="271"/>
      <c r="ADN15" s="271"/>
      <c r="ADO15" s="271"/>
      <c r="ADP15" s="271"/>
      <c r="ADQ15" s="271"/>
      <c r="ADR15" s="271"/>
      <c r="ADS15" s="271"/>
      <c r="ADT15" s="271"/>
      <c r="ADU15" s="271"/>
      <c r="ADV15" s="271"/>
      <c r="ADW15" s="271"/>
      <c r="ADX15" s="271"/>
      <c r="ADY15" s="271"/>
      <c r="ADZ15" s="271"/>
      <c r="AEA15" s="271"/>
      <c r="AEB15" s="271"/>
      <c r="AEC15" s="271"/>
      <c r="AED15" s="271"/>
      <c r="AEE15" s="271"/>
      <c r="AEF15" s="271"/>
      <c r="AEG15" s="271"/>
      <c r="AEH15" s="271"/>
      <c r="AEI15" s="271"/>
      <c r="AEJ15" s="271"/>
      <c r="AEK15" s="271"/>
      <c r="AEL15" s="271"/>
      <c r="AEM15" s="271"/>
      <c r="AEN15" s="271"/>
      <c r="AEO15" s="271"/>
      <c r="AEP15" s="271"/>
      <c r="AEQ15" s="271"/>
      <c r="AER15" s="271"/>
      <c r="AES15" s="271"/>
      <c r="AET15" s="271"/>
      <c r="AEU15" s="271"/>
      <c r="AEV15" s="271"/>
      <c r="AEW15" s="271"/>
      <c r="AEX15" s="271"/>
      <c r="AEY15" s="271"/>
      <c r="AEZ15" s="271"/>
      <c r="AFA15" s="271"/>
      <c r="AFB15" s="271"/>
      <c r="AFC15" s="271"/>
      <c r="AFD15" s="271"/>
      <c r="AFE15" s="271"/>
      <c r="AFF15" s="271"/>
      <c r="AFG15" s="271"/>
      <c r="AFH15" s="271"/>
      <c r="AFI15" s="271"/>
      <c r="AFJ15" s="271"/>
      <c r="AFK15" s="271"/>
      <c r="AFL15" s="271"/>
      <c r="AFM15" s="271"/>
      <c r="AFN15" s="271"/>
      <c r="AFO15" s="271"/>
      <c r="AFP15" s="271"/>
      <c r="AFQ15" s="271"/>
      <c r="AFR15" s="271"/>
      <c r="AFS15" s="271"/>
      <c r="AFT15" s="271"/>
      <c r="AFU15" s="271"/>
      <c r="AFV15" s="271"/>
      <c r="AFW15" s="271"/>
      <c r="AFX15" s="271"/>
      <c r="AFY15" s="271"/>
      <c r="AFZ15" s="271"/>
      <c r="AGA15" s="271"/>
      <c r="AGB15" s="271"/>
      <c r="AGC15" s="271"/>
      <c r="AGD15" s="271"/>
      <c r="AGE15" s="271"/>
      <c r="AGF15" s="271"/>
      <c r="AGG15" s="271"/>
      <c r="AGH15" s="271"/>
      <c r="AGI15" s="271"/>
      <c r="AGJ15" s="271"/>
      <c r="AGK15" s="271"/>
      <c r="AGL15" s="271"/>
      <c r="AGM15" s="271"/>
      <c r="AGN15" s="271"/>
      <c r="AGO15" s="271"/>
      <c r="AGP15" s="271"/>
      <c r="AGQ15" s="271"/>
      <c r="AGR15" s="271"/>
      <c r="AGS15" s="271"/>
      <c r="AGT15" s="271"/>
      <c r="AGU15" s="271"/>
      <c r="AGV15" s="271"/>
      <c r="AGW15" s="271"/>
      <c r="AGX15" s="271"/>
      <c r="AGY15" s="271"/>
      <c r="AGZ15" s="271"/>
      <c r="AHA15" s="271"/>
      <c r="AHB15" s="271"/>
      <c r="AHC15" s="271"/>
      <c r="AHD15" s="271"/>
      <c r="AHE15" s="271"/>
      <c r="AHF15" s="271"/>
      <c r="AHG15" s="271"/>
      <c r="AHH15" s="271"/>
      <c r="AHI15" s="271"/>
      <c r="AHJ15" s="271"/>
      <c r="AHK15" s="271"/>
      <c r="AHL15" s="271"/>
      <c r="AHM15" s="271"/>
      <c r="AHN15" s="271"/>
      <c r="AHO15" s="271"/>
      <c r="AHP15" s="271"/>
      <c r="AHQ15" s="271"/>
      <c r="AHR15" s="271"/>
      <c r="AHS15" s="271"/>
      <c r="AHT15" s="271"/>
      <c r="AHU15" s="271"/>
      <c r="AHV15" s="271"/>
      <c r="AHW15" s="271"/>
      <c r="AHX15" s="271"/>
      <c r="AHY15" s="271"/>
      <c r="AHZ15" s="271"/>
      <c r="AIA15" s="271"/>
      <c r="AIB15" s="271"/>
      <c r="AIC15" s="271"/>
      <c r="AID15" s="271"/>
      <c r="AIE15" s="271"/>
      <c r="AIF15" s="271"/>
      <c r="AIG15" s="271"/>
      <c r="AIH15" s="271"/>
      <c r="AII15" s="271"/>
      <c r="AIJ15" s="271"/>
      <c r="AIK15" s="271"/>
      <c r="AIL15" s="271"/>
      <c r="AIM15" s="271"/>
      <c r="AIN15" s="271"/>
      <c r="AIO15" s="271"/>
      <c r="AIP15" s="271"/>
      <c r="AIQ15" s="271"/>
      <c r="AIR15" s="271"/>
      <c r="AIS15" s="271"/>
      <c r="AIT15" s="271"/>
      <c r="AIU15" s="271"/>
      <c r="AIV15" s="271"/>
      <c r="AIW15" s="271"/>
      <c r="AIX15" s="271"/>
      <c r="AIY15" s="271"/>
      <c r="AIZ15" s="271"/>
      <c r="AJA15" s="271"/>
      <c r="AJB15" s="271"/>
      <c r="AJC15" s="271"/>
      <c r="AJD15" s="271"/>
      <c r="AJE15" s="271"/>
      <c r="AJF15" s="271"/>
      <c r="AJG15" s="271"/>
      <c r="AJH15" s="271"/>
      <c r="AJI15" s="271"/>
      <c r="AJJ15" s="271"/>
      <c r="AJK15" s="271"/>
      <c r="AJL15" s="271"/>
      <c r="AJM15" s="271"/>
      <c r="AJN15" s="271"/>
      <c r="AJO15" s="271"/>
      <c r="AJP15" s="271"/>
      <c r="AJQ15" s="271"/>
      <c r="AJR15" s="271"/>
      <c r="AJS15" s="271"/>
      <c r="AJT15" s="271"/>
      <c r="AJU15" s="271"/>
      <c r="AJV15" s="271"/>
      <c r="AJW15" s="271"/>
      <c r="AJX15" s="271"/>
      <c r="AJY15" s="271"/>
      <c r="AJZ15" s="271"/>
      <c r="AKA15" s="271"/>
      <c r="AKB15" s="271"/>
      <c r="AKC15" s="271"/>
      <c r="AKD15" s="271"/>
      <c r="AKE15" s="271"/>
      <c r="AKF15" s="271"/>
      <c r="AKG15" s="271"/>
      <c r="AKH15" s="271"/>
      <c r="AKI15" s="271"/>
      <c r="AKJ15" s="271"/>
      <c r="AKK15" s="271"/>
      <c r="AKL15" s="271"/>
      <c r="AKM15" s="271"/>
      <c r="AKN15" s="271"/>
      <c r="AKO15" s="271"/>
      <c r="AKP15" s="271"/>
      <c r="AKQ15" s="271"/>
      <c r="AKR15" s="271"/>
      <c r="AKS15" s="271"/>
      <c r="AKT15" s="271"/>
      <c r="AKU15" s="271"/>
      <c r="AKV15" s="271"/>
      <c r="AKW15" s="271"/>
      <c r="AKX15" s="271"/>
      <c r="AKY15" s="271"/>
      <c r="AKZ15" s="271"/>
      <c r="ALA15" s="271"/>
      <c r="ALB15" s="271"/>
      <c r="ALC15" s="271"/>
      <c r="ALD15" s="271"/>
      <c r="ALE15" s="271"/>
      <c r="ALF15" s="271"/>
      <c r="ALG15" s="271"/>
      <c r="ALH15" s="271"/>
      <c r="ALI15" s="271"/>
      <c r="ALJ15" s="271"/>
      <c r="ALK15" s="271"/>
      <c r="ALL15" s="271"/>
      <c r="ALM15" s="271"/>
      <c r="ALN15" s="271"/>
      <c r="ALO15" s="271"/>
      <c r="ALP15" s="271"/>
      <c r="ALQ15" s="271"/>
      <c r="ALR15" s="271"/>
      <c r="ALS15" s="271"/>
      <c r="ALT15" s="271"/>
      <c r="ALU15" s="271"/>
      <c r="ALV15" s="271"/>
      <c r="ALW15" s="271"/>
      <c r="ALX15" s="271"/>
      <c r="ALY15" s="271"/>
      <c r="ALZ15" s="271"/>
      <c r="AMA15" s="271"/>
      <c r="AMB15" s="271"/>
      <c r="AMC15" s="271"/>
      <c r="AMD15" s="271"/>
      <c r="AME15" s="271"/>
      <c r="AMF15" s="271"/>
      <c r="AMG15" s="271"/>
      <c r="AMH15" s="271"/>
      <c r="AMI15" s="271"/>
      <c r="AMJ15" s="271"/>
      <c r="AMK15" s="271"/>
      <c r="AML15" s="271"/>
      <c r="AMM15" s="271"/>
      <c r="AMN15" s="271"/>
      <c r="AMO15" s="271"/>
    </row>
    <row r="16" spans="1:1029" s="13" customFormat="1" ht="69" customHeight="1">
      <c r="A16" s="9">
        <v>3</v>
      </c>
      <c r="B16" s="9">
        <v>10</v>
      </c>
      <c r="C16" s="280">
        <v>10</v>
      </c>
      <c r="D16" s="281">
        <v>37</v>
      </c>
      <c r="E16" s="9" t="s">
        <v>127</v>
      </c>
      <c r="F16" s="9" t="s">
        <v>61</v>
      </c>
      <c r="G16" s="12" t="s">
        <v>1642</v>
      </c>
      <c r="H16" s="12"/>
      <c r="I16" s="12"/>
      <c r="J16" s="12"/>
      <c r="K16" s="12"/>
      <c r="L16" s="12"/>
      <c r="M16" s="12"/>
      <c r="N16" s="393">
        <v>11</v>
      </c>
      <c r="O16" s="390" t="s">
        <v>124</v>
      </c>
      <c r="P16" s="394" t="s">
        <v>63</v>
      </c>
      <c r="Q16" s="384" t="s">
        <v>64</v>
      </c>
      <c r="R16" s="385">
        <v>5</v>
      </c>
      <c r="S16" s="386">
        <v>9</v>
      </c>
      <c r="T16" s="387"/>
      <c r="U16" s="387"/>
      <c r="V16" s="387">
        <v>1</v>
      </c>
      <c r="W16" s="387"/>
      <c r="X16" s="384"/>
      <c r="Y16" s="384"/>
      <c r="Z16" s="384">
        <v>1</v>
      </c>
      <c r="AA16" s="383"/>
      <c r="AB16" s="383">
        <v>103</v>
      </c>
      <c r="AC16" s="388">
        <v>1</v>
      </c>
      <c r="AD16" s="384" t="s">
        <v>91</v>
      </c>
      <c r="AE16" s="384" t="s">
        <v>92</v>
      </c>
      <c r="AF16" s="384" t="s">
        <v>128</v>
      </c>
      <c r="AG16" s="384" t="s">
        <v>68</v>
      </c>
      <c r="AH16" s="384" t="s">
        <v>68</v>
      </c>
      <c r="AI16" s="384" t="s">
        <v>68</v>
      </c>
      <c r="AJ16" s="384" t="s">
        <v>68</v>
      </c>
      <c r="AK16" s="384" t="s">
        <v>68</v>
      </c>
      <c r="AL16" s="384" t="s">
        <v>69</v>
      </c>
      <c r="AM16" s="384" t="s">
        <v>129</v>
      </c>
      <c r="AN16" s="384" t="s">
        <v>71</v>
      </c>
      <c r="AO16" s="384" t="s">
        <v>72</v>
      </c>
      <c r="AP16" s="384"/>
      <c r="AQ16" s="384"/>
      <c r="AR16" s="384"/>
      <c r="AS16" s="384"/>
      <c r="AT16" s="387"/>
      <c r="AU16" s="387"/>
      <c r="AV16" s="387"/>
      <c r="AW16" s="387"/>
      <c r="AX16" s="387"/>
      <c r="AY16" s="387">
        <v>1</v>
      </c>
      <c r="AZ16" s="387"/>
      <c r="BA16" s="387"/>
      <c r="BB16" s="387"/>
      <c r="BC16" s="387"/>
      <c r="BD16" s="387"/>
      <c r="BE16" s="387"/>
      <c r="BF16" s="387"/>
      <c r="BG16" s="387">
        <v>1</v>
      </c>
      <c r="BH16" s="384">
        <v>1</v>
      </c>
      <c r="BI16" s="387"/>
      <c r="BJ16" s="387"/>
      <c r="BK16" s="389">
        <v>1230</v>
      </c>
      <c r="BL16" s="10">
        <v>1</v>
      </c>
      <c r="BM16" s="10" t="s">
        <v>130</v>
      </c>
      <c r="BN16" s="10">
        <v>13</v>
      </c>
      <c r="BO16" s="10" t="s">
        <v>74</v>
      </c>
      <c r="BP16" s="10" t="s">
        <v>131</v>
      </c>
      <c r="BQ16" s="10">
        <v>1</v>
      </c>
      <c r="BR16" s="10" t="str">
        <f t="shared" si="0"/>
        <v>10_37</v>
      </c>
      <c r="BS16" s="282"/>
      <c r="BT16" s="10" t="s">
        <v>447</v>
      </c>
      <c r="BU16" s="10" t="s">
        <v>1777</v>
      </c>
      <c r="BV16" s="10"/>
      <c r="BW16" s="289"/>
      <c r="BX16" s="289"/>
      <c r="BY16" s="9"/>
      <c r="BZ16" s="9"/>
      <c r="CA16" s="9"/>
      <c r="CC16" s="409" t="s">
        <v>1959</v>
      </c>
    </row>
    <row r="17" spans="1:1029" s="1" customFormat="1" ht="69" customHeight="1">
      <c r="A17" s="9">
        <v>5</v>
      </c>
      <c r="B17" s="9">
        <v>12</v>
      </c>
      <c r="C17" s="280">
        <v>11</v>
      </c>
      <c r="D17" s="281" t="s">
        <v>132</v>
      </c>
      <c r="E17" s="9" t="s">
        <v>133</v>
      </c>
      <c r="F17" s="9" t="s">
        <v>98</v>
      </c>
      <c r="G17" s="12"/>
      <c r="H17" s="12"/>
      <c r="I17" s="12"/>
      <c r="J17" s="12"/>
      <c r="K17" s="12"/>
      <c r="L17" s="12"/>
      <c r="M17" s="12"/>
      <c r="N17" s="394"/>
      <c r="O17" s="394" t="s">
        <v>124</v>
      </c>
      <c r="P17" s="394" t="s">
        <v>63</v>
      </c>
      <c r="Q17" s="384" t="s">
        <v>64</v>
      </c>
      <c r="R17" s="391">
        <v>5</v>
      </c>
      <c r="S17" s="387">
        <v>9</v>
      </c>
      <c r="T17" s="387"/>
      <c r="U17" s="387"/>
      <c r="V17" s="387">
        <v>1</v>
      </c>
      <c r="W17" s="387"/>
      <c r="X17" s="384"/>
      <c r="Y17" s="384"/>
      <c r="Z17" s="384">
        <v>1</v>
      </c>
      <c r="AA17" s="384"/>
      <c r="AB17" s="384">
        <v>103</v>
      </c>
      <c r="AC17" s="384"/>
      <c r="AD17" s="384"/>
      <c r="AE17" s="384"/>
      <c r="AF17" s="384"/>
      <c r="AG17" s="384"/>
      <c r="AH17" s="384"/>
      <c r="AI17" s="384"/>
      <c r="AJ17" s="384"/>
      <c r="AK17" s="384"/>
      <c r="AL17" s="384" t="s">
        <v>69</v>
      </c>
      <c r="AM17" s="384" t="s">
        <v>134</v>
      </c>
      <c r="AN17" s="384" t="s">
        <v>71</v>
      </c>
      <c r="AO17" s="384" t="s">
        <v>72</v>
      </c>
      <c r="AP17" s="384"/>
      <c r="AQ17" s="384"/>
      <c r="AR17" s="384"/>
      <c r="AS17" s="384"/>
      <c r="AT17" s="387"/>
      <c r="AU17" s="387"/>
      <c r="AV17" s="387"/>
      <c r="AW17" s="387"/>
      <c r="AX17" s="387"/>
      <c r="AY17" s="387">
        <v>1</v>
      </c>
      <c r="AZ17" s="387"/>
      <c r="BA17" s="387"/>
      <c r="BB17" s="387"/>
      <c r="BC17" s="387"/>
      <c r="BD17" s="387"/>
      <c r="BE17" s="387"/>
      <c r="BF17" s="387"/>
      <c r="BG17" s="387">
        <v>1</v>
      </c>
      <c r="BH17" s="384">
        <v>1</v>
      </c>
      <c r="BI17" s="387"/>
      <c r="BJ17" s="387"/>
      <c r="BK17" s="389">
        <v>1500</v>
      </c>
      <c r="BL17" s="10">
        <v>2</v>
      </c>
      <c r="BM17" s="10" t="s">
        <v>135</v>
      </c>
      <c r="BN17" s="10">
        <v>14</v>
      </c>
      <c r="BO17" s="10" t="s">
        <v>74</v>
      </c>
      <c r="BP17" s="10" t="s">
        <v>74</v>
      </c>
      <c r="BQ17" s="10">
        <v>1</v>
      </c>
      <c r="BR17" s="10" t="str">
        <f t="shared" si="0"/>
        <v>11_37.1</v>
      </c>
      <c r="BS17" s="282"/>
      <c r="BT17" s="10"/>
      <c r="BU17" s="10"/>
      <c r="BV17" s="10" t="s">
        <v>1777</v>
      </c>
      <c r="BW17" s="289"/>
      <c r="BX17" s="289"/>
      <c r="BY17" s="457"/>
      <c r="BZ17" s="457"/>
      <c r="CA17" s="457"/>
      <c r="CB17" s="271"/>
      <c r="CC17" s="458" t="s">
        <v>1959</v>
      </c>
      <c r="CD17" s="271"/>
      <c r="CE17" s="271"/>
      <c r="CF17" s="271"/>
      <c r="CG17" s="271"/>
      <c r="CH17" s="271"/>
      <c r="CI17" s="271"/>
      <c r="CJ17" s="271"/>
      <c r="CK17" s="271"/>
      <c r="CL17" s="271"/>
      <c r="CM17" s="271"/>
      <c r="CN17" s="271"/>
      <c r="CO17" s="271"/>
      <c r="CP17" s="271"/>
      <c r="CQ17" s="271"/>
      <c r="CR17" s="271"/>
      <c r="CS17" s="271"/>
      <c r="CT17" s="271"/>
      <c r="CU17" s="271"/>
      <c r="CV17" s="271"/>
      <c r="CW17" s="271"/>
      <c r="CX17" s="271"/>
      <c r="CY17" s="271"/>
      <c r="CZ17" s="271"/>
      <c r="DA17" s="271"/>
      <c r="DB17" s="271"/>
      <c r="DC17" s="271"/>
      <c r="DD17" s="271"/>
      <c r="DE17" s="271"/>
      <c r="DF17" s="271"/>
      <c r="DG17" s="271"/>
      <c r="DH17" s="271"/>
      <c r="DI17" s="271"/>
      <c r="DJ17" s="271"/>
      <c r="DK17" s="271"/>
      <c r="DL17" s="271"/>
      <c r="DM17" s="271"/>
      <c r="DN17" s="271"/>
      <c r="DO17" s="271"/>
      <c r="DP17" s="271"/>
      <c r="DQ17" s="271"/>
      <c r="DR17" s="271"/>
      <c r="DS17" s="271"/>
      <c r="DT17" s="271"/>
      <c r="DU17" s="271"/>
      <c r="DV17" s="271"/>
      <c r="DW17" s="271"/>
      <c r="DX17" s="271"/>
      <c r="DY17" s="271"/>
      <c r="DZ17" s="271"/>
      <c r="EA17" s="271"/>
      <c r="EB17" s="271"/>
      <c r="EC17" s="271"/>
      <c r="ED17" s="271"/>
      <c r="EE17" s="271"/>
      <c r="EF17" s="271"/>
      <c r="EG17" s="271"/>
      <c r="EH17" s="271"/>
      <c r="EI17" s="271"/>
      <c r="EJ17" s="271"/>
      <c r="EK17" s="271"/>
      <c r="EL17" s="271"/>
      <c r="EM17" s="271"/>
      <c r="EN17" s="271"/>
      <c r="EO17" s="271"/>
      <c r="EP17" s="271"/>
      <c r="EQ17" s="271"/>
      <c r="ER17" s="271"/>
      <c r="ES17" s="271"/>
      <c r="ET17" s="271"/>
      <c r="EU17" s="271"/>
      <c r="EV17" s="271"/>
      <c r="EW17" s="271"/>
      <c r="EX17" s="271"/>
      <c r="EY17" s="271"/>
      <c r="EZ17" s="271"/>
      <c r="FA17" s="271"/>
      <c r="FB17" s="271"/>
      <c r="FC17" s="271"/>
      <c r="FD17" s="271"/>
      <c r="FE17" s="271"/>
      <c r="FF17" s="271"/>
      <c r="FG17" s="271"/>
      <c r="FH17" s="271"/>
      <c r="FI17" s="271"/>
      <c r="FJ17" s="271"/>
      <c r="FK17" s="271"/>
      <c r="FL17" s="271"/>
      <c r="FM17" s="271"/>
      <c r="FN17" s="271"/>
      <c r="FO17" s="271"/>
      <c r="FP17" s="271"/>
      <c r="FQ17" s="271"/>
      <c r="FR17" s="271"/>
      <c r="FS17" s="271"/>
      <c r="FT17" s="271"/>
      <c r="FU17" s="271"/>
      <c r="FV17" s="271"/>
      <c r="FW17" s="271"/>
      <c r="FX17" s="271"/>
      <c r="FY17" s="271"/>
      <c r="FZ17" s="271"/>
      <c r="GA17" s="271"/>
      <c r="GB17" s="271"/>
      <c r="GC17" s="271"/>
      <c r="GD17" s="271"/>
      <c r="GE17" s="271"/>
      <c r="GF17" s="271"/>
      <c r="GG17" s="271"/>
      <c r="GH17" s="271"/>
      <c r="GI17" s="271"/>
      <c r="GJ17" s="271"/>
      <c r="GK17" s="271"/>
      <c r="GL17" s="271"/>
      <c r="GM17" s="271"/>
      <c r="GN17" s="271"/>
      <c r="GO17" s="271"/>
      <c r="GP17" s="271"/>
      <c r="GQ17" s="271"/>
      <c r="GR17" s="271"/>
      <c r="GS17" s="271"/>
      <c r="GT17" s="271"/>
      <c r="GU17" s="271"/>
      <c r="GV17" s="271"/>
      <c r="GW17" s="271"/>
      <c r="GX17" s="271"/>
      <c r="GY17" s="271"/>
      <c r="GZ17" s="271"/>
      <c r="HA17" s="271"/>
      <c r="HB17" s="271"/>
      <c r="HC17" s="271"/>
      <c r="HD17" s="271"/>
      <c r="HE17" s="271"/>
      <c r="HF17" s="271"/>
      <c r="HG17" s="271"/>
      <c r="HH17" s="271"/>
      <c r="HI17" s="271"/>
      <c r="HJ17" s="271"/>
      <c r="HK17" s="271"/>
      <c r="HL17" s="271"/>
      <c r="HM17" s="271"/>
      <c r="HN17" s="271"/>
      <c r="HO17" s="271"/>
      <c r="HP17" s="271"/>
      <c r="HQ17" s="271"/>
      <c r="HR17" s="271"/>
      <c r="HS17" s="271"/>
      <c r="HT17" s="271"/>
      <c r="HU17" s="271"/>
      <c r="HV17" s="271"/>
      <c r="HW17" s="271"/>
      <c r="HX17" s="271"/>
      <c r="HY17" s="271"/>
      <c r="HZ17" s="271"/>
      <c r="IA17" s="271"/>
      <c r="IB17" s="271"/>
      <c r="IC17" s="271"/>
      <c r="ID17" s="271"/>
      <c r="IE17" s="271"/>
      <c r="IF17" s="271"/>
      <c r="IG17" s="271"/>
      <c r="IH17" s="271"/>
      <c r="II17" s="271"/>
      <c r="IJ17" s="271"/>
      <c r="IK17" s="271"/>
      <c r="IL17" s="271"/>
      <c r="IM17" s="271"/>
      <c r="IN17" s="271"/>
      <c r="IO17" s="271"/>
      <c r="IP17" s="271"/>
      <c r="IQ17" s="271"/>
      <c r="IR17" s="271"/>
      <c r="IS17" s="271"/>
      <c r="IT17" s="271"/>
      <c r="IU17" s="271"/>
      <c r="IV17" s="271"/>
      <c r="IW17" s="271"/>
      <c r="IX17" s="271"/>
      <c r="IY17" s="271"/>
      <c r="IZ17" s="271"/>
      <c r="JA17" s="271"/>
      <c r="JB17" s="271"/>
      <c r="JC17" s="271"/>
      <c r="JD17" s="271"/>
      <c r="JE17" s="271"/>
      <c r="JF17" s="271"/>
      <c r="JG17" s="271"/>
      <c r="JH17" s="271"/>
      <c r="JI17" s="271"/>
      <c r="JJ17" s="271"/>
      <c r="JK17" s="271"/>
      <c r="JL17" s="271"/>
      <c r="JM17" s="271"/>
      <c r="JN17" s="271"/>
      <c r="JO17" s="271"/>
      <c r="JP17" s="271"/>
      <c r="JQ17" s="271"/>
      <c r="JR17" s="271"/>
      <c r="JS17" s="271"/>
      <c r="JT17" s="271"/>
      <c r="JU17" s="271"/>
      <c r="JV17" s="271"/>
      <c r="JW17" s="271"/>
      <c r="JX17" s="271"/>
      <c r="JY17" s="271"/>
      <c r="JZ17" s="271"/>
      <c r="KA17" s="271"/>
      <c r="KB17" s="271"/>
      <c r="KC17" s="271"/>
      <c r="KD17" s="271"/>
      <c r="KE17" s="271"/>
      <c r="KF17" s="271"/>
      <c r="KG17" s="271"/>
      <c r="KH17" s="271"/>
      <c r="KI17" s="271"/>
      <c r="KJ17" s="271"/>
      <c r="KK17" s="271"/>
      <c r="KL17" s="271"/>
      <c r="KM17" s="271"/>
      <c r="KN17" s="271"/>
      <c r="KO17" s="271"/>
      <c r="KP17" s="271"/>
      <c r="KQ17" s="271"/>
      <c r="KR17" s="271"/>
      <c r="KS17" s="271"/>
      <c r="KT17" s="271"/>
      <c r="KU17" s="271"/>
      <c r="KV17" s="271"/>
      <c r="KW17" s="271"/>
      <c r="KX17" s="271"/>
      <c r="KY17" s="271"/>
      <c r="KZ17" s="271"/>
      <c r="LA17" s="271"/>
      <c r="LB17" s="271"/>
      <c r="LC17" s="271"/>
      <c r="LD17" s="271"/>
      <c r="LE17" s="271"/>
      <c r="LF17" s="271"/>
      <c r="LG17" s="271"/>
      <c r="LH17" s="271"/>
      <c r="LI17" s="271"/>
      <c r="LJ17" s="271"/>
      <c r="LK17" s="271"/>
      <c r="LL17" s="271"/>
      <c r="LM17" s="271"/>
      <c r="LN17" s="271"/>
      <c r="LO17" s="271"/>
      <c r="LP17" s="271"/>
      <c r="LQ17" s="271"/>
      <c r="LR17" s="271"/>
      <c r="LS17" s="271"/>
      <c r="LT17" s="271"/>
      <c r="LU17" s="271"/>
      <c r="LV17" s="271"/>
      <c r="LW17" s="271"/>
      <c r="LX17" s="271"/>
      <c r="LY17" s="271"/>
      <c r="LZ17" s="271"/>
      <c r="MA17" s="271"/>
      <c r="MB17" s="271"/>
      <c r="MC17" s="271"/>
      <c r="MD17" s="271"/>
      <c r="ME17" s="271"/>
      <c r="MF17" s="271"/>
      <c r="MG17" s="271"/>
      <c r="MH17" s="271"/>
      <c r="MI17" s="271"/>
      <c r="MJ17" s="271"/>
      <c r="MK17" s="271"/>
      <c r="ML17" s="271"/>
      <c r="MM17" s="271"/>
      <c r="MN17" s="271"/>
      <c r="MO17" s="271"/>
      <c r="MP17" s="271"/>
      <c r="MQ17" s="271"/>
      <c r="MR17" s="271"/>
      <c r="MS17" s="271"/>
      <c r="MT17" s="271"/>
      <c r="MU17" s="271"/>
      <c r="MV17" s="271"/>
      <c r="MW17" s="271"/>
      <c r="MX17" s="271"/>
      <c r="MY17" s="271"/>
      <c r="MZ17" s="271"/>
      <c r="NA17" s="271"/>
      <c r="NB17" s="271"/>
      <c r="NC17" s="271"/>
      <c r="ND17" s="271"/>
      <c r="NE17" s="271"/>
      <c r="NF17" s="271"/>
      <c r="NG17" s="271"/>
      <c r="NH17" s="271"/>
      <c r="NI17" s="271"/>
      <c r="NJ17" s="271"/>
      <c r="NK17" s="271"/>
      <c r="NL17" s="271"/>
      <c r="NM17" s="271"/>
      <c r="NN17" s="271"/>
      <c r="NO17" s="271"/>
      <c r="NP17" s="271"/>
      <c r="NQ17" s="271"/>
      <c r="NR17" s="271"/>
      <c r="NS17" s="271"/>
      <c r="NT17" s="271"/>
      <c r="NU17" s="271"/>
      <c r="NV17" s="271"/>
      <c r="NW17" s="271"/>
      <c r="NX17" s="271"/>
      <c r="NY17" s="271"/>
      <c r="NZ17" s="271"/>
      <c r="OA17" s="271"/>
      <c r="OB17" s="271"/>
      <c r="OC17" s="271"/>
      <c r="OD17" s="271"/>
      <c r="OE17" s="271"/>
      <c r="OF17" s="271"/>
      <c r="OG17" s="271"/>
      <c r="OH17" s="271"/>
      <c r="OI17" s="271"/>
      <c r="OJ17" s="271"/>
      <c r="OK17" s="271"/>
      <c r="OL17" s="271"/>
      <c r="OM17" s="271"/>
      <c r="ON17" s="271"/>
      <c r="OO17" s="271"/>
      <c r="OP17" s="271"/>
      <c r="OQ17" s="271"/>
      <c r="OR17" s="271"/>
      <c r="OS17" s="271"/>
      <c r="OT17" s="271"/>
      <c r="OU17" s="271"/>
      <c r="OV17" s="271"/>
      <c r="OW17" s="271"/>
      <c r="OX17" s="271"/>
      <c r="OY17" s="271"/>
      <c r="OZ17" s="271"/>
      <c r="PA17" s="271"/>
      <c r="PB17" s="271"/>
      <c r="PC17" s="271"/>
      <c r="PD17" s="271"/>
      <c r="PE17" s="271"/>
      <c r="PF17" s="271"/>
      <c r="PG17" s="271"/>
      <c r="PH17" s="271"/>
      <c r="PI17" s="271"/>
      <c r="PJ17" s="271"/>
      <c r="PK17" s="271"/>
      <c r="PL17" s="271"/>
      <c r="PM17" s="271"/>
      <c r="PN17" s="271"/>
      <c r="PO17" s="271"/>
      <c r="PP17" s="271"/>
      <c r="PQ17" s="271"/>
      <c r="PR17" s="271"/>
      <c r="PS17" s="271"/>
      <c r="PT17" s="271"/>
      <c r="PU17" s="271"/>
      <c r="PV17" s="271"/>
      <c r="PW17" s="271"/>
      <c r="PX17" s="271"/>
      <c r="PY17" s="271"/>
      <c r="PZ17" s="271"/>
      <c r="QA17" s="271"/>
      <c r="QB17" s="271"/>
      <c r="QC17" s="271"/>
      <c r="QD17" s="271"/>
      <c r="QE17" s="271"/>
      <c r="QF17" s="271"/>
      <c r="QG17" s="271"/>
      <c r="QH17" s="271"/>
      <c r="QI17" s="271"/>
      <c r="QJ17" s="271"/>
      <c r="QK17" s="271"/>
      <c r="QL17" s="271"/>
      <c r="QM17" s="271"/>
      <c r="QN17" s="271"/>
      <c r="QO17" s="271"/>
      <c r="QP17" s="271"/>
      <c r="QQ17" s="271"/>
      <c r="QR17" s="271"/>
      <c r="QS17" s="271"/>
      <c r="QT17" s="271"/>
      <c r="QU17" s="271"/>
      <c r="QV17" s="271"/>
      <c r="QW17" s="271"/>
      <c r="QX17" s="271"/>
      <c r="QY17" s="271"/>
      <c r="QZ17" s="271"/>
      <c r="RA17" s="271"/>
      <c r="RB17" s="271"/>
      <c r="RC17" s="271"/>
      <c r="RD17" s="271"/>
      <c r="RE17" s="271"/>
      <c r="RF17" s="271"/>
      <c r="RG17" s="271"/>
      <c r="RH17" s="271"/>
      <c r="RI17" s="271"/>
      <c r="RJ17" s="271"/>
      <c r="RK17" s="271"/>
      <c r="RL17" s="271"/>
      <c r="RM17" s="271"/>
      <c r="RN17" s="271"/>
      <c r="RO17" s="271"/>
      <c r="RP17" s="271"/>
      <c r="RQ17" s="271"/>
      <c r="RR17" s="271"/>
      <c r="RS17" s="271"/>
      <c r="RT17" s="271"/>
      <c r="RU17" s="271"/>
      <c r="RV17" s="271"/>
      <c r="RW17" s="271"/>
      <c r="RX17" s="271"/>
      <c r="RY17" s="271"/>
      <c r="RZ17" s="271"/>
      <c r="SA17" s="271"/>
      <c r="SB17" s="271"/>
      <c r="SC17" s="271"/>
      <c r="SD17" s="271"/>
      <c r="SE17" s="271"/>
      <c r="SF17" s="271"/>
      <c r="SG17" s="271"/>
      <c r="SH17" s="271"/>
      <c r="SI17" s="271"/>
      <c r="SJ17" s="271"/>
      <c r="SK17" s="271"/>
      <c r="SL17" s="271"/>
      <c r="SM17" s="271"/>
      <c r="SN17" s="271"/>
      <c r="SO17" s="271"/>
      <c r="SP17" s="271"/>
      <c r="SQ17" s="271"/>
      <c r="SR17" s="271"/>
      <c r="SS17" s="271"/>
      <c r="ST17" s="271"/>
      <c r="SU17" s="271"/>
      <c r="SV17" s="271"/>
      <c r="SW17" s="271"/>
      <c r="SX17" s="271"/>
      <c r="SY17" s="271"/>
      <c r="SZ17" s="271"/>
      <c r="TA17" s="271"/>
      <c r="TB17" s="271"/>
      <c r="TC17" s="271"/>
      <c r="TD17" s="271"/>
      <c r="TE17" s="271"/>
      <c r="TF17" s="271"/>
      <c r="TG17" s="271"/>
      <c r="TH17" s="271"/>
      <c r="TI17" s="271"/>
      <c r="TJ17" s="271"/>
      <c r="TK17" s="271"/>
      <c r="TL17" s="271"/>
      <c r="TM17" s="271"/>
      <c r="TN17" s="271"/>
      <c r="TO17" s="271"/>
      <c r="TP17" s="271"/>
      <c r="TQ17" s="271"/>
      <c r="TR17" s="271"/>
      <c r="TS17" s="271"/>
      <c r="TT17" s="271"/>
      <c r="TU17" s="271"/>
      <c r="TV17" s="271"/>
      <c r="TW17" s="271"/>
      <c r="TX17" s="271"/>
      <c r="TY17" s="271"/>
      <c r="TZ17" s="271"/>
      <c r="UA17" s="271"/>
      <c r="UB17" s="271"/>
      <c r="UC17" s="271"/>
      <c r="UD17" s="271"/>
      <c r="UE17" s="271"/>
      <c r="UF17" s="271"/>
      <c r="UG17" s="271"/>
      <c r="UH17" s="271"/>
      <c r="UI17" s="271"/>
      <c r="UJ17" s="271"/>
      <c r="UK17" s="271"/>
      <c r="UL17" s="271"/>
      <c r="UM17" s="271"/>
      <c r="UN17" s="271"/>
      <c r="UO17" s="271"/>
      <c r="UP17" s="271"/>
      <c r="UQ17" s="271"/>
      <c r="UR17" s="271"/>
      <c r="US17" s="271"/>
      <c r="UT17" s="271"/>
      <c r="UU17" s="271"/>
      <c r="UV17" s="271"/>
      <c r="UW17" s="271"/>
      <c r="UX17" s="271"/>
      <c r="UY17" s="271"/>
      <c r="UZ17" s="271"/>
      <c r="VA17" s="271"/>
      <c r="VB17" s="271"/>
      <c r="VC17" s="271"/>
      <c r="VD17" s="271"/>
      <c r="VE17" s="271"/>
      <c r="VF17" s="271"/>
      <c r="VG17" s="271"/>
      <c r="VH17" s="271"/>
      <c r="VI17" s="271"/>
      <c r="VJ17" s="271"/>
      <c r="VK17" s="271"/>
      <c r="VL17" s="271"/>
      <c r="VM17" s="271"/>
      <c r="VN17" s="271"/>
      <c r="VO17" s="271"/>
      <c r="VP17" s="271"/>
      <c r="VQ17" s="271"/>
      <c r="VR17" s="271"/>
      <c r="VS17" s="271"/>
      <c r="VT17" s="271"/>
      <c r="VU17" s="271"/>
      <c r="VV17" s="271"/>
      <c r="VW17" s="271"/>
      <c r="VX17" s="271"/>
      <c r="VY17" s="271"/>
      <c r="VZ17" s="271"/>
      <c r="WA17" s="271"/>
      <c r="WB17" s="271"/>
      <c r="WC17" s="271"/>
      <c r="WD17" s="271"/>
      <c r="WE17" s="271"/>
      <c r="WF17" s="271"/>
      <c r="WG17" s="271"/>
      <c r="WH17" s="271"/>
      <c r="WI17" s="271"/>
      <c r="WJ17" s="271"/>
      <c r="WK17" s="271"/>
      <c r="WL17" s="271"/>
      <c r="WM17" s="271"/>
      <c r="WN17" s="271"/>
      <c r="WO17" s="271"/>
      <c r="WP17" s="271"/>
      <c r="WQ17" s="271"/>
      <c r="WR17" s="271"/>
      <c r="WS17" s="271"/>
      <c r="WT17" s="271"/>
      <c r="WU17" s="271"/>
      <c r="WV17" s="271"/>
      <c r="WW17" s="271"/>
      <c r="WX17" s="271"/>
      <c r="WY17" s="271"/>
      <c r="WZ17" s="271"/>
      <c r="XA17" s="271"/>
      <c r="XB17" s="271"/>
      <c r="XC17" s="271"/>
      <c r="XD17" s="271"/>
      <c r="XE17" s="271"/>
      <c r="XF17" s="271"/>
      <c r="XG17" s="271"/>
      <c r="XH17" s="271"/>
      <c r="XI17" s="271"/>
      <c r="XJ17" s="271"/>
      <c r="XK17" s="271"/>
      <c r="XL17" s="271"/>
      <c r="XM17" s="271"/>
      <c r="XN17" s="271"/>
      <c r="XO17" s="271"/>
      <c r="XP17" s="271"/>
      <c r="XQ17" s="271"/>
      <c r="XR17" s="271"/>
      <c r="XS17" s="271"/>
      <c r="XT17" s="271"/>
      <c r="XU17" s="271"/>
      <c r="XV17" s="271"/>
      <c r="XW17" s="271"/>
      <c r="XX17" s="271"/>
      <c r="XY17" s="271"/>
      <c r="XZ17" s="271"/>
      <c r="YA17" s="271"/>
      <c r="YB17" s="271"/>
      <c r="YC17" s="271"/>
      <c r="YD17" s="271"/>
      <c r="YE17" s="271"/>
      <c r="YF17" s="271"/>
      <c r="YG17" s="271"/>
      <c r="YH17" s="271"/>
      <c r="YI17" s="271"/>
      <c r="YJ17" s="271"/>
      <c r="YK17" s="271"/>
      <c r="YL17" s="271"/>
      <c r="YM17" s="271"/>
      <c r="YN17" s="271"/>
      <c r="YO17" s="271"/>
      <c r="YP17" s="271"/>
      <c r="YQ17" s="271"/>
      <c r="YR17" s="271"/>
      <c r="YS17" s="271"/>
      <c r="YT17" s="271"/>
      <c r="YU17" s="271"/>
      <c r="YV17" s="271"/>
      <c r="YW17" s="271"/>
      <c r="YX17" s="271"/>
      <c r="YY17" s="271"/>
      <c r="YZ17" s="271"/>
      <c r="ZA17" s="271"/>
      <c r="ZB17" s="271"/>
      <c r="ZC17" s="271"/>
      <c r="ZD17" s="271"/>
      <c r="ZE17" s="271"/>
      <c r="ZF17" s="271"/>
      <c r="ZG17" s="271"/>
      <c r="ZH17" s="271"/>
      <c r="ZI17" s="271"/>
      <c r="ZJ17" s="271"/>
      <c r="ZK17" s="271"/>
      <c r="ZL17" s="271"/>
      <c r="ZM17" s="271"/>
      <c r="ZN17" s="271"/>
      <c r="ZO17" s="271"/>
      <c r="ZP17" s="271"/>
      <c r="ZQ17" s="271"/>
      <c r="ZR17" s="271"/>
      <c r="ZS17" s="271"/>
      <c r="ZT17" s="271"/>
      <c r="ZU17" s="271"/>
      <c r="ZV17" s="271"/>
      <c r="ZW17" s="271"/>
      <c r="ZX17" s="271"/>
      <c r="ZY17" s="271"/>
      <c r="ZZ17" s="271"/>
      <c r="AAA17" s="271"/>
      <c r="AAB17" s="271"/>
      <c r="AAC17" s="271"/>
      <c r="AAD17" s="271"/>
      <c r="AAE17" s="271"/>
      <c r="AAF17" s="271"/>
      <c r="AAG17" s="271"/>
      <c r="AAH17" s="271"/>
      <c r="AAI17" s="271"/>
      <c r="AAJ17" s="271"/>
      <c r="AAK17" s="271"/>
      <c r="AAL17" s="271"/>
      <c r="AAM17" s="271"/>
      <c r="AAN17" s="271"/>
      <c r="AAO17" s="271"/>
      <c r="AAP17" s="271"/>
      <c r="AAQ17" s="271"/>
      <c r="AAR17" s="271"/>
      <c r="AAS17" s="271"/>
      <c r="AAT17" s="271"/>
      <c r="AAU17" s="271"/>
      <c r="AAV17" s="271"/>
      <c r="AAW17" s="271"/>
      <c r="AAX17" s="271"/>
      <c r="AAY17" s="271"/>
      <c r="AAZ17" s="271"/>
      <c r="ABA17" s="271"/>
      <c r="ABB17" s="271"/>
      <c r="ABC17" s="271"/>
      <c r="ABD17" s="271"/>
      <c r="ABE17" s="271"/>
      <c r="ABF17" s="271"/>
      <c r="ABG17" s="271"/>
      <c r="ABH17" s="271"/>
      <c r="ABI17" s="271"/>
      <c r="ABJ17" s="271"/>
      <c r="ABK17" s="271"/>
      <c r="ABL17" s="271"/>
      <c r="ABM17" s="271"/>
      <c r="ABN17" s="271"/>
      <c r="ABO17" s="271"/>
      <c r="ABP17" s="271"/>
      <c r="ABQ17" s="271"/>
      <c r="ABR17" s="271"/>
      <c r="ABS17" s="271"/>
      <c r="ABT17" s="271"/>
      <c r="ABU17" s="271"/>
      <c r="ABV17" s="271"/>
      <c r="ABW17" s="271"/>
      <c r="ABX17" s="271"/>
      <c r="ABY17" s="271"/>
      <c r="ABZ17" s="271"/>
      <c r="ACA17" s="271"/>
      <c r="ACB17" s="271"/>
      <c r="ACC17" s="271"/>
      <c r="ACD17" s="271"/>
      <c r="ACE17" s="271"/>
      <c r="ACF17" s="271"/>
      <c r="ACG17" s="271"/>
      <c r="ACH17" s="271"/>
      <c r="ACI17" s="271"/>
      <c r="ACJ17" s="271"/>
      <c r="ACK17" s="271"/>
      <c r="ACL17" s="271"/>
      <c r="ACM17" s="271"/>
      <c r="ACN17" s="271"/>
      <c r="ACO17" s="271"/>
      <c r="ACP17" s="271"/>
      <c r="ACQ17" s="271"/>
      <c r="ACR17" s="271"/>
      <c r="ACS17" s="271"/>
      <c r="ACT17" s="271"/>
      <c r="ACU17" s="271"/>
      <c r="ACV17" s="271"/>
      <c r="ACW17" s="271"/>
      <c r="ACX17" s="271"/>
      <c r="ACY17" s="271"/>
      <c r="ACZ17" s="271"/>
      <c r="ADA17" s="271"/>
      <c r="ADB17" s="271"/>
      <c r="ADC17" s="271"/>
      <c r="ADD17" s="271"/>
      <c r="ADE17" s="271"/>
      <c r="ADF17" s="271"/>
      <c r="ADG17" s="271"/>
      <c r="ADH17" s="271"/>
      <c r="ADI17" s="271"/>
      <c r="ADJ17" s="271"/>
      <c r="ADK17" s="271"/>
      <c r="ADL17" s="271"/>
      <c r="ADM17" s="271"/>
      <c r="ADN17" s="271"/>
      <c r="ADO17" s="271"/>
      <c r="ADP17" s="271"/>
      <c r="ADQ17" s="271"/>
      <c r="ADR17" s="271"/>
      <c r="ADS17" s="271"/>
      <c r="ADT17" s="271"/>
      <c r="ADU17" s="271"/>
      <c r="ADV17" s="271"/>
      <c r="ADW17" s="271"/>
      <c r="ADX17" s="271"/>
      <c r="ADY17" s="271"/>
      <c r="ADZ17" s="271"/>
      <c r="AEA17" s="271"/>
      <c r="AEB17" s="271"/>
      <c r="AEC17" s="271"/>
      <c r="AED17" s="271"/>
      <c r="AEE17" s="271"/>
      <c r="AEF17" s="271"/>
      <c r="AEG17" s="271"/>
      <c r="AEH17" s="271"/>
      <c r="AEI17" s="271"/>
      <c r="AEJ17" s="271"/>
      <c r="AEK17" s="271"/>
      <c r="AEL17" s="271"/>
      <c r="AEM17" s="271"/>
      <c r="AEN17" s="271"/>
      <c r="AEO17" s="271"/>
      <c r="AEP17" s="271"/>
      <c r="AEQ17" s="271"/>
      <c r="AER17" s="271"/>
      <c r="AES17" s="271"/>
      <c r="AET17" s="271"/>
      <c r="AEU17" s="271"/>
      <c r="AEV17" s="271"/>
      <c r="AEW17" s="271"/>
      <c r="AEX17" s="271"/>
      <c r="AEY17" s="271"/>
      <c r="AEZ17" s="271"/>
      <c r="AFA17" s="271"/>
      <c r="AFB17" s="271"/>
      <c r="AFC17" s="271"/>
      <c r="AFD17" s="271"/>
      <c r="AFE17" s="271"/>
      <c r="AFF17" s="271"/>
      <c r="AFG17" s="271"/>
      <c r="AFH17" s="271"/>
      <c r="AFI17" s="271"/>
      <c r="AFJ17" s="271"/>
      <c r="AFK17" s="271"/>
      <c r="AFL17" s="271"/>
      <c r="AFM17" s="271"/>
      <c r="AFN17" s="271"/>
      <c r="AFO17" s="271"/>
      <c r="AFP17" s="271"/>
      <c r="AFQ17" s="271"/>
      <c r="AFR17" s="271"/>
      <c r="AFS17" s="271"/>
      <c r="AFT17" s="271"/>
      <c r="AFU17" s="271"/>
      <c r="AFV17" s="271"/>
      <c r="AFW17" s="271"/>
      <c r="AFX17" s="271"/>
      <c r="AFY17" s="271"/>
      <c r="AFZ17" s="271"/>
      <c r="AGA17" s="271"/>
      <c r="AGB17" s="271"/>
      <c r="AGC17" s="271"/>
      <c r="AGD17" s="271"/>
      <c r="AGE17" s="271"/>
      <c r="AGF17" s="271"/>
      <c r="AGG17" s="271"/>
      <c r="AGH17" s="271"/>
      <c r="AGI17" s="271"/>
      <c r="AGJ17" s="271"/>
      <c r="AGK17" s="271"/>
      <c r="AGL17" s="271"/>
      <c r="AGM17" s="271"/>
      <c r="AGN17" s="271"/>
      <c r="AGO17" s="271"/>
      <c r="AGP17" s="271"/>
      <c r="AGQ17" s="271"/>
      <c r="AGR17" s="271"/>
      <c r="AGS17" s="271"/>
      <c r="AGT17" s="271"/>
      <c r="AGU17" s="271"/>
      <c r="AGV17" s="271"/>
      <c r="AGW17" s="271"/>
      <c r="AGX17" s="271"/>
      <c r="AGY17" s="271"/>
      <c r="AGZ17" s="271"/>
      <c r="AHA17" s="271"/>
      <c r="AHB17" s="271"/>
      <c r="AHC17" s="271"/>
      <c r="AHD17" s="271"/>
      <c r="AHE17" s="271"/>
      <c r="AHF17" s="271"/>
      <c r="AHG17" s="271"/>
      <c r="AHH17" s="271"/>
      <c r="AHI17" s="271"/>
      <c r="AHJ17" s="271"/>
      <c r="AHK17" s="271"/>
      <c r="AHL17" s="271"/>
      <c r="AHM17" s="271"/>
      <c r="AHN17" s="271"/>
      <c r="AHO17" s="271"/>
      <c r="AHP17" s="271"/>
      <c r="AHQ17" s="271"/>
      <c r="AHR17" s="271"/>
      <c r="AHS17" s="271"/>
      <c r="AHT17" s="271"/>
      <c r="AHU17" s="271"/>
      <c r="AHV17" s="271"/>
      <c r="AHW17" s="271"/>
      <c r="AHX17" s="271"/>
      <c r="AHY17" s="271"/>
      <c r="AHZ17" s="271"/>
      <c r="AIA17" s="271"/>
      <c r="AIB17" s="271"/>
      <c r="AIC17" s="271"/>
      <c r="AID17" s="271"/>
      <c r="AIE17" s="271"/>
      <c r="AIF17" s="271"/>
      <c r="AIG17" s="271"/>
      <c r="AIH17" s="271"/>
      <c r="AII17" s="271"/>
      <c r="AIJ17" s="271"/>
      <c r="AIK17" s="271"/>
      <c r="AIL17" s="271"/>
      <c r="AIM17" s="271"/>
      <c r="AIN17" s="271"/>
      <c r="AIO17" s="271"/>
      <c r="AIP17" s="271"/>
      <c r="AIQ17" s="271"/>
      <c r="AIR17" s="271"/>
      <c r="AIS17" s="271"/>
      <c r="AIT17" s="271"/>
      <c r="AIU17" s="271"/>
      <c r="AIV17" s="271"/>
      <c r="AIW17" s="271"/>
      <c r="AIX17" s="271"/>
      <c r="AIY17" s="271"/>
      <c r="AIZ17" s="271"/>
      <c r="AJA17" s="271"/>
      <c r="AJB17" s="271"/>
      <c r="AJC17" s="271"/>
      <c r="AJD17" s="271"/>
      <c r="AJE17" s="271"/>
      <c r="AJF17" s="271"/>
      <c r="AJG17" s="271"/>
      <c r="AJH17" s="271"/>
      <c r="AJI17" s="271"/>
      <c r="AJJ17" s="271"/>
      <c r="AJK17" s="271"/>
      <c r="AJL17" s="271"/>
      <c r="AJM17" s="271"/>
      <c r="AJN17" s="271"/>
      <c r="AJO17" s="271"/>
      <c r="AJP17" s="271"/>
      <c r="AJQ17" s="271"/>
      <c r="AJR17" s="271"/>
      <c r="AJS17" s="271"/>
      <c r="AJT17" s="271"/>
      <c r="AJU17" s="271"/>
      <c r="AJV17" s="271"/>
      <c r="AJW17" s="271"/>
      <c r="AJX17" s="271"/>
      <c r="AJY17" s="271"/>
      <c r="AJZ17" s="271"/>
      <c r="AKA17" s="271"/>
      <c r="AKB17" s="271"/>
      <c r="AKC17" s="271"/>
      <c r="AKD17" s="271"/>
      <c r="AKE17" s="271"/>
      <c r="AKF17" s="271"/>
      <c r="AKG17" s="271"/>
      <c r="AKH17" s="271"/>
      <c r="AKI17" s="271"/>
      <c r="AKJ17" s="271"/>
      <c r="AKK17" s="271"/>
      <c r="AKL17" s="271"/>
      <c r="AKM17" s="271"/>
      <c r="AKN17" s="271"/>
      <c r="AKO17" s="271"/>
      <c r="AKP17" s="271"/>
      <c r="AKQ17" s="271"/>
      <c r="AKR17" s="271"/>
      <c r="AKS17" s="271"/>
      <c r="AKT17" s="271"/>
      <c r="AKU17" s="271"/>
      <c r="AKV17" s="271"/>
      <c r="AKW17" s="271"/>
      <c r="AKX17" s="271"/>
      <c r="AKY17" s="271"/>
      <c r="AKZ17" s="271"/>
      <c r="ALA17" s="271"/>
      <c r="ALB17" s="271"/>
      <c r="ALC17" s="271"/>
      <c r="ALD17" s="271"/>
      <c r="ALE17" s="271"/>
      <c r="ALF17" s="271"/>
      <c r="ALG17" s="271"/>
      <c r="ALH17" s="271"/>
      <c r="ALI17" s="271"/>
      <c r="ALJ17" s="271"/>
      <c r="ALK17" s="271"/>
      <c r="ALL17" s="271"/>
      <c r="ALM17" s="271"/>
      <c r="ALN17" s="271"/>
      <c r="ALO17" s="271"/>
      <c r="ALP17" s="271"/>
      <c r="ALQ17" s="271"/>
      <c r="ALR17" s="271"/>
      <c r="ALS17" s="271"/>
      <c r="ALT17" s="271"/>
      <c r="ALU17" s="271"/>
      <c r="ALV17" s="271"/>
      <c r="ALW17" s="271"/>
      <c r="ALX17" s="271"/>
      <c r="ALY17" s="271"/>
      <c r="ALZ17" s="271"/>
      <c r="AMA17" s="271"/>
      <c r="AMB17" s="271"/>
      <c r="AMC17" s="271"/>
      <c r="AMD17" s="271"/>
      <c r="AME17" s="271"/>
      <c r="AMF17" s="271"/>
      <c r="AMG17" s="271"/>
      <c r="AMH17" s="271"/>
      <c r="AMI17" s="271"/>
      <c r="AMJ17" s="271"/>
      <c r="AMK17" s="271"/>
      <c r="AML17" s="271"/>
      <c r="AMM17" s="271"/>
      <c r="AMN17" s="271"/>
      <c r="AMO17" s="271"/>
    </row>
    <row r="18" spans="1:1029" s="1" customFormat="1" ht="69" customHeight="1">
      <c r="A18" s="9">
        <v>6</v>
      </c>
      <c r="B18" s="9">
        <v>13</v>
      </c>
      <c r="C18" s="280">
        <v>12</v>
      </c>
      <c r="D18" s="281">
        <v>15</v>
      </c>
      <c r="E18" s="9" t="s">
        <v>136</v>
      </c>
      <c r="F18" s="9" t="s">
        <v>61</v>
      </c>
      <c r="G18" s="9"/>
      <c r="H18" s="9"/>
      <c r="I18" s="9"/>
      <c r="J18" s="9"/>
      <c r="K18" s="9"/>
      <c r="L18" s="9"/>
      <c r="M18" s="9"/>
      <c r="N18" s="383">
        <v>13</v>
      </c>
      <c r="O18" s="384" t="s">
        <v>124</v>
      </c>
      <c r="P18" s="384" t="s">
        <v>63</v>
      </c>
      <c r="Q18" s="384" t="s">
        <v>64</v>
      </c>
      <c r="R18" s="385">
        <v>6</v>
      </c>
      <c r="S18" s="386" t="s">
        <v>137</v>
      </c>
      <c r="T18" s="387"/>
      <c r="U18" s="387"/>
      <c r="V18" s="387">
        <v>1</v>
      </c>
      <c r="W18" s="387"/>
      <c r="X18" s="384"/>
      <c r="Y18" s="384"/>
      <c r="Z18" s="384">
        <v>1</v>
      </c>
      <c r="AA18" s="383"/>
      <c r="AB18" s="383">
        <v>102</v>
      </c>
      <c r="AC18" s="388">
        <v>1</v>
      </c>
      <c r="AD18" s="384" t="s">
        <v>138</v>
      </c>
      <c r="AE18" s="384" t="s">
        <v>139</v>
      </c>
      <c r="AF18" s="384" t="s">
        <v>140</v>
      </c>
      <c r="AG18" s="384" t="s">
        <v>68</v>
      </c>
      <c r="AH18" s="384" t="s">
        <v>68</v>
      </c>
      <c r="AI18" s="384" t="s">
        <v>68</v>
      </c>
      <c r="AJ18" s="384" t="s">
        <v>68</v>
      </c>
      <c r="AK18" s="384" t="s">
        <v>68</v>
      </c>
      <c r="AL18" s="384" t="s">
        <v>69</v>
      </c>
      <c r="AM18" s="384" t="s">
        <v>141</v>
      </c>
      <c r="AN18" s="384" t="s">
        <v>71</v>
      </c>
      <c r="AO18" s="384" t="s">
        <v>72</v>
      </c>
      <c r="AP18" s="384"/>
      <c r="AQ18" s="384"/>
      <c r="AR18" s="384"/>
      <c r="AS18" s="384"/>
      <c r="AT18" s="387"/>
      <c r="AU18" s="387"/>
      <c r="AV18" s="387"/>
      <c r="AW18" s="387"/>
      <c r="AX18" s="387"/>
      <c r="AY18" s="387">
        <v>1</v>
      </c>
      <c r="AZ18" s="387"/>
      <c r="BA18" s="387"/>
      <c r="BB18" s="387"/>
      <c r="BC18" s="387"/>
      <c r="BD18" s="387"/>
      <c r="BE18" s="387"/>
      <c r="BF18" s="387"/>
      <c r="BG18" s="387">
        <v>1</v>
      </c>
      <c r="BH18" s="384">
        <v>1</v>
      </c>
      <c r="BI18" s="387"/>
      <c r="BJ18" s="387"/>
      <c r="BK18" s="389">
        <v>1230</v>
      </c>
      <c r="BL18" s="10"/>
      <c r="BM18" s="10"/>
      <c r="BN18" s="10">
        <v>15</v>
      </c>
      <c r="BO18" s="10" t="s">
        <v>74</v>
      </c>
      <c r="BP18" s="10" t="s">
        <v>74</v>
      </c>
      <c r="BQ18" s="10">
        <v>1</v>
      </c>
      <c r="BR18" s="10" t="str">
        <f t="shared" si="0"/>
        <v>12_15</v>
      </c>
      <c r="BS18" s="282"/>
      <c r="BT18" s="10"/>
      <c r="BU18" s="10" t="s">
        <v>1777</v>
      </c>
      <c r="BV18" s="10"/>
      <c r="BW18" s="289"/>
      <c r="BX18" s="289"/>
      <c r="BY18" s="457"/>
      <c r="BZ18" s="457"/>
      <c r="CA18" s="457"/>
      <c r="CB18" s="271"/>
      <c r="CC18" s="458" t="s">
        <v>1959</v>
      </c>
      <c r="CD18" s="271"/>
      <c r="CE18" s="271"/>
      <c r="CF18" s="271"/>
      <c r="CG18" s="271"/>
      <c r="CH18" s="271"/>
      <c r="CI18" s="271"/>
      <c r="CJ18" s="271"/>
      <c r="CK18" s="271"/>
      <c r="CL18" s="271"/>
      <c r="CM18" s="271"/>
      <c r="CN18" s="271"/>
      <c r="CO18" s="271"/>
      <c r="CP18" s="271"/>
      <c r="CQ18" s="271"/>
      <c r="CR18" s="271"/>
      <c r="CS18" s="271"/>
      <c r="CT18" s="271"/>
      <c r="CU18" s="271"/>
      <c r="CV18" s="271"/>
      <c r="CW18" s="271"/>
      <c r="CX18" s="271"/>
      <c r="CY18" s="271"/>
      <c r="CZ18" s="271"/>
      <c r="DA18" s="271"/>
      <c r="DB18" s="271"/>
      <c r="DC18" s="271"/>
      <c r="DD18" s="271"/>
      <c r="DE18" s="271"/>
      <c r="DF18" s="271"/>
      <c r="DG18" s="271"/>
      <c r="DH18" s="271"/>
      <c r="DI18" s="271"/>
      <c r="DJ18" s="271"/>
      <c r="DK18" s="271"/>
      <c r="DL18" s="271"/>
      <c r="DM18" s="271"/>
      <c r="DN18" s="271"/>
      <c r="DO18" s="271"/>
      <c r="DP18" s="271"/>
      <c r="DQ18" s="271"/>
      <c r="DR18" s="271"/>
      <c r="DS18" s="271"/>
      <c r="DT18" s="271"/>
      <c r="DU18" s="271"/>
      <c r="DV18" s="271"/>
      <c r="DW18" s="271"/>
      <c r="DX18" s="271"/>
      <c r="DY18" s="271"/>
      <c r="DZ18" s="271"/>
      <c r="EA18" s="271"/>
      <c r="EB18" s="271"/>
      <c r="EC18" s="271"/>
      <c r="ED18" s="271"/>
      <c r="EE18" s="271"/>
      <c r="EF18" s="271"/>
      <c r="EG18" s="271"/>
      <c r="EH18" s="271"/>
      <c r="EI18" s="271"/>
      <c r="EJ18" s="271"/>
      <c r="EK18" s="271"/>
      <c r="EL18" s="271"/>
      <c r="EM18" s="271"/>
      <c r="EN18" s="271"/>
      <c r="EO18" s="271"/>
      <c r="EP18" s="271"/>
      <c r="EQ18" s="271"/>
      <c r="ER18" s="271"/>
      <c r="ES18" s="271"/>
      <c r="ET18" s="271"/>
      <c r="EU18" s="271"/>
      <c r="EV18" s="271"/>
      <c r="EW18" s="271"/>
      <c r="EX18" s="271"/>
      <c r="EY18" s="271"/>
      <c r="EZ18" s="271"/>
      <c r="FA18" s="271"/>
      <c r="FB18" s="271"/>
      <c r="FC18" s="271"/>
      <c r="FD18" s="271"/>
      <c r="FE18" s="271"/>
      <c r="FF18" s="271"/>
      <c r="FG18" s="271"/>
      <c r="FH18" s="271"/>
      <c r="FI18" s="271"/>
      <c r="FJ18" s="271"/>
      <c r="FK18" s="271"/>
      <c r="FL18" s="271"/>
      <c r="FM18" s="271"/>
      <c r="FN18" s="271"/>
      <c r="FO18" s="271"/>
      <c r="FP18" s="271"/>
      <c r="FQ18" s="271"/>
      <c r="FR18" s="271"/>
      <c r="FS18" s="271"/>
      <c r="FT18" s="271"/>
      <c r="FU18" s="271"/>
      <c r="FV18" s="271"/>
      <c r="FW18" s="271"/>
      <c r="FX18" s="271"/>
      <c r="FY18" s="271"/>
      <c r="FZ18" s="271"/>
      <c r="GA18" s="271"/>
      <c r="GB18" s="271"/>
      <c r="GC18" s="271"/>
      <c r="GD18" s="271"/>
      <c r="GE18" s="271"/>
      <c r="GF18" s="271"/>
      <c r="GG18" s="271"/>
      <c r="GH18" s="271"/>
      <c r="GI18" s="271"/>
      <c r="GJ18" s="271"/>
      <c r="GK18" s="271"/>
      <c r="GL18" s="271"/>
      <c r="GM18" s="271"/>
      <c r="GN18" s="271"/>
      <c r="GO18" s="271"/>
      <c r="GP18" s="271"/>
      <c r="GQ18" s="271"/>
      <c r="GR18" s="271"/>
      <c r="GS18" s="271"/>
      <c r="GT18" s="271"/>
      <c r="GU18" s="271"/>
      <c r="GV18" s="271"/>
      <c r="GW18" s="271"/>
      <c r="GX18" s="271"/>
      <c r="GY18" s="271"/>
      <c r="GZ18" s="271"/>
      <c r="HA18" s="271"/>
      <c r="HB18" s="271"/>
      <c r="HC18" s="271"/>
      <c r="HD18" s="271"/>
      <c r="HE18" s="271"/>
      <c r="HF18" s="271"/>
      <c r="HG18" s="271"/>
      <c r="HH18" s="271"/>
      <c r="HI18" s="271"/>
      <c r="HJ18" s="271"/>
      <c r="HK18" s="271"/>
      <c r="HL18" s="271"/>
      <c r="HM18" s="271"/>
      <c r="HN18" s="271"/>
      <c r="HO18" s="271"/>
      <c r="HP18" s="271"/>
      <c r="HQ18" s="271"/>
      <c r="HR18" s="271"/>
      <c r="HS18" s="271"/>
      <c r="HT18" s="271"/>
      <c r="HU18" s="271"/>
      <c r="HV18" s="271"/>
      <c r="HW18" s="271"/>
      <c r="HX18" s="271"/>
      <c r="HY18" s="271"/>
      <c r="HZ18" s="271"/>
      <c r="IA18" s="271"/>
      <c r="IB18" s="271"/>
      <c r="IC18" s="271"/>
      <c r="ID18" s="271"/>
      <c r="IE18" s="271"/>
      <c r="IF18" s="271"/>
      <c r="IG18" s="271"/>
      <c r="IH18" s="271"/>
      <c r="II18" s="271"/>
      <c r="IJ18" s="271"/>
      <c r="IK18" s="271"/>
      <c r="IL18" s="271"/>
      <c r="IM18" s="271"/>
      <c r="IN18" s="271"/>
      <c r="IO18" s="271"/>
      <c r="IP18" s="271"/>
      <c r="IQ18" s="271"/>
      <c r="IR18" s="271"/>
      <c r="IS18" s="271"/>
      <c r="IT18" s="271"/>
      <c r="IU18" s="271"/>
      <c r="IV18" s="271"/>
      <c r="IW18" s="271"/>
      <c r="IX18" s="271"/>
      <c r="IY18" s="271"/>
      <c r="IZ18" s="271"/>
      <c r="JA18" s="271"/>
      <c r="JB18" s="271"/>
      <c r="JC18" s="271"/>
      <c r="JD18" s="271"/>
      <c r="JE18" s="271"/>
      <c r="JF18" s="271"/>
      <c r="JG18" s="271"/>
      <c r="JH18" s="271"/>
      <c r="JI18" s="271"/>
      <c r="JJ18" s="271"/>
      <c r="JK18" s="271"/>
      <c r="JL18" s="271"/>
      <c r="JM18" s="271"/>
      <c r="JN18" s="271"/>
      <c r="JO18" s="271"/>
      <c r="JP18" s="271"/>
      <c r="JQ18" s="271"/>
      <c r="JR18" s="271"/>
      <c r="JS18" s="271"/>
      <c r="JT18" s="271"/>
      <c r="JU18" s="271"/>
      <c r="JV18" s="271"/>
      <c r="JW18" s="271"/>
      <c r="JX18" s="271"/>
      <c r="JY18" s="271"/>
      <c r="JZ18" s="271"/>
      <c r="KA18" s="271"/>
      <c r="KB18" s="271"/>
      <c r="KC18" s="271"/>
      <c r="KD18" s="271"/>
      <c r="KE18" s="271"/>
      <c r="KF18" s="271"/>
      <c r="KG18" s="271"/>
      <c r="KH18" s="271"/>
      <c r="KI18" s="271"/>
      <c r="KJ18" s="271"/>
      <c r="KK18" s="271"/>
      <c r="KL18" s="271"/>
      <c r="KM18" s="271"/>
      <c r="KN18" s="271"/>
      <c r="KO18" s="271"/>
      <c r="KP18" s="271"/>
      <c r="KQ18" s="271"/>
      <c r="KR18" s="271"/>
      <c r="KS18" s="271"/>
      <c r="KT18" s="271"/>
      <c r="KU18" s="271"/>
      <c r="KV18" s="271"/>
      <c r="KW18" s="271"/>
      <c r="KX18" s="271"/>
      <c r="KY18" s="271"/>
      <c r="KZ18" s="271"/>
      <c r="LA18" s="271"/>
      <c r="LB18" s="271"/>
      <c r="LC18" s="271"/>
      <c r="LD18" s="271"/>
      <c r="LE18" s="271"/>
      <c r="LF18" s="271"/>
      <c r="LG18" s="271"/>
      <c r="LH18" s="271"/>
      <c r="LI18" s="271"/>
      <c r="LJ18" s="271"/>
      <c r="LK18" s="271"/>
      <c r="LL18" s="271"/>
      <c r="LM18" s="271"/>
      <c r="LN18" s="271"/>
      <c r="LO18" s="271"/>
      <c r="LP18" s="271"/>
      <c r="LQ18" s="271"/>
      <c r="LR18" s="271"/>
      <c r="LS18" s="271"/>
      <c r="LT18" s="271"/>
      <c r="LU18" s="271"/>
      <c r="LV18" s="271"/>
      <c r="LW18" s="271"/>
      <c r="LX18" s="271"/>
      <c r="LY18" s="271"/>
      <c r="LZ18" s="271"/>
      <c r="MA18" s="271"/>
      <c r="MB18" s="271"/>
      <c r="MC18" s="271"/>
      <c r="MD18" s="271"/>
      <c r="ME18" s="271"/>
      <c r="MF18" s="271"/>
      <c r="MG18" s="271"/>
      <c r="MH18" s="271"/>
      <c r="MI18" s="271"/>
      <c r="MJ18" s="271"/>
      <c r="MK18" s="271"/>
      <c r="ML18" s="271"/>
      <c r="MM18" s="271"/>
      <c r="MN18" s="271"/>
      <c r="MO18" s="271"/>
      <c r="MP18" s="271"/>
      <c r="MQ18" s="271"/>
      <c r="MR18" s="271"/>
      <c r="MS18" s="271"/>
      <c r="MT18" s="271"/>
      <c r="MU18" s="271"/>
      <c r="MV18" s="271"/>
      <c r="MW18" s="271"/>
      <c r="MX18" s="271"/>
      <c r="MY18" s="271"/>
      <c r="MZ18" s="271"/>
      <c r="NA18" s="271"/>
      <c r="NB18" s="271"/>
      <c r="NC18" s="271"/>
      <c r="ND18" s="271"/>
      <c r="NE18" s="271"/>
      <c r="NF18" s="271"/>
      <c r="NG18" s="271"/>
      <c r="NH18" s="271"/>
      <c r="NI18" s="271"/>
      <c r="NJ18" s="271"/>
      <c r="NK18" s="271"/>
      <c r="NL18" s="271"/>
      <c r="NM18" s="271"/>
      <c r="NN18" s="271"/>
      <c r="NO18" s="271"/>
      <c r="NP18" s="271"/>
      <c r="NQ18" s="271"/>
      <c r="NR18" s="271"/>
      <c r="NS18" s="271"/>
      <c r="NT18" s="271"/>
      <c r="NU18" s="271"/>
      <c r="NV18" s="271"/>
      <c r="NW18" s="271"/>
      <c r="NX18" s="271"/>
      <c r="NY18" s="271"/>
      <c r="NZ18" s="271"/>
      <c r="OA18" s="271"/>
      <c r="OB18" s="271"/>
      <c r="OC18" s="271"/>
      <c r="OD18" s="271"/>
      <c r="OE18" s="271"/>
      <c r="OF18" s="271"/>
      <c r="OG18" s="271"/>
      <c r="OH18" s="271"/>
      <c r="OI18" s="271"/>
      <c r="OJ18" s="271"/>
      <c r="OK18" s="271"/>
      <c r="OL18" s="271"/>
      <c r="OM18" s="271"/>
      <c r="ON18" s="271"/>
      <c r="OO18" s="271"/>
      <c r="OP18" s="271"/>
      <c r="OQ18" s="271"/>
      <c r="OR18" s="271"/>
      <c r="OS18" s="271"/>
      <c r="OT18" s="271"/>
      <c r="OU18" s="271"/>
      <c r="OV18" s="271"/>
      <c r="OW18" s="271"/>
      <c r="OX18" s="271"/>
      <c r="OY18" s="271"/>
      <c r="OZ18" s="271"/>
      <c r="PA18" s="271"/>
      <c r="PB18" s="271"/>
      <c r="PC18" s="271"/>
      <c r="PD18" s="271"/>
      <c r="PE18" s="271"/>
      <c r="PF18" s="271"/>
      <c r="PG18" s="271"/>
      <c r="PH18" s="271"/>
      <c r="PI18" s="271"/>
      <c r="PJ18" s="271"/>
      <c r="PK18" s="271"/>
      <c r="PL18" s="271"/>
      <c r="PM18" s="271"/>
      <c r="PN18" s="271"/>
      <c r="PO18" s="271"/>
      <c r="PP18" s="271"/>
      <c r="PQ18" s="271"/>
      <c r="PR18" s="271"/>
      <c r="PS18" s="271"/>
      <c r="PT18" s="271"/>
      <c r="PU18" s="271"/>
      <c r="PV18" s="271"/>
      <c r="PW18" s="271"/>
      <c r="PX18" s="271"/>
      <c r="PY18" s="271"/>
      <c r="PZ18" s="271"/>
      <c r="QA18" s="271"/>
      <c r="QB18" s="271"/>
      <c r="QC18" s="271"/>
      <c r="QD18" s="271"/>
      <c r="QE18" s="271"/>
      <c r="QF18" s="271"/>
      <c r="QG18" s="271"/>
      <c r="QH18" s="271"/>
      <c r="QI18" s="271"/>
      <c r="QJ18" s="271"/>
      <c r="QK18" s="271"/>
      <c r="QL18" s="271"/>
      <c r="QM18" s="271"/>
      <c r="QN18" s="271"/>
      <c r="QO18" s="271"/>
      <c r="QP18" s="271"/>
      <c r="QQ18" s="271"/>
      <c r="QR18" s="271"/>
      <c r="QS18" s="271"/>
      <c r="QT18" s="271"/>
      <c r="QU18" s="271"/>
      <c r="QV18" s="271"/>
      <c r="QW18" s="271"/>
      <c r="QX18" s="271"/>
      <c r="QY18" s="271"/>
      <c r="QZ18" s="271"/>
      <c r="RA18" s="271"/>
      <c r="RB18" s="271"/>
      <c r="RC18" s="271"/>
      <c r="RD18" s="271"/>
      <c r="RE18" s="271"/>
      <c r="RF18" s="271"/>
      <c r="RG18" s="271"/>
      <c r="RH18" s="271"/>
      <c r="RI18" s="271"/>
      <c r="RJ18" s="271"/>
      <c r="RK18" s="271"/>
      <c r="RL18" s="271"/>
      <c r="RM18" s="271"/>
      <c r="RN18" s="271"/>
      <c r="RO18" s="271"/>
      <c r="RP18" s="271"/>
      <c r="RQ18" s="271"/>
      <c r="RR18" s="271"/>
      <c r="RS18" s="271"/>
      <c r="RT18" s="271"/>
      <c r="RU18" s="271"/>
      <c r="RV18" s="271"/>
      <c r="RW18" s="271"/>
      <c r="RX18" s="271"/>
      <c r="RY18" s="271"/>
      <c r="RZ18" s="271"/>
      <c r="SA18" s="271"/>
      <c r="SB18" s="271"/>
      <c r="SC18" s="271"/>
      <c r="SD18" s="271"/>
      <c r="SE18" s="271"/>
      <c r="SF18" s="271"/>
      <c r="SG18" s="271"/>
      <c r="SH18" s="271"/>
      <c r="SI18" s="271"/>
      <c r="SJ18" s="271"/>
      <c r="SK18" s="271"/>
      <c r="SL18" s="271"/>
      <c r="SM18" s="271"/>
      <c r="SN18" s="271"/>
      <c r="SO18" s="271"/>
      <c r="SP18" s="271"/>
      <c r="SQ18" s="271"/>
      <c r="SR18" s="271"/>
      <c r="SS18" s="271"/>
      <c r="ST18" s="271"/>
      <c r="SU18" s="271"/>
      <c r="SV18" s="271"/>
      <c r="SW18" s="271"/>
      <c r="SX18" s="271"/>
      <c r="SY18" s="271"/>
      <c r="SZ18" s="271"/>
      <c r="TA18" s="271"/>
      <c r="TB18" s="271"/>
      <c r="TC18" s="271"/>
      <c r="TD18" s="271"/>
      <c r="TE18" s="271"/>
      <c r="TF18" s="271"/>
      <c r="TG18" s="271"/>
      <c r="TH18" s="271"/>
      <c r="TI18" s="271"/>
      <c r="TJ18" s="271"/>
      <c r="TK18" s="271"/>
      <c r="TL18" s="271"/>
      <c r="TM18" s="271"/>
      <c r="TN18" s="271"/>
      <c r="TO18" s="271"/>
      <c r="TP18" s="271"/>
      <c r="TQ18" s="271"/>
      <c r="TR18" s="271"/>
      <c r="TS18" s="271"/>
      <c r="TT18" s="271"/>
      <c r="TU18" s="271"/>
      <c r="TV18" s="271"/>
      <c r="TW18" s="271"/>
      <c r="TX18" s="271"/>
      <c r="TY18" s="271"/>
      <c r="TZ18" s="271"/>
      <c r="UA18" s="271"/>
      <c r="UB18" s="271"/>
      <c r="UC18" s="271"/>
      <c r="UD18" s="271"/>
      <c r="UE18" s="271"/>
      <c r="UF18" s="271"/>
      <c r="UG18" s="271"/>
      <c r="UH18" s="271"/>
      <c r="UI18" s="271"/>
      <c r="UJ18" s="271"/>
      <c r="UK18" s="271"/>
      <c r="UL18" s="271"/>
      <c r="UM18" s="271"/>
      <c r="UN18" s="271"/>
      <c r="UO18" s="271"/>
      <c r="UP18" s="271"/>
      <c r="UQ18" s="271"/>
      <c r="UR18" s="271"/>
      <c r="US18" s="271"/>
      <c r="UT18" s="271"/>
      <c r="UU18" s="271"/>
      <c r="UV18" s="271"/>
      <c r="UW18" s="271"/>
      <c r="UX18" s="271"/>
      <c r="UY18" s="271"/>
      <c r="UZ18" s="271"/>
      <c r="VA18" s="271"/>
      <c r="VB18" s="271"/>
      <c r="VC18" s="271"/>
      <c r="VD18" s="271"/>
      <c r="VE18" s="271"/>
      <c r="VF18" s="271"/>
      <c r="VG18" s="271"/>
      <c r="VH18" s="271"/>
      <c r="VI18" s="271"/>
      <c r="VJ18" s="271"/>
      <c r="VK18" s="271"/>
      <c r="VL18" s="271"/>
      <c r="VM18" s="271"/>
      <c r="VN18" s="271"/>
      <c r="VO18" s="271"/>
      <c r="VP18" s="271"/>
      <c r="VQ18" s="271"/>
      <c r="VR18" s="271"/>
      <c r="VS18" s="271"/>
      <c r="VT18" s="271"/>
      <c r="VU18" s="271"/>
      <c r="VV18" s="271"/>
      <c r="VW18" s="271"/>
      <c r="VX18" s="271"/>
      <c r="VY18" s="271"/>
      <c r="VZ18" s="271"/>
      <c r="WA18" s="271"/>
      <c r="WB18" s="271"/>
      <c r="WC18" s="271"/>
      <c r="WD18" s="271"/>
      <c r="WE18" s="271"/>
      <c r="WF18" s="271"/>
      <c r="WG18" s="271"/>
      <c r="WH18" s="271"/>
      <c r="WI18" s="271"/>
      <c r="WJ18" s="271"/>
      <c r="WK18" s="271"/>
      <c r="WL18" s="271"/>
      <c r="WM18" s="271"/>
      <c r="WN18" s="271"/>
      <c r="WO18" s="271"/>
      <c r="WP18" s="271"/>
      <c r="WQ18" s="271"/>
      <c r="WR18" s="271"/>
      <c r="WS18" s="271"/>
      <c r="WT18" s="271"/>
      <c r="WU18" s="271"/>
      <c r="WV18" s="271"/>
      <c r="WW18" s="271"/>
      <c r="WX18" s="271"/>
      <c r="WY18" s="271"/>
      <c r="WZ18" s="271"/>
      <c r="XA18" s="271"/>
      <c r="XB18" s="271"/>
      <c r="XC18" s="271"/>
      <c r="XD18" s="271"/>
      <c r="XE18" s="271"/>
      <c r="XF18" s="271"/>
      <c r="XG18" s="271"/>
      <c r="XH18" s="271"/>
      <c r="XI18" s="271"/>
      <c r="XJ18" s="271"/>
      <c r="XK18" s="271"/>
      <c r="XL18" s="271"/>
      <c r="XM18" s="271"/>
      <c r="XN18" s="271"/>
      <c r="XO18" s="271"/>
      <c r="XP18" s="271"/>
      <c r="XQ18" s="271"/>
      <c r="XR18" s="271"/>
      <c r="XS18" s="271"/>
      <c r="XT18" s="271"/>
      <c r="XU18" s="271"/>
      <c r="XV18" s="271"/>
      <c r="XW18" s="271"/>
      <c r="XX18" s="271"/>
      <c r="XY18" s="271"/>
      <c r="XZ18" s="271"/>
      <c r="YA18" s="271"/>
      <c r="YB18" s="271"/>
      <c r="YC18" s="271"/>
      <c r="YD18" s="271"/>
      <c r="YE18" s="271"/>
      <c r="YF18" s="271"/>
      <c r="YG18" s="271"/>
      <c r="YH18" s="271"/>
      <c r="YI18" s="271"/>
      <c r="YJ18" s="271"/>
      <c r="YK18" s="271"/>
      <c r="YL18" s="271"/>
      <c r="YM18" s="271"/>
      <c r="YN18" s="271"/>
      <c r="YO18" s="271"/>
      <c r="YP18" s="271"/>
      <c r="YQ18" s="271"/>
      <c r="YR18" s="271"/>
      <c r="YS18" s="271"/>
      <c r="YT18" s="271"/>
      <c r="YU18" s="271"/>
      <c r="YV18" s="271"/>
      <c r="YW18" s="271"/>
      <c r="YX18" s="271"/>
      <c r="YY18" s="271"/>
      <c r="YZ18" s="271"/>
      <c r="ZA18" s="271"/>
      <c r="ZB18" s="271"/>
      <c r="ZC18" s="271"/>
      <c r="ZD18" s="271"/>
      <c r="ZE18" s="271"/>
      <c r="ZF18" s="271"/>
      <c r="ZG18" s="271"/>
      <c r="ZH18" s="271"/>
      <c r="ZI18" s="271"/>
      <c r="ZJ18" s="271"/>
      <c r="ZK18" s="271"/>
      <c r="ZL18" s="271"/>
      <c r="ZM18" s="271"/>
      <c r="ZN18" s="271"/>
      <c r="ZO18" s="271"/>
      <c r="ZP18" s="271"/>
      <c r="ZQ18" s="271"/>
      <c r="ZR18" s="271"/>
      <c r="ZS18" s="271"/>
      <c r="ZT18" s="271"/>
      <c r="ZU18" s="271"/>
      <c r="ZV18" s="271"/>
      <c r="ZW18" s="271"/>
      <c r="ZX18" s="271"/>
      <c r="ZY18" s="271"/>
      <c r="ZZ18" s="271"/>
      <c r="AAA18" s="271"/>
      <c r="AAB18" s="271"/>
      <c r="AAC18" s="271"/>
      <c r="AAD18" s="271"/>
      <c r="AAE18" s="271"/>
      <c r="AAF18" s="271"/>
      <c r="AAG18" s="271"/>
      <c r="AAH18" s="271"/>
      <c r="AAI18" s="271"/>
      <c r="AAJ18" s="271"/>
      <c r="AAK18" s="271"/>
      <c r="AAL18" s="271"/>
      <c r="AAM18" s="271"/>
      <c r="AAN18" s="271"/>
      <c r="AAO18" s="271"/>
      <c r="AAP18" s="271"/>
      <c r="AAQ18" s="271"/>
      <c r="AAR18" s="271"/>
      <c r="AAS18" s="271"/>
      <c r="AAT18" s="271"/>
      <c r="AAU18" s="271"/>
      <c r="AAV18" s="271"/>
      <c r="AAW18" s="271"/>
      <c r="AAX18" s="271"/>
      <c r="AAY18" s="271"/>
      <c r="AAZ18" s="271"/>
      <c r="ABA18" s="271"/>
      <c r="ABB18" s="271"/>
      <c r="ABC18" s="271"/>
      <c r="ABD18" s="271"/>
      <c r="ABE18" s="271"/>
      <c r="ABF18" s="271"/>
      <c r="ABG18" s="271"/>
      <c r="ABH18" s="271"/>
      <c r="ABI18" s="271"/>
      <c r="ABJ18" s="271"/>
      <c r="ABK18" s="271"/>
      <c r="ABL18" s="271"/>
      <c r="ABM18" s="271"/>
      <c r="ABN18" s="271"/>
      <c r="ABO18" s="271"/>
      <c r="ABP18" s="271"/>
      <c r="ABQ18" s="271"/>
      <c r="ABR18" s="271"/>
      <c r="ABS18" s="271"/>
      <c r="ABT18" s="271"/>
      <c r="ABU18" s="271"/>
      <c r="ABV18" s="271"/>
      <c r="ABW18" s="271"/>
      <c r="ABX18" s="271"/>
      <c r="ABY18" s="271"/>
      <c r="ABZ18" s="271"/>
      <c r="ACA18" s="271"/>
      <c r="ACB18" s="271"/>
      <c r="ACC18" s="271"/>
      <c r="ACD18" s="271"/>
      <c r="ACE18" s="271"/>
      <c r="ACF18" s="271"/>
      <c r="ACG18" s="271"/>
      <c r="ACH18" s="271"/>
      <c r="ACI18" s="271"/>
      <c r="ACJ18" s="271"/>
      <c r="ACK18" s="271"/>
      <c r="ACL18" s="271"/>
      <c r="ACM18" s="271"/>
      <c r="ACN18" s="271"/>
      <c r="ACO18" s="271"/>
      <c r="ACP18" s="271"/>
      <c r="ACQ18" s="271"/>
      <c r="ACR18" s="271"/>
      <c r="ACS18" s="271"/>
      <c r="ACT18" s="271"/>
      <c r="ACU18" s="271"/>
      <c r="ACV18" s="271"/>
      <c r="ACW18" s="271"/>
      <c r="ACX18" s="271"/>
      <c r="ACY18" s="271"/>
      <c r="ACZ18" s="271"/>
      <c r="ADA18" s="271"/>
      <c r="ADB18" s="271"/>
      <c r="ADC18" s="271"/>
      <c r="ADD18" s="271"/>
      <c r="ADE18" s="271"/>
      <c r="ADF18" s="271"/>
      <c r="ADG18" s="271"/>
      <c r="ADH18" s="271"/>
      <c r="ADI18" s="271"/>
      <c r="ADJ18" s="271"/>
      <c r="ADK18" s="271"/>
      <c r="ADL18" s="271"/>
      <c r="ADM18" s="271"/>
      <c r="ADN18" s="271"/>
      <c r="ADO18" s="271"/>
      <c r="ADP18" s="271"/>
      <c r="ADQ18" s="271"/>
      <c r="ADR18" s="271"/>
      <c r="ADS18" s="271"/>
      <c r="ADT18" s="271"/>
      <c r="ADU18" s="271"/>
      <c r="ADV18" s="271"/>
      <c r="ADW18" s="271"/>
      <c r="ADX18" s="271"/>
      <c r="ADY18" s="271"/>
      <c r="ADZ18" s="271"/>
      <c r="AEA18" s="271"/>
      <c r="AEB18" s="271"/>
      <c r="AEC18" s="271"/>
      <c r="AED18" s="271"/>
      <c r="AEE18" s="271"/>
      <c r="AEF18" s="271"/>
      <c r="AEG18" s="271"/>
      <c r="AEH18" s="271"/>
      <c r="AEI18" s="271"/>
      <c r="AEJ18" s="271"/>
      <c r="AEK18" s="271"/>
      <c r="AEL18" s="271"/>
      <c r="AEM18" s="271"/>
      <c r="AEN18" s="271"/>
      <c r="AEO18" s="271"/>
      <c r="AEP18" s="271"/>
      <c r="AEQ18" s="271"/>
      <c r="AER18" s="271"/>
      <c r="AES18" s="271"/>
      <c r="AET18" s="271"/>
      <c r="AEU18" s="271"/>
      <c r="AEV18" s="271"/>
      <c r="AEW18" s="271"/>
      <c r="AEX18" s="271"/>
      <c r="AEY18" s="271"/>
      <c r="AEZ18" s="271"/>
      <c r="AFA18" s="271"/>
      <c r="AFB18" s="271"/>
      <c r="AFC18" s="271"/>
      <c r="AFD18" s="271"/>
      <c r="AFE18" s="271"/>
      <c r="AFF18" s="271"/>
      <c r="AFG18" s="271"/>
      <c r="AFH18" s="271"/>
      <c r="AFI18" s="271"/>
      <c r="AFJ18" s="271"/>
      <c r="AFK18" s="271"/>
      <c r="AFL18" s="271"/>
      <c r="AFM18" s="271"/>
      <c r="AFN18" s="271"/>
      <c r="AFO18" s="271"/>
      <c r="AFP18" s="271"/>
      <c r="AFQ18" s="271"/>
      <c r="AFR18" s="271"/>
      <c r="AFS18" s="271"/>
      <c r="AFT18" s="271"/>
      <c r="AFU18" s="271"/>
      <c r="AFV18" s="271"/>
      <c r="AFW18" s="271"/>
      <c r="AFX18" s="271"/>
      <c r="AFY18" s="271"/>
      <c r="AFZ18" s="271"/>
      <c r="AGA18" s="271"/>
      <c r="AGB18" s="271"/>
      <c r="AGC18" s="271"/>
      <c r="AGD18" s="271"/>
      <c r="AGE18" s="271"/>
      <c r="AGF18" s="271"/>
      <c r="AGG18" s="271"/>
      <c r="AGH18" s="271"/>
      <c r="AGI18" s="271"/>
      <c r="AGJ18" s="271"/>
      <c r="AGK18" s="271"/>
      <c r="AGL18" s="271"/>
      <c r="AGM18" s="271"/>
      <c r="AGN18" s="271"/>
      <c r="AGO18" s="271"/>
      <c r="AGP18" s="271"/>
      <c r="AGQ18" s="271"/>
      <c r="AGR18" s="271"/>
      <c r="AGS18" s="271"/>
      <c r="AGT18" s="271"/>
      <c r="AGU18" s="271"/>
      <c r="AGV18" s="271"/>
      <c r="AGW18" s="271"/>
      <c r="AGX18" s="271"/>
      <c r="AGY18" s="271"/>
      <c r="AGZ18" s="271"/>
      <c r="AHA18" s="271"/>
      <c r="AHB18" s="271"/>
      <c r="AHC18" s="271"/>
      <c r="AHD18" s="271"/>
      <c r="AHE18" s="271"/>
      <c r="AHF18" s="271"/>
      <c r="AHG18" s="271"/>
      <c r="AHH18" s="271"/>
      <c r="AHI18" s="271"/>
      <c r="AHJ18" s="271"/>
      <c r="AHK18" s="271"/>
      <c r="AHL18" s="271"/>
      <c r="AHM18" s="271"/>
      <c r="AHN18" s="271"/>
      <c r="AHO18" s="271"/>
      <c r="AHP18" s="271"/>
      <c r="AHQ18" s="271"/>
      <c r="AHR18" s="271"/>
      <c r="AHS18" s="271"/>
      <c r="AHT18" s="271"/>
      <c r="AHU18" s="271"/>
      <c r="AHV18" s="271"/>
      <c r="AHW18" s="271"/>
      <c r="AHX18" s="271"/>
      <c r="AHY18" s="271"/>
      <c r="AHZ18" s="271"/>
      <c r="AIA18" s="271"/>
      <c r="AIB18" s="271"/>
      <c r="AIC18" s="271"/>
      <c r="AID18" s="271"/>
      <c r="AIE18" s="271"/>
      <c r="AIF18" s="271"/>
      <c r="AIG18" s="271"/>
      <c r="AIH18" s="271"/>
      <c r="AII18" s="271"/>
      <c r="AIJ18" s="271"/>
      <c r="AIK18" s="271"/>
      <c r="AIL18" s="271"/>
      <c r="AIM18" s="271"/>
      <c r="AIN18" s="271"/>
      <c r="AIO18" s="271"/>
      <c r="AIP18" s="271"/>
      <c r="AIQ18" s="271"/>
      <c r="AIR18" s="271"/>
      <c r="AIS18" s="271"/>
      <c r="AIT18" s="271"/>
      <c r="AIU18" s="271"/>
      <c r="AIV18" s="271"/>
      <c r="AIW18" s="271"/>
      <c r="AIX18" s="271"/>
      <c r="AIY18" s="271"/>
      <c r="AIZ18" s="271"/>
      <c r="AJA18" s="271"/>
      <c r="AJB18" s="271"/>
      <c r="AJC18" s="271"/>
      <c r="AJD18" s="271"/>
      <c r="AJE18" s="271"/>
      <c r="AJF18" s="271"/>
      <c r="AJG18" s="271"/>
      <c r="AJH18" s="271"/>
      <c r="AJI18" s="271"/>
      <c r="AJJ18" s="271"/>
      <c r="AJK18" s="271"/>
      <c r="AJL18" s="271"/>
      <c r="AJM18" s="271"/>
      <c r="AJN18" s="271"/>
      <c r="AJO18" s="271"/>
      <c r="AJP18" s="271"/>
      <c r="AJQ18" s="271"/>
      <c r="AJR18" s="271"/>
      <c r="AJS18" s="271"/>
      <c r="AJT18" s="271"/>
      <c r="AJU18" s="271"/>
      <c r="AJV18" s="271"/>
      <c r="AJW18" s="271"/>
      <c r="AJX18" s="271"/>
      <c r="AJY18" s="271"/>
      <c r="AJZ18" s="271"/>
      <c r="AKA18" s="271"/>
      <c r="AKB18" s="271"/>
      <c r="AKC18" s="271"/>
      <c r="AKD18" s="271"/>
      <c r="AKE18" s="271"/>
      <c r="AKF18" s="271"/>
      <c r="AKG18" s="271"/>
      <c r="AKH18" s="271"/>
      <c r="AKI18" s="271"/>
      <c r="AKJ18" s="271"/>
      <c r="AKK18" s="271"/>
      <c r="AKL18" s="271"/>
      <c r="AKM18" s="271"/>
      <c r="AKN18" s="271"/>
      <c r="AKO18" s="271"/>
      <c r="AKP18" s="271"/>
      <c r="AKQ18" s="271"/>
      <c r="AKR18" s="271"/>
      <c r="AKS18" s="271"/>
      <c r="AKT18" s="271"/>
      <c r="AKU18" s="271"/>
      <c r="AKV18" s="271"/>
      <c r="AKW18" s="271"/>
      <c r="AKX18" s="271"/>
      <c r="AKY18" s="271"/>
      <c r="AKZ18" s="271"/>
      <c r="ALA18" s="271"/>
      <c r="ALB18" s="271"/>
      <c r="ALC18" s="271"/>
      <c r="ALD18" s="271"/>
      <c r="ALE18" s="271"/>
      <c r="ALF18" s="271"/>
      <c r="ALG18" s="271"/>
      <c r="ALH18" s="271"/>
      <c r="ALI18" s="271"/>
      <c r="ALJ18" s="271"/>
      <c r="ALK18" s="271"/>
      <c r="ALL18" s="271"/>
      <c r="ALM18" s="271"/>
      <c r="ALN18" s="271"/>
      <c r="ALO18" s="271"/>
      <c r="ALP18" s="271"/>
      <c r="ALQ18" s="271"/>
      <c r="ALR18" s="271"/>
      <c r="ALS18" s="271"/>
      <c r="ALT18" s="271"/>
      <c r="ALU18" s="271"/>
      <c r="ALV18" s="271"/>
      <c r="ALW18" s="271"/>
      <c r="ALX18" s="271"/>
      <c r="ALY18" s="271"/>
      <c r="ALZ18" s="271"/>
      <c r="AMA18" s="271"/>
      <c r="AMB18" s="271"/>
      <c r="AMC18" s="271"/>
      <c r="AMD18" s="271"/>
      <c r="AME18" s="271"/>
      <c r="AMF18" s="271"/>
      <c r="AMG18" s="271"/>
      <c r="AMH18" s="271"/>
      <c r="AMI18" s="271"/>
      <c r="AMJ18" s="271"/>
      <c r="AMK18" s="271"/>
      <c r="AML18" s="271"/>
      <c r="AMM18" s="271"/>
      <c r="AMN18" s="271"/>
      <c r="AMO18" s="271"/>
    </row>
    <row r="19" spans="1:1029" s="283" customFormat="1" ht="69" customHeight="1">
      <c r="B19" s="10">
        <v>14</v>
      </c>
      <c r="C19" s="280">
        <v>13</v>
      </c>
      <c r="D19" s="281">
        <v>14</v>
      </c>
      <c r="E19" s="10" t="s">
        <v>142</v>
      </c>
      <c r="F19" s="10" t="s">
        <v>77</v>
      </c>
      <c r="G19" s="11" t="s">
        <v>1651</v>
      </c>
      <c r="H19" s="11"/>
      <c r="I19" s="11"/>
      <c r="J19" s="11"/>
      <c r="K19" s="11"/>
      <c r="L19" s="11"/>
      <c r="M19" s="11"/>
      <c r="N19" s="390"/>
      <c r="O19" s="390" t="s">
        <v>143</v>
      </c>
      <c r="P19" s="390" t="s">
        <v>63</v>
      </c>
      <c r="Q19" s="384" t="s">
        <v>64</v>
      </c>
      <c r="R19" s="391">
        <v>7</v>
      </c>
      <c r="S19" s="387">
        <v>10</v>
      </c>
      <c r="T19" s="387">
        <v>1</v>
      </c>
      <c r="U19" s="387"/>
      <c r="V19" s="387"/>
      <c r="W19" s="387"/>
      <c r="X19" s="387">
        <v>1</v>
      </c>
      <c r="Y19" s="387">
        <v>1</v>
      </c>
      <c r="Z19" s="387"/>
      <c r="AA19" s="387"/>
      <c r="AB19" s="384"/>
      <c r="AC19" s="387"/>
      <c r="AD19" s="387"/>
      <c r="AE19" s="387"/>
      <c r="AF19" s="387"/>
      <c r="AG19" s="387"/>
      <c r="AH19" s="387"/>
      <c r="AI19" s="387"/>
      <c r="AJ19" s="387"/>
      <c r="AK19" s="387"/>
      <c r="AL19" s="387" t="s">
        <v>79</v>
      </c>
      <c r="AM19" s="387" t="s">
        <v>144</v>
      </c>
      <c r="AN19" s="384" t="s">
        <v>71</v>
      </c>
      <c r="AO19" s="384" t="s">
        <v>72</v>
      </c>
      <c r="AP19" s="384">
        <v>1</v>
      </c>
      <c r="AQ19" s="384" t="s">
        <v>81</v>
      </c>
      <c r="AR19" s="392">
        <v>42163</v>
      </c>
      <c r="AS19" s="392">
        <v>43259</v>
      </c>
      <c r="AT19" s="387"/>
      <c r="AU19" s="387"/>
      <c r="AV19" s="387">
        <v>1</v>
      </c>
      <c r="AW19" s="387"/>
      <c r="AX19" s="387"/>
      <c r="AY19" s="387"/>
      <c r="AZ19" s="387"/>
      <c r="BA19" s="387">
        <v>1</v>
      </c>
      <c r="BB19" s="387"/>
      <c r="BC19" s="387"/>
      <c r="BD19" s="387"/>
      <c r="BE19" s="387"/>
      <c r="BF19" s="387">
        <v>1</v>
      </c>
      <c r="BG19" s="387"/>
      <c r="BH19" s="387"/>
      <c r="BI19" s="387"/>
      <c r="BJ19" s="387"/>
      <c r="BK19" s="389">
        <v>2450</v>
      </c>
      <c r="BL19" s="10"/>
      <c r="BM19" s="10"/>
      <c r="BN19" s="10">
        <v>16</v>
      </c>
      <c r="BO19" s="10" t="s">
        <v>145</v>
      </c>
      <c r="BP19" s="10" t="s">
        <v>1643</v>
      </c>
      <c r="BQ19" s="10">
        <v>5</v>
      </c>
      <c r="BR19" s="10" t="str">
        <f t="shared" si="0"/>
        <v>13_14</v>
      </c>
      <c r="BS19" s="282"/>
      <c r="BT19" s="10"/>
      <c r="BU19" s="10"/>
      <c r="BV19" s="10"/>
      <c r="BW19" s="289"/>
      <c r="BX19" s="289" t="s">
        <v>1779</v>
      </c>
      <c r="BY19" s="10"/>
      <c r="BZ19" s="10"/>
      <c r="CA19" s="10"/>
      <c r="CC19" s="410" t="s">
        <v>1959</v>
      </c>
    </row>
    <row r="20" spans="1:1029" s="13" customFormat="1" ht="69" customHeight="1">
      <c r="A20" s="9">
        <v>7</v>
      </c>
      <c r="B20" s="9">
        <v>15</v>
      </c>
      <c r="C20" s="280">
        <v>14</v>
      </c>
      <c r="D20" s="281">
        <v>14</v>
      </c>
      <c r="E20" s="9" t="s">
        <v>146</v>
      </c>
      <c r="F20" s="9" t="s">
        <v>61</v>
      </c>
      <c r="G20" s="12"/>
      <c r="H20" s="12"/>
      <c r="I20" s="12"/>
      <c r="J20" s="12"/>
      <c r="K20" s="12"/>
      <c r="L20" s="12"/>
      <c r="M20" s="12" t="s">
        <v>1644</v>
      </c>
      <c r="N20" s="393">
        <v>14</v>
      </c>
      <c r="O20" s="394" t="s">
        <v>143</v>
      </c>
      <c r="P20" s="394" t="s">
        <v>63</v>
      </c>
      <c r="Q20" s="384" t="s">
        <v>64</v>
      </c>
      <c r="R20" s="385">
        <v>7</v>
      </c>
      <c r="S20" s="386">
        <v>10</v>
      </c>
      <c r="T20" s="387"/>
      <c r="U20" s="387"/>
      <c r="V20" s="387">
        <v>1</v>
      </c>
      <c r="W20" s="387"/>
      <c r="X20" s="384"/>
      <c r="Y20" s="384"/>
      <c r="Z20" s="384">
        <v>1</v>
      </c>
      <c r="AA20" s="383"/>
      <c r="AB20" s="383">
        <v>101</v>
      </c>
      <c r="AC20" s="388">
        <v>2</v>
      </c>
      <c r="AD20" s="384" t="s">
        <v>147</v>
      </c>
      <c r="AE20" s="384" t="s">
        <v>66</v>
      </c>
      <c r="AF20" s="384" t="s">
        <v>148</v>
      </c>
      <c r="AG20" s="384" t="s">
        <v>68</v>
      </c>
      <c r="AH20" s="384" t="s">
        <v>149</v>
      </c>
      <c r="AI20" s="384" t="s">
        <v>112</v>
      </c>
      <c r="AJ20" s="384" t="s">
        <v>150</v>
      </c>
      <c r="AK20" s="384" t="s">
        <v>68</v>
      </c>
      <c r="AL20" s="384" t="s">
        <v>69</v>
      </c>
      <c r="AM20" s="384" t="s">
        <v>151</v>
      </c>
      <c r="AN20" s="384" t="s">
        <v>71</v>
      </c>
      <c r="AO20" s="384" t="s">
        <v>72</v>
      </c>
      <c r="AP20" s="384"/>
      <c r="AQ20" s="384"/>
      <c r="AR20" s="384"/>
      <c r="AS20" s="384"/>
      <c r="AT20" s="387"/>
      <c r="AU20" s="387"/>
      <c r="AV20" s="387"/>
      <c r="AW20" s="387"/>
      <c r="AX20" s="387"/>
      <c r="AY20" s="387">
        <v>1</v>
      </c>
      <c r="AZ20" s="387"/>
      <c r="BA20" s="387"/>
      <c r="BB20" s="387"/>
      <c r="BC20" s="387"/>
      <c r="BD20" s="387"/>
      <c r="BE20" s="387"/>
      <c r="BF20" s="387"/>
      <c r="BG20" s="387">
        <v>1</v>
      </c>
      <c r="BH20" s="384">
        <v>1</v>
      </c>
      <c r="BI20" s="387"/>
      <c r="BJ20" s="387"/>
      <c r="BK20" s="389">
        <v>1230</v>
      </c>
      <c r="BL20" s="10"/>
      <c r="BM20" s="10"/>
      <c r="BN20" s="10">
        <v>17</v>
      </c>
      <c r="BO20" s="10" t="s">
        <v>74</v>
      </c>
      <c r="BP20" s="10" t="s">
        <v>152</v>
      </c>
      <c r="BQ20" s="10">
        <v>1</v>
      </c>
      <c r="BR20" s="10" t="str">
        <f t="shared" si="0"/>
        <v>14_14</v>
      </c>
      <c r="BS20" s="282"/>
      <c r="BT20" s="10"/>
      <c r="BU20" s="10" t="s">
        <v>1781</v>
      </c>
      <c r="BV20" s="10"/>
      <c r="BW20" s="289"/>
      <c r="BX20" s="289"/>
      <c r="BY20" s="9"/>
      <c r="BZ20" s="9"/>
      <c r="CA20" s="9"/>
      <c r="CC20" s="409" t="s">
        <v>1959</v>
      </c>
    </row>
    <row r="21" spans="1:1029" s="1" customFormat="1" ht="93" customHeight="1">
      <c r="A21" s="9">
        <v>8</v>
      </c>
      <c r="B21" s="9">
        <v>16</v>
      </c>
      <c r="C21" s="280">
        <v>15</v>
      </c>
      <c r="D21" s="281">
        <v>14</v>
      </c>
      <c r="E21" s="9" t="s">
        <v>153</v>
      </c>
      <c r="F21" s="9" t="s">
        <v>61</v>
      </c>
      <c r="G21" s="12" t="s">
        <v>1646</v>
      </c>
      <c r="H21" s="12"/>
      <c r="I21" s="12"/>
      <c r="J21" s="12"/>
      <c r="K21" s="12"/>
      <c r="L21" s="12"/>
      <c r="M21" s="12" t="s">
        <v>1645</v>
      </c>
      <c r="N21" s="393">
        <v>15</v>
      </c>
      <c r="O21" s="394" t="s">
        <v>143</v>
      </c>
      <c r="P21" s="394" t="s">
        <v>63</v>
      </c>
      <c r="Q21" s="384" t="s">
        <v>64</v>
      </c>
      <c r="R21" s="385">
        <v>7</v>
      </c>
      <c r="S21" s="386">
        <v>10</v>
      </c>
      <c r="T21" s="387"/>
      <c r="U21" s="387"/>
      <c r="V21" s="387">
        <v>1</v>
      </c>
      <c r="W21" s="387"/>
      <c r="X21" s="384"/>
      <c r="Y21" s="384"/>
      <c r="Z21" s="384">
        <v>1</v>
      </c>
      <c r="AA21" s="383"/>
      <c r="AB21" s="383">
        <v>101</v>
      </c>
      <c r="AC21" s="388">
        <v>1</v>
      </c>
      <c r="AD21" s="384" t="s">
        <v>91</v>
      </c>
      <c r="AE21" s="384" t="s">
        <v>92</v>
      </c>
      <c r="AF21" s="384" t="s">
        <v>148</v>
      </c>
      <c r="AG21" s="384" t="s">
        <v>68</v>
      </c>
      <c r="AH21" s="384" t="s">
        <v>68</v>
      </c>
      <c r="AI21" s="384" t="s">
        <v>68</v>
      </c>
      <c r="AJ21" s="384" t="s">
        <v>68</v>
      </c>
      <c r="AK21" s="384" t="s">
        <v>68</v>
      </c>
      <c r="AL21" s="384" t="s">
        <v>69</v>
      </c>
      <c r="AM21" s="384" t="s">
        <v>154</v>
      </c>
      <c r="AN21" s="384" t="s">
        <v>71</v>
      </c>
      <c r="AO21" s="384" t="s">
        <v>72</v>
      </c>
      <c r="AP21" s="384"/>
      <c r="AQ21" s="384"/>
      <c r="AR21" s="384"/>
      <c r="AS21" s="384"/>
      <c r="AT21" s="387"/>
      <c r="AU21" s="387"/>
      <c r="AV21" s="387"/>
      <c r="AW21" s="387"/>
      <c r="AX21" s="387"/>
      <c r="AY21" s="387">
        <v>1</v>
      </c>
      <c r="AZ21" s="387"/>
      <c r="BA21" s="387"/>
      <c r="BB21" s="387"/>
      <c r="BC21" s="387"/>
      <c r="BD21" s="387"/>
      <c r="BE21" s="387"/>
      <c r="BF21" s="387"/>
      <c r="BG21" s="387">
        <v>1</v>
      </c>
      <c r="BH21" s="384">
        <v>1</v>
      </c>
      <c r="BI21" s="387"/>
      <c r="BJ21" s="387"/>
      <c r="BK21" s="389">
        <v>1230</v>
      </c>
      <c r="BL21" s="10"/>
      <c r="BM21" s="10"/>
      <c r="BN21" s="10" t="s">
        <v>1695</v>
      </c>
      <c r="BO21" s="10" t="s">
        <v>74</v>
      </c>
      <c r="BP21" s="10" t="s">
        <v>1647</v>
      </c>
      <c r="BQ21" s="10">
        <v>1</v>
      </c>
      <c r="BR21" s="10" t="str">
        <f t="shared" si="0"/>
        <v>15_14</v>
      </c>
      <c r="BS21" s="282"/>
      <c r="BT21" s="10"/>
      <c r="BU21" s="10" t="s">
        <v>1781</v>
      </c>
      <c r="BV21" s="10"/>
      <c r="BW21" s="289"/>
      <c r="BX21" s="289" t="s">
        <v>1725</v>
      </c>
      <c r="BY21" s="459" t="s">
        <v>1725</v>
      </c>
      <c r="BZ21" s="457"/>
      <c r="CA21" s="457"/>
      <c r="CB21" s="271"/>
      <c r="CC21" s="458" t="s">
        <v>1959</v>
      </c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V21" s="271"/>
      <c r="DW21" s="271"/>
      <c r="DX21" s="271"/>
      <c r="DY21" s="271"/>
      <c r="DZ21" s="271"/>
      <c r="EA21" s="271"/>
      <c r="EB21" s="271"/>
      <c r="EC21" s="271"/>
      <c r="ED21" s="271"/>
      <c r="EE21" s="271"/>
      <c r="EF21" s="271"/>
      <c r="EG21" s="271"/>
      <c r="EH21" s="271"/>
      <c r="EI21" s="271"/>
      <c r="EJ21" s="271"/>
      <c r="EK21" s="271"/>
      <c r="EL21" s="271"/>
      <c r="EM21" s="271"/>
      <c r="EN21" s="271"/>
      <c r="EO21" s="271"/>
      <c r="EP21" s="271"/>
      <c r="EQ21" s="271"/>
      <c r="ER21" s="271"/>
      <c r="ES21" s="271"/>
      <c r="ET21" s="271"/>
      <c r="EU21" s="271"/>
      <c r="EV21" s="271"/>
      <c r="EW21" s="271"/>
      <c r="EX21" s="271"/>
      <c r="EY21" s="271"/>
      <c r="EZ21" s="271"/>
      <c r="FA21" s="271"/>
      <c r="FB21" s="271"/>
      <c r="FC21" s="271"/>
      <c r="FD21" s="271"/>
      <c r="FE21" s="271"/>
      <c r="FF21" s="271"/>
      <c r="FG21" s="271"/>
      <c r="FH21" s="271"/>
      <c r="FI21" s="271"/>
      <c r="FJ21" s="271"/>
      <c r="FK21" s="271"/>
      <c r="FL21" s="271"/>
      <c r="FM21" s="271"/>
      <c r="FN21" s="271"/>
      <c r="FO21" s="271"/>
      <c r="FP21" s="271"/>
      <c r="FQ21" s="271"/>
      <c r="FR21" s="271"/>
      <c r="FS21" s="271"/>
      <c r="FT21" s="271"/>
      <c r="FU21" s="271"/>
      <c r="FV21" s="271"/>
      <c r="FW21" s="271"/>
      <c r="FX21" s="271"/>
      <c r="FY21" s="271"/>
      <c r="FZ21" s="271"/>
      <c r="GA21" s="271"/>
      <c r="GB21" s="271"/>
      <c r="GC21" s="271"/>
      <c r="GD21" s="271"/>
      <c r="GE21" s="271"/>
      <c r="GF21" s="271"/>
      <c r="GG21" s="271"/>
      <c r="GH21" s="271"/>
      <c r="GI21" s="271"/>
      <c r="GJ21" s="271"/>
      <c r="GK21" s="271"/>
      <c r="GL21" s="271"/>
      <c r="GM21" s="271"/>
      <c r="GN21" s="271"/>
      <c r="GO21" s="271"/>
      <c r="GP21" s="271"/>
      <c r="GQ21" s="271"/>
      <c r="GR21" s="271"/>
      <c r="GS21" s="271"/>
      <c r="GT21" s="271"/>
      <c r="GU21" s="271"/>
      <c r="GV21" s="271"/>
      <c r="GW21" s="271"/>
      <c r="GX21" s="271"/>
      <c r="GY21" s="271"/>
      <c r="GZ21" s="271"/>
      <c r="HA21" s="271"/>
      <c r="HB21" s="271"/>
      <c r="HC21" s="271"/>
      <c r="HD21" s="271"/>
      <c r="HE21" s="271"/>
      <c r="HF21" s="271"/>
      <c r="HG21" s="271"/>
      <c r="HH21" s="271"/>
      <c r="HI21" s="271"/>
      <c r="HJ21" s="271"/>
      <c r="HK21" s="271"/>
      <c r="HL21" s="271"/>
      <c r="HM21" s="271"/>
      <c r="HN21" s="271"/>
      <c r="HO21" s="271"/>
      <c r="HP21" s="271"/>
      <c r="HQ21" s="271"/>
      <c r="HR21" s="271"/>
      <c r="HS21" s="271"/>
      <c r="HT21" s="271"/>
      <c r="HU21" s="271"/>
      <c r="HV21" s="271"/>
      <c r="HW21" s="271"/>
      <c r="HX21" s="271"/>
      <c r="HY21" s="271"/>
      <c r="HZ21" s="271"/>
      <c r="IA21" s="271"/>
      <c r="IB21" s="271"/>
      <c r="IC21" s="271"/>
      <c r="ID21" s="271"/>
      <c r="IE21" s="271"/>
      <c r="IF21" s="271"/>
      <c r="IG21" s="271"/>
      <c r="IH21" s="271"/>
      <c r="II21" s="271"/>
      <c r="IJ21" s="271"/>
      <c r="IK21" s="271"/>
      <c r="IL21" s="271"/>
      <c r="IM21" s="271"/>
      <c r="IN21" s="271"/>
      <c r="IO21" s="271"/>
      <c r="IP21" s="271"/>
      <c r="IQ21" s="271"/>
      <c r="IR21" s="271"/>
      <c r="IS21" s="271"/>
      <c r="IT21" s="271"/>
      <c r="IU21" s="271"/>
      <c r="IV21" s="271"/>
      <c r="IW21" s="271"/>
      <c r="IX21" s="271"/>
      <c r="IY21" s="271"/>
      <c r="IZ21" s="271"/>
      <c r="JA21" s="271"/>
      <c r="JB21" s="271"/>
      <c r="JC21" s="271"/>
      <c r="JD21" s="271"/>
      <c r="JE21" s="271"/>
      <c r="JF21" s="271"/>
      <c r="JG21" s="271"/>
      <c r="JH21" s="271"/>
      <c r="JI21" s="271"/>
      <c r="JJ21" s="271"/>
      <c r="JK21" s="271"/>
      <c r="JL21" s="271"/>
      <c r="JM21" s="271"/>
      <c r="JN21" s="271"/>
      <c r="JO21" s="271"/>
      <c r="JP21" s="271"/>
      <c r="JQ21" s="271"/>
      <c r="JR21" s="271"/>
      <c r="JS21" s="271"/>
      <c r="JT21" s="271"/>
      <c r="JU21" s="271"/>
      <c r="JV21" s="271"/>
      <c r="JW21" s="271"/>
      <c r="JX21" s="271"/>
      <c r="JY21" s="271"/>
      <c r="JZ21" s="271"/>
      <c r="KA21" s="271"/>
      <c r="KB21" s="271"/>
      <c r="KC21" s="271"/>
      <c r="KD21" s="271"/>
      <c r="KE21" s="271"/>
      <c r="KF21" s="271"/>
      <c r="KG21" s="271"/>
      <c r="KH21" s="271"/>
      <c r="KI21" s="271"/>
      <c r="KJ21" s="271"/>
      <c r="KK21" s="271"/>
      <c r="KL21" s="271"/>
      <c r="KM21" s="271"/>
      <c r="KN21" s="271"/>
      <c r="KO21" s="271"/>
      <c r="KP21" s="271"/>
      <c r="KQ21" s="271"/>
      <c r="KR21" s="271"/>
      <c r="KS21" s="271"/>
      <c r="KT21" s="271"/>
      <c r="KU21" s="271"/>
      <c r="KV21" s="271"/>
      <c r="KW21" s="271"/>
      <c r="KX21" s="271"/>
      <c r="KY21" s="271"/>
      <c r="KZ21" s="271"/>
      <c r="LA21" s="271"/>
      <c r="LB21" s="271"/>
      <c r="LC21" s="271"/>
      <c r="LD21" s="271"/>
      <c r="LE21" s="271"/>
      <c r="LF21" s="271"/>
      <c r="LG21" s="271"/>
      <c r="LH21" s="271"/>
      <c r="LI21" s="271"/>
      <c r="LJ21" s="271"/>
      <c r="LK21" s="271"/>
      <c r="LL21" s="271"/>
      <c r="LM21" s="271"/>
      <c r="LN21" s="271"/>
      <c r="LO21" s="271"/>
      <c r="LP21" s="271"/>
      <c r="LQ21" s="271"/>
      <c r="LR21" s="271"/>
      <c r="LS21" s="271"/>
      <c r="LT21" s="271"/>
      <c r="LU21" s="271"/>
      <c r="LV21" s="271"/>
      <c r="LW21" s="271"/>
      <c r="LX21" s="271"/>
      <c r="LY21" s="271"/>
      <c r="LZ21" s="271"/>
      <c r="MA21" s="271"/>
      <c r="MB21" s="271"/>
      <c r="MC21" s="271"/>
      <c r="MD21" s="271"/>
      <c r="ME21" s="271"/>
      <c r="MF21" s="271"/>
      <c r="MG21" s="271"/>
      <c r="MH21" s="271"/>
      <c r="MI21" s="271"/>
      <c r="MJ21" s="271"/>
      <c r="MK21" s="271"/>
      <c r="ML21" s="271"/>
      <c r="MM21" s="271"/>
      <c r="MN21" s="271"/>
      <c r="MO21" s="271"/>
      <c r="MP21" s="271"/>
      <c r="MQ21" s="271"/>
      <c r="MR21" s="271"/>
      <c r="MS21" s="271"/>
      <c r="MT21" s="271"/>
      <c r="MU21" s="271"/>
      <c r="MV21" s="271"/>
      <c r="MW21" s="271"/>
      <c r="MX21" s="271"/>
      <c r="MY21" s="271"/>
      <c r="MZ21" s="271"/>
      <c r="NA21" s="271"/>
      <c r="NB21" s="271"/>
      <c r="NC21" s="271"/>
      <c r="ND21" s="271"/>
      <c r="NE21" s="271"/>
      <c r="NF21" s="271"/>
      <c r="NG21" s="271"/>
      <c r="NH21" s="271"/>
      <c r="NI21" s="271"/>
      <c r="NJ21" s="271"/>
      <c r="NK21" s="271"/>
      <c r="NL21" s="271"/>
      <c r="NM21" s="271"/>
      <c r="NN21" s="271"/>
      <c r="NO21" s="271"/>
      <c r="NP21" s="271"/>
      <c r="NQ21" s="271"/>
      <c r="NR21" s="271"/>
      <c r="NS21" s="271"/>
      <c r="NT21" s="271"/>
      <c r="NU21" s="271"/>
      <c r="NV21" s="271"/>
      <c r="NW21" s="271"/>
      <c r="NX21" s="271"/>
      <c r="NY21" s="271"/>
      <c r="NZ21" s="271"/>
      <c r="OA21" s="271"/>
      <c r="OB21" s="271"/>
      <c r="OC21" s="271"/>
      <c r="OD21" s="271"/>
      <c r="OE21" s="271"/>
      <c r="OF21" s="271"/>
      <c r="OG21" s="271"/>
      <c r="OH21" s="271"/>
      <c r="OI21" s="271"/>
      <c r="OJ21" s="271"/>
      <c r="OK21" s="271"/>
      <c r="OL21" s="271"/>
      <c r="OM21" s="271"/>
      <c r="ON21" s="271"/>
      <c r="OO21" s="271"/>
      <c r="OP21" s="271"/>
      <c r="OQ21" s="271"/>
      <c r="OR21" s="271"/>
      <c r="OS21" s="271"/>
      <c r="OT21" s="271"/>
      <c r="OU21" s="271"/>
      <c r="OV21" s="271"/>
      <c r="OW21" s="271"/>
      <c r="OX21" s="271"/>
      <c r="OY21" s="271"/>
      <c r="OZ21" s="271"/>
      <c r="PA21" s="271"/>
      <c r="PB21" s="271"/>
      <c r="PC21" s="271"/>
      <c r="PD21" s="271"/>
      <c r="PE21" s="271"/>
      <c r="PF21" s="271"/>
      <c r="PG21" s="271"/>
      <c r="PH21" s="271"/>
      <c r="PI21" s="271"/>
      <c r="PJ21" s="271"/>
      <c r="PK21" s="271"/>
      <c r="PL21" s="271"/>
      <c r="PM21" s="271"/>
      <c r="PN21" s="271"/>
      <c r="PO21" s="271"/>
      <c r="PP21" s="271"/>
      <c r="PQ21" s="271"/>
      <c r="PR21" s="271"/>
      <c r="PS21" s="271"/>
      <c r="PT21" s="271"/>
      <c r="PU21" s="271"/>
      <c r="PV21" s="271"/>
      <c r="PW21" s="271"/>
      <c r="PX21" s="271"/>
      <c r="PY21" s="271"/>
      <c r="PZ21" s="271"/>
      <c r="QA21" s="271"/>
      <c r="QB21" s="271"/>
      <c r="QC21" s="271"/>
      <c r="QD21" s="271"/>
      <c r="QE21" s="271"/>
      <c r="QF21" s="271"/>
      <c r="QG21" s="271"/>
      <c r="QH21" s="271"/>
      <c r="QI21" s="271"/>
      <c r="QJ21" s="271"/>
      <c r="QK21" s="271"/>
      <c r="QL21" s="271"/>
      <c r="QM21" s="271"/>
      <c r="QN21" s="271"/>
      <c r="QO21" s="271"/>
      <c r="QP21" s="271"/>
      <c r="QQ21" s="271"/>
      <c r="QR21" s="271"/>
      <c r="QS21" s="271"/>
      <c r="QT21" s="271"/>
      <c r="QU21" s="271"/>
      <c r="QV21" s="271"/>
      <c r="QW21" s="271"/>
      <c r="QX21" s="271"/>
      <c r="QY21" s="271"/>
      <c r="QZ21" s="271"/>
      <c r="RA21" s="271"/>
      <c r="RB21" s="271"/>
      <c r="RC21" s="271"/>
      <c r="RD21" s="271"/>
      <c r="RE21" s="271"/>
      <c r="RF21" s="271"/>
      <c r="RG21" s="271"/>
      <c r="RH21" s="271"/>
      <c r="RI21" s="271"/>
      <c r="RJ21" s="271"/>
      <c r="RK21" s="271"/>
      <c r="RL21" s="271"/>
      <c r="RM21" s="271"/>
      <c r="RN21" s="271"/>
      <c r="RO21" s="271"/>
      <c r="RP21" s="271"/>
      <c r="RQ21" s="271"/>
      <c r="RR21" s="271"/>
      <c r="RS21" s="271"/>
      <c r="RT21" s="271"/>
      <c r="RU21" s="271"/>
      <c r="RV21" s="271"/>
      <c r="RW21" s="271"/>
      <c r="RX21" s="271"/>
      <c r="RY21" s="271"/>
      <c r="RZ21" s="271"/>
      <c r="SA21" s="271"/>
      <c r="SB21" s="271"/>
      <c r="SC21" s="271"/>
      <c r="SD21" s="271"/>
      <c r="SE21" s="271"/>
      <c r="SF21" s="271"/>
      <c r="SG21" s="271"/>
      <c r="SH21" s="271"/>
      <c r="SI21" s="271"/>
      <c r="SJ21" s="271"/>
      <c r="SK21" s="271"/>
      <c r="SL21" s="271"/>
      <c r="SM21" s="271"/>
      <c r="SN21" s="271"/>
      <c r="SO21" s="271"/>
      <c r="SP21" s="271"/>
      <c r="SQ21" s="271"/>
      <c r="SR21" s="271"/>
      <c r="SS21" s="271"/>
      <c r="ST21" s="271"/>
      <c r="SU21" s="271"/>
      <c r="SV21" s="271"/>
      <c r="SW21" s="271"/>
      <c r="SX21" s="271"/>
      <c r="SY21" s="271"/>
      <c r="SZ21" s="271"/>
      <c r="TA21" s="271"/>
      <c r="TB21" s="271"/>
      <c r="TC21" s="271"/>
      <c r="TD21" s="271"/>
      <c r="TE21" s="271"/>
      <c r="TF21" s="271"/>
      <c r="TG21" s="271"/>
      <c r="TH21" s="271"/>
      <c r="TI21" s="271"/>
      <c r="TJ21" s="271"/>
      <c r="TK21" s="271"/>
      <c r="TL21" s="271"/>
      <c r="TM21" s="271"/>
      <c r="TN21" s="271"/>
      <c r="TO21" s="271"/>
      <c r="TP21" s="271"/>
      <c r="TQ21" s="271"/>
      <c r="TR21" s="271"/>
      <c r="TS21" s="271"/>
      <c r="TT21" s="271"/>
      <c r="TU21" s="271"/>
      <c r="TV21" s="271"/>
      <c r="TW21" s="271"/>
      <c r="TX21" s="271"/>
      <c r="TY21" s="271"/>
      <c r="TZ21" s="271"/>
      <c r="UA21" s="271"/>
      <c r="UB21" s="271"/>
      <c r="UC21" s="271"/>
      <c r="UD21" s="271"/>
      <c r="UE21" s="271"/>
      <c r="UF21" s="271"/>
      <c r="UG21" s="271"/>
      <c r="UH21" s="271"/>
      <c r="UI21" s="271"/>
      <c r="UJ21" s="271"/>
      <c r="UK21" s="271"/>
      <c r="UL21" s="271"/>
      <c r="UM21" s="271"/>
      <c r="UN21" s="271"/>
      <c r="UO21" s="271"/>
      <c r="UP21" s="271"/>
      <c r="UQ21" s="271"/>
      <c r="UR21" s="271"/>
      <c r="US21" s="271"/>
      <c r="UT21" s="271"/>
      <c r="UU21" s="271"/>
      <c r="UV21" s="271"/>
      <c r="UW21" s="271"/>
      <c r="UX21" s="271"/>
      <c r="UY21" s="271"/>
      <c r="UZ21" s="271"/>
      <c r="VA21" s="271"/>
      <c r="VB21" s="271"/>
      <c r="VC21" s="271"/>
      <c r="VD21" s="271"/>
      <c r="VE21" s="271"/>
      <c r="VF21" s="271"/>
      <c r="VG21" s="271"/>
      <c r="VH21" s="271"/>
      <c r="VI21" s="271"/>
      <c r="VJ21" s="271"/>
      <c r="VK21" s="271"/>
      <c r="VL21" s="271"/>
      <c r="VM21" s="271"/>
      <c r="VN21" s="271"/>
      <c r="VO21" s="271"/>
      <c r="VP21" s="271"/>
      <c r="VQ21" s="271"/>
      <c r="VR21" s="271"/>
      <c r="VS21" s="271"/>
      <c r="VT21" s="271"/>
      <c r="VU21" s="271"/>
      <c r="VV21" s="271"/>
      <c r="VW21" s="271"/>
      <c r="VX21" s="271"/>
      <c r="VY21" s="271"/>
      <c r="VZ21" s="271"/>
      <c r="WA21" s="271"/>
      <c r="WB21" s="271"/>
      <c r="WC21" s="271"/>
      <c r="WD21" s="271"/>
      <c r="WE21" s="271"/>
      <c r="WF21" s="271"/>
      <c r="WG21" s="271"/>
      <c r="WH21" s="271"/>
      <c r="WI21" s="271"/>
      <c r="WJ21" s="271"/>
      <c r="WK21" s="271"/>
      <c r="WL21" s="271"/>
      <c r="WM21" s="271"/>
      <c r="WN21" s="271"/>
      <c r="WO21" s="271"/>
      <c r="WP21" s="271"/>
      <c r="WQ21" s="271"/>
      <c r="WR21" s="271"/>
      <c r="WS21" s="271"/>
      <c r="WT21" s="271"/>
      <c r="WU21" s="271"/>
      <c r="WV21" s="271"/>
      <c r="WW21" s="271"/>
      <c r="WX21" s="271"/>
      <c r="WY21" s="271"/>
      <c r="WZ21" s="271"/>
      <c r="XA21" s="271"/>
      <c r="XB21" s="271"/>
      <c r="XC21" s="271"/>
      <c r="XD21" s="271"/>
      <c r="XE21" s="271"/>
      <c r="XF21" s="271"/>
      <c r="XG21" s="271"/>
      <c r="XH21" s="271"/>
      <c r="XI21" s="271"/>
      <c r="XJ21" s="271"/>
      <c r="XK21" s="271"/>
      <c r="XL21" s="271"/>
      <c r="XM21" s="271"/>
      <c r="XN21" s="271"/>
      <c r="XO21" s="271"/>
      <c r="XP21" s="271"/>
      <c r="XQ21" s="271"/>
      <c r="XR21" s="271"/>
      <c r="XS21" s="271"/>
      <c r="XT21" s="271"/>
      <c r="XU21" s="271"/>
      <c r="XV21" s="271"/>
      <c r="XW21" s="271"/>
      <c r="XX21" s="271"/>
      <c r="XY21" s="271"/>
      <c r="XZ21" s="271"/>
      <c r="YA21" s="271"/>
      <c r="YB21" s="271"/>
      <c r="YC21" s="271"/>
      <c r="YD21" s="271"/>
      <c r="YE21" s="271"/>
      <c r="YF21" s="271"/>
      <c r="YG21" s="271"/>
      <c r="YH21" s="271"/>
      <c r="YI21" s="271"/>
      <c r="YJ21" s="271"/>
      <c r="YK21" s="271"/>
      <c r="YL21" s="271"/>
      <c r="YM21" s="271"/>
      <c r="YN21" s="271"/>
      <c r="YO21" s="271"/>
      <c r="YP21" s="271"/>
      <c r="YQ21" s="271"/>
      <c r="YR21" s="271"/>
      <c r="YS21" s="271"/>
      <c r="YT21" s="271"/>
      <c r="YU21" s="271"/>
      <c r="YV21" s="271"/>
      <c r="YW21" s="271"/>
      <c r="YX21" s="271"/>
      <c r="YY21" s="271"/>
      <c r="YZ21" s="271"/>
      <c r="ZA21" s="271"/>
      <c r="ZB21" s="271"/>
      <c r="ZC21" s="271"/>
      <c r="ZD21" s="271"/>
      <c r="ZE21" s="271"/>
      <c r="ZF21" s="271"/>
      <c r="ZG21" s="271"/>
      <c r="ZH21" s="271"/>
      <c r="ZI21" s="271"/>
      <c r="ZJ21" s="271"/>
      <c r="ZK21" s="271"/>
      <c r="ZL21" s="271"/>
      <c r="ZM21" s="271"/>
      <c r="ZN21" s="271"/>
      <c r="ZO21" s="271"/>
      <c r="ZP21" s="271"/>
      <c r="ZQ21" s="271"/>
      <c r="ZR21" s="271"/>
      <c r="ZS21" s="271"/>
      <c r="ZT21" s="271"/>
      <c r="ZU21" s="271"/>
      <c r="ZV21" s="271"/>
      <c r="ZW21" s="271"/>
      <c r="ZX21" s="271"/>
      <c r="ZY21" s="271"/>
      <c r="ZZ21" s="271"/>
      <c r="AAA21" s="271"/>
      <c r="AAB21" s="271"/>
      <c r="AAC21" s="271"/>
      <c r="AAD21" s="271"/>
      <c r="AAE21" s="271"/>
      <c r="AAF21" s="271"/>
      <c r="AAG21" s="271"/>
      <c r="AAH21" s="271"/>
      <c r="AAI21" s="271"/>
      <c r="AAJ21" s="271"/>
      <c r="AAK21" s="271"/>
      <c r="AAL21" s="271"/>
      <c r="AAM21" s="271"/>
      <c r="AAN21" s="271"/>
      <c r="AAO21" s="271"/>
      <c r="AAP21" s="271"/>
      <c r="AAQ21" s="271"/>
      <c r="AAR21" s="271"/>
      <c r="AAS21" s="271"/>
      <c r="AAT21" s="271"/>
      <c r="AAU21" s="271"/>
      <c r="AAV21" s="271"/>
      <c r="AAW21" s="271"/>
      <c r="AAX21" s="271"/>
      <c r="AAY21" s="271"/>
      <c r="AAZ21" s="271"/>
      <c r="ABA21" s="271"/>
      <c r="ABB21" s="271"/>
      <c r="ABC21" s="271"/>
      <c r="ABD21" s="271"/>
      <c r="ABE21" s="271"/>
      <c r="ABF21" s="271"/>
      <c r="ABG21" s="271"/>
      <c r="ABH21" s="271"/>
      <c r="ABI21" s="271"/>
      <c r="ABJ21" s="271"/>
      <c r="ABK21" s="271"/>
      <c r="ABL21" s="271"/>
      <c r="ABM21" s="271"/>
      <c r="ABN21" s="271"/>
      <c r="ABO21" s="271"/>
      <c r="ABP21" s="271"/>
      <c r="ABQ21" s="271"/>
      <c r="ABR21" s="271"/>
      <c r="ABS21" s="271"/>
      <c r="ABT21" s="271"/>
      <c r="ABU21" s="271"/>
      <c r="ABV21" s="271"/>
      <c r="ABW21" s="271"/>
      <c r="ABX21" s="271"/>
      <c r="ABY21" s="271"/>
      <c r="ABZ21" s="271"/>
      <c r="ACA21" s="271"/>
      <c r="ACB21" s="271"/>
      <c r="ACC21" s="271"/>
      <c r="ACD21" s="271"/>
      <c r="ACE21" s="271"/>
      <c r="ACF21" s="271"/>
      <c r="ACG21" s="271"/>
      <c r="ACH21" s="271"/>
      <c r="ACI21" s="271"/>
      <c r="ACJ21" s="271"/>
      <c r="ACK21" s="271"/>
      <c r="ACL21" s="271"/>
      <c r="ACM21" s="271"/>
      <c r="ACN21" s="271"/>
      <c r="ACO21" s="271"/>
      <c r="ACP21" s="271"/>
      <c r="ACQ21" s="271"/>
      <c r="ACR21" s="271"/>
      <c r="ACS21" s="271"/>
      <c r="ACT21" s="271"/>
      <c r="ACU21" s="271"/>
      <c r="ACV21" s="271"/>
      <c r="ACW21" s="271"/>
      <c r="ACX21" s="271"/>
      <c r="ACY21" s="271"/>
      <c r="ACZ21" s="271"/>
      <c r="ADA21" s="271"/>
      <c r="ADB21" s="271"/>
      <c r="ADC21" s="271"/>
      <c r="ADD21" s="271"/>
      <c r="ADE21" s="271"/>
      <c r="ADF21" s="271"/>
      <c r="ADG21" s="271"/>
      <c r="ADH21" s="271"/>
      <c r="ADI21" s="271"/>
      <c r="ADJ21" s="271"/>
      <c r="ADK21" s="271"/>
      <c r="ADL21" s="271"/>
      <c r="ADM21" s="271"/>
      <c r="ADN21" s="271"/>
      <c r="ADO21" s="271"/>
      <c r="ADP21" s="271"/>
      <c r="ADQ21" s="271"/>
      <c r="ADR21" s="271"/>
      <c r="ADS21" s="271"/>
      <c r="ADT21" s="271"/>
      <c r="ADU21" s="271"/>
      <c r="ADV21" s="271"/>
      <c r="ADW21" s="271"/>
      <c r="ADX21" s="271"/>
      <c r="ADY21" s="271"/>
      <c r="ADZ21" s="271"/>
      <c r="AEA21" s="271"/>
      <c r="AEB21" s="271"/>
      <c r="AEC21" s="271"/>
      <c r="AED21" s="271"/>
      <c r="AEE21" s="271"/>
      <c r="AEF21" s="271"/>
      <c r="AEG21" s="271"/>
      <c r="AEH21" s="271"/>
      <c r="AEI21" s="271"/>
      <c r="AEJ21" s="271"/>
      <c r="AEK21" s="271"/>
      <c r="AEL21" s="271"/>
      <c r="AEM21" s="271"/>
      <c r="AEN21" s="271"/>
      <c r="AEO21" s="271"/>
      <c r="AEP21" s="271"/>
      <c r="AEQ21" s="271"/>
      <c r="AER21" s="271"/>
      <c r="AES21" s="271"/>
      <c r="AET21" s="271"/>
      <c r="AEU21" s="271"/>
      <c r="AEV21" s="271"/>
      <c r="AEW21" s="271"/>
      <c r="AEX21" s="271"/>
      <c r="AEY21" s="271"/>
      <c r="AEZ21" s="271"/>
      <c r="AFA21" s="271"/>
      <c r="AFB21" s="271"/>
      <c r="AFC21" s="271"/>
      <c r="AFD21" s="271"/>
      <c r="AFE21" s="271"/>
      <c r="AFF21" s="271"/>
      <c r="AFG21" s="271"/>
      <c r="AFH21" s="271"/>
      <c r="AFI21" s="271"/>
      <c r="AFJ21" s="271"/>
      <c r="AFK21" s="271"/>
      <c r="AFL21" s="271"/>
      <c r="AFM21" s="271"/>
      <c r="AFN21" s="271"/>
      <c r="AFO21" s="271"/>
      <c r="AFP21" s="271"/>
      <c r="AFQ21" s="271"/>
      <c r="AFR21" s="271"/>
      <c r="AFS21" s="271"/>
      <c r="AFT21" s="271"/>
      <c r="AFU21" s="271"/>
      <c r="AFV21" s="271"/>
      <c r="AFW21" s="271"/>
      <c r="AFX21" s="271"/>
      <c r="AFY21" s="271"/>
      <c r="AFZ21" s="271"/>
      <c r="AGA21" s="271"/>
      <c r="AGB21" s="271"/>
      <c r="AGC21" s="271"/>
      <c r="AGD21" s="271"/>
      <c r="AGE21" s="271"/>
      <c r="AGF21" s="271"/>
      <c r="AGG21" s="271"/>
      <c r="AGH21" s="271"/>
      <c r="AGI21" s="271"/>
      <c r="AGJ21" s="271"/>
      <c r="AGK21" s="271"/>
      <c r="AGL21" s="271"/>
      <c r="AGM21" s="271"/>
      <c r="AGN21" s="271"/>
      <c r="AGO21" s="271"/>
      <c r="AGP21" s="271"/>
      <c r="AGQ21" s="271"/>
      <c r="AGR21" s="271"/>
      <c r="AGS21" s="271"/>
      <c r="AGT21" s="271"/>
      <c r="AGU21" s="271"/>
      <c r="AGV21" s="271"/>
      <c r="AGW21" s="271"/>
      <c r="AGX21" s="271"/>
      <c r="AGY21" s="271"/>
      <c r="AGZ21" s="271"/>
      <c r="AHA21" s="271"/>
      <c r="AHB21" s="271"/>
      <c r="AHC21" s="271"/>
      <c r="AHD21" s="271"/>
      <c r="AHE21" s="271"/>
      <c r="AHF21" s="271"/>
      <c r="AHG21" s="271"/>
      <c r="AHH21" s="271"/>
      <c r="AHI21" s="271"/>
      <c r="AHJ21" s="271"/>
      <c r="AHK21" s="271"/>
      <c r="AHL21" s="271"/>
      <c r="AHM21" s="271"/>
      <c r="AHN21" s="271"/>
      <c r="AHO21" s="271"/>
      <c r="AHP21" s="271"/>
      <c r="AHQ21" s="271"/>
      <c r="AHR21" s="271"/>
      <c r="AHS21" s="271"/>
      <c r="AHT21" s="271"/>
      <c r="AHU21" s="271"/>
      <c r="AHV21" s="271"/>
      <c r="AHW21" s="271"/>
      <c r="AHX21" s="271"/>
      <c r="AHY21" s="271"/>
      <c r="AHZ21" s="271"/>
      <c r="AIA21" s="271"/>
      <c r="AIB21" s="271"/>
      <c r="AIC21" s="271"/>
      <c r="AID21" s="271"/>
      <c r="AIE21" s="271"/>
      <c r="AIF21" s="271"/>
      <c r="AIG21" s="271"/>
      <c r="AIH21" s="271"/>
      <c r="AII21" s="271"/>
      <c r="AIJ21" s="271"/>
      <c r="AIK21" s="271"/>
      <c r="AIL21" s="271"/>
      <c r="AIM21" s="271"/>
      <c r="AIN21" s="271"/>
      <c r="AIO21" s="271"/>
      <c r="AIP21" s="271"/>
      <c r="AIQ21" s="271"/>
      <c r="AIR21" s="271"/>
      <c r="AIS21" s="271"/>
      <c r="AIT21" s="271"/>
      <c r="AIU21" s="271"/>
      <c r="AIV21" s="271"/>
      <c r="AIW21" s="271"/>
      <c r="AIX21" s="271"/>
      <c r="AIY21" s="271"/>
      <c r="AIZ21" s="271"/>
      <c r="AJA21" s="271"/>
      <c r="AJB21" s="271"/>
      <c r="AJC21" s="271"/>
      <c r="AJD21" s="271"/>
      <c r="AJE21" s="271"/>
      <c r="AJF21" s="271"/>
      <c r="AJG21" s="271"/>
      <c r="AJH21" s="271"/>
      <c r="AJI21" s="271"/>
      <c r="AJJ21" s="271"/>
      <c r="AJK21" s="271"/>
      <c r="AJL21" s="271"/>
      <c r="AJM21" s="271"/>
      <c r="AJN21" s="271"/>
      <c r="AJO21" s="271"/>
      <c r="AJP21" s="271"/>
      <c r="AJQ21" s="271"/>
      <c r="AJR21" s="271"/>
      <c r="AJS21" s="271"/>
      <c r="AJT21" s="271"/>
      <c r="AJU21" s="271"/>
      <c r="AJV21" s="271"/>
      <c r="AJW21" s="271"/>
      <c r="AJX21" s="271"/>
      <c r="AJY21" s="271"/>
      <c r="AJZ21" s="271"/>
      <c r="AKA21" s="271"/>
      <c r="AKB21" s="271"/>
      <c r="AKC21" s="271"/>
      <c r="AKD21" s="271"/>
      <c r="AKE21" s="271"/>
      <c r="AKF21" s="271"/>
      <c r="AKG21" s="271"/>
      <c r="AKH21" s="271"/>
      <c r="AKI21" s="271"/>
      <c r="AKJ21" s="271"/>
      <c r="AKK21" s="271"/>
      <c r="AKL21" s="271"/>
      <c r="AKM21" s="271"/>
      <c r="AKN21" s="271"/>
      <c r="AKO21" s="271"/>
      <c r="AKP21" s="271"/>
      <c r="AKQ21" s="271"/>
      <c r="AKR21" s="271"/>
      <c r="AKS21" s="271"/>
      <c r="AKT21" s="271"/>
      <c r="AKU21" s="271"/>
      <c r="AKV21" s="271"/>
      <c r="AKW21" s="271"/>
      <c r="AKX21" s="271"/>
      <c r="AKY21" s="271"/>
      <c r="AKZ21" s="271"/>
      <c r="ALA21" s="271"/>
      <c r="ALB21" s="271"/>
      <c r="ALC21" s="271"/>
      <c r="ALD21" s="271"/>
      <c r="ALE21" s="271"/>
      <c r="ALF21" s="271"/>
      <c r="ALG21" s="271"/>
      <c r="ALH21" s="271"/>
      <c r="ALI21" s="271"/>
      <c r="ALJ21" s="271"/>
      <c r="ALK21" s="271"/>
      <c r="ALL21" s="271"/>
      <c r="ALM21" s="271"/>
      <c r="ALN21" s="271"/>
      <c r="ALO21" s="271"/>
      <c r="ALP21" s="271"/>
      <c r="ALQ21" s="271"/>
      <c r="ALR21" s="271"/>
      <c r="ALS21" s="271"/>
      <c r="ALT21" s="271"/>
      <c r="ALU21" s="271"/>
      <c r="ALV21" s="271"/>
      <c r="ALW21" s="271"/>
      <c r="ALX21" s="271"/>
      <c r="ALY21" s="271"/>
      <c r="ALZ21" s="271"/>
      <c r="AMA21" s="271"/>
      <c r="AMB21" s="271"/>
      <c r="AMC21" s="271"/>
      <c r="AMD21" s="271"/>
      <c r="AME21" s="271"/>
      <c r="AMF21" s="271"/>
      <c r="AMG21" s="271"/>
      <c r="AMH21" s="271"/>
      <c r="AMI21" s="271"/>
      <c r="AMJ21" s="271"/>
      <c r="AMK21" s="271"/>
      <c r="AML21" s="271"/>
      <c r="AMM21" s="271"/>
      <c r="AMN21" s="271"/>
      <c r="AMO21" s="271"/>
    </row>
    <row r="22" spans="1:1029" s="283" customFormat="1" ht="69" customHeight="1">
      <c r="B22" s="10">
        <v>17</v>
      </c>
      <c r="C22" s="280">
        <v>16</v>
      </c>
      <c r="D22" s="281">
        <v>38</v>
      </c>
      <c r="E22" s="10" t="s">
        <v>155</v>
      </c>
      <c r="F22" s="10" t="s">
        <v>77</v>
      </c>
      <c r="G22" s="11" t="s">
        <v>1651</v>
      </c>
      <c r="H22" s="11"/>
      <c r="I22" s="11"/>
      <c r="J22" s="11"/>
      <c r="K22" s="11"/>
      <c r="L22" s="11"/>
      <c r="M22" s="11"/>
      <c r="N22" s="390"/>
      <c r="O22" s="390" t="s">
        <v>156</v>
      </c>
      <c r="P22" s="390" t="s">
        <v>63</v>
      </c>
      <c r="Q22" s="384" t="s">
        <v>64</v>
      </c>
      <c r="R22" s="391">
        <v>8</v>
      </c>
      <c r="S22" s="387">
        <v>12</v>
      </c>
      <c r="T22" s="387">
        <v>1</v>
      </c>
      <c r="U22" s="387"/>
      <c r="V22" s="387"/>
      <c r="W22" s="387"/>
      <c r="X22" s="387">
        <v>1</v>
      </c>
      <c r="Y22" s="387">
        <v>1</v>
      </c>
      <c r="Z22" s="387"/>
      <c r="AA22" s="387"/>
      <c r="AB22" s="384"/>
      <c r="AC22" s="387"/>
      <c r="AD22" s="387"/>
      <c r="AE22" s="387"/>
      <c r="AF22" s="387"/>
      <c r="AG22" s="387"/>
      <c r="AH22" s="387"/>
      <c r="AI22" s="387"/>
      <c r="AJ22" s="387"/>
      <c r="AK22" s="387"/>
      <c r="AL22" s="387" t="s">
        <v>79</v>
      </c>
      <c r="AM22" s="387" t="s">
        <v>157</v>
      </c>
      <c r="AN22" s="384" t="s">
        <v>71</v>
      </c>
      <c r="AO22" s="384" t="s">
        <v>72</v>
      </c>
      <c r="AP22" s="384">
        <v>1</v>
      </c>
      <c r="AQ22" s="384" t="s">
        <v>81</v>
      </c>
      <c r="AR22" s="392">
        <v>42163</v>
      </c>
      <c r="AS22" s="392">
        <v>43259</v>
      </c>
      <c r="AT22" s="387"/>
      <c r="AU22" s="387"/>
      <c r="AV22" s="387">
        <v>1</v>
      </c>
      <c r="AW22" s="387"/>
      <c r="AX22" s="387"/>
      <c r="AY22" s="387"/>
      <c r="AZ22" s="387"/>
      <c r="BA22" s="387">
        <v>1</v>
      </c>
      <c r="BB22" s="387"/>
      <c r="BC22" s="387"/>
      <c r="BD22" s="387"/>
      <c r="BE22" s="387"/>
      <c r="BF22" s="387">
        <v>1</v>
      </c>
      <c r="BG22" s="387"/>
      <c r="BH22" s="387"/>
      <c r="BI22" s="387"/>
      <c r="BJ22" s="387"/>
      <c r="BK22" s="389">
        <v>2450</v>
      </c>
      <c r="BL22" s="10"/>
      <c r="BM22" s="10"/>
      <c r="BN22" s="10">
        <v>20</v>
      </c>
      <c r="BO22" s="10" t="s">
        <v>158</v>
      </c>
      <c r="BP22" s="10" t="s">
        <v>1648</v>
      </c>
      <c r="BQ22" s="10">
        <v>2</v>
      </c>
      <c r="BR22" s="10" t="str">
        <f t="shared" si="0"/>
        <v>16_38</v>
      </c>
      <c r="BS22" s="282"/>
      <c r="BT22" s="10"/>
      <c r="BU22" s="10"/>
      <c r="BV22" s="10"/>
      <c r="BW22" s="289"/>
      <c r="BX22" s="289" t="s">
        <v>1780</v>
      </c>
      <c r="BY22" s="10"/>
      <c r="BZ22" s="10"/>
      <c r="CA22" s="10"/>
      <c r="CC22" s="410" t="s">
        <v>1959</v>
      </c>
    </row>
    <row r="23" spans="1:1029" s="1" customFormat="1" ht="69" customHeight="1">
      <c r="A23" s="2"/>
      <c r="B23" s="10">
        <v>18</v>
      </c>
      <c r="C23" s="280">
        <v>17</v>
      </c>
      <c r="D23" s="281">
        <v>38</v>
      </c>
      <c r="E23" s="10" t="s">
        <v>159</v>
      </c>
      <c r="F23" s="10" t="s">
        <v>61</v>
      </c>
      <c r="G23" s="11"/>
      <c r="H23" s="11"/>
      <c r="I23" s="11"/>
      <c r="J23" s="11"/>
      <c r="K23" s="11"/>
      <c r="L23" s="11"/>
      <c r="M23" s="11"/>
      <c r="N23" s="395">
        <v>16</v>
      </c>
      <c r="O23" s="390" t="s">
        <v>156</v>
      </c>
      <c r="P23" s="390" t="s">
        <v>63</v>
      </c>
      <c r="Q23" s="384" t="s">
        <v>64</v>
      </c>
      <c r="R23" s="385">
        <v>8</v>
      </c>
      <c r="S23" s="386">
        <v>12</v>
      </c>
      <c r="T23" s="387"/>
      <c r="U23" s="387"/>
      <c r="V23" s="387"/>
      <c r="W23" s="387">
        <v>1</v>
      </c>
      <c r="X23" s="387"/>
      <c r="Y23" s="387">
        <v>1</v>
      </c>
      <c r="Z23" s="387"/>
      <c r="AA23" s="386">
        <v>1</v>
      </c>
      <c r="AB23" s="383">
        <v>97</v>
      </c>
      <c r="AC23" s="388">
        <v>2</v>
      </c>
      <c r="AD23" s="387" t="s">
        <v>147</v>
      </c>
      <c r="AE23" s="387" t="s">
        <v>66</v>
      </c>
      <c r="AF23" s="387" t="s">
        <v>160</v>
      </c>
      <c r="AG23" s="387" t="s">
        <v>68</v>
      </c>
      <c r="AH23" s="387" t="s">
        <v>161</v>
      </c>
      <c r="AI23" s="387" t="s">
        <v>162</v>
      </c>
      <c r="AJ23" s="387" t="s">
        <v>160</v>
      </c>
      <c r="AK23" s="387" t="s">
        <v>68</v>
      </c>
      <c r="AL23" s="387" t="s">
        <v>163</v>
      </c>
      <c r="AM23" s="387" t="s">
        <v>164</v>
      </c>
      <c r="AN23" s="384" t="s">
        <v>71</v>
      </c>
      <c r="AO23" s="384" t="s">
        <v>72</v>
      </c>
      <c r="AP23" s="384">
        <v>1</v>
      </c>
      <c r="AQ23" s="384" t="s">
        <v>81</v>
      </c>
      <c r="AR23" s="392">
        <v>42163</v>
      </c>
      <c r="AS23" s="392">
        <v>43259</v>
      </c>
      <c r="AT23" s="387"/>
      <c r="AU23" s="387"/>
      <c r="AV23" s="387">
        <v>1</v>
      </c>
      <c r="AW23" s="387"/>
      <c r="AX23" s="387"/>
      <c r="AY23" s="387"/>
      <c r="AZ23" s="387"/>
      <c r="BA23" s="387">
        <v>1</v>
      </c>
      <c r="BB23" s="387"/>
      <c r="BC23" s="387"/>
      <c r="BD23" s="387"/>
      <c r="BE23" s="387"/>
      <c r="BF23" s="387">
        <v>1</v>
      </c>
      <c r="BG23" s="387"/>
      <c r="BH23" s="387"/>
      <c r="BI23" s="387"/>
      <c r="BJ23" s="387"/>
      <c r="BK23" s="389">
        <v>1230</v>
      </c>
      <c r="BL23" s="10"/>
      <c r="BM23" s="10"/>
      <c r="BN23" s="10">
        <v>21</v>
      </c>
      <c r="BO23" s="10" t="s">
        <v>74</v>
      </c>
      <c r="BP23" s="10" t="s">
        <v>74</v>
      </c>
      <c r="BQ23" s="10">
        <v>1</v>
      </c>
      <c r="BR23" s="10" t="str">
        <f t="shared" si="0"/>
        <v>17_38</v>
      </c>
      <c r="BS23" s="282"/>
      <c r="BT23" s="10"/>
      <c r="BU23" s="10" t="s">
        <v>1777</v>
      </c>
      <c r="BV23" s="10"/>
      <c r="BW23" s="289"/>
      <c r="BX23" s="289"/>
      <c r="BY23" s="457"/>
      <c r="BZ23" s="457"/>
      <c r="CA23" s="457"/>
      <c r="CB23" s="271"/>
      <c r="CC23" s="458" t="s">
        <v>1959</v>
      </c>
      <c r="CD23" s="271"/>
      <c r="CE23" s="271"/>
      <c r="CF23" s="271"/>
      <c r="CG23" s="271"/>
      <c r="CH23" s="271"/>
      <c r="CI23" s="271"/>
      <c r="CJ23" s="271"/>
      <c r="CK23" s="271"/>
      <c r="CL23" s="271"/>
      <c r="CM23" s="271"/>
      <c r="CN23" s="271"/>
      <c r="CO23" s="271"/>
      <c r="CP23" s="271"/>
      <c r="CQ23" s="271"/>
      <c r="CR23" s="271"/>
      <c r="CS23" s="271"/>
      <c r="CT23" s="271"/>
      <c r="CU23" s="271"/>
      <c r="CV23" s="271"/>
      <c r="CW23" s="271"/>
      <c r="CX23" s="271"/>
      <c r="CY23" s="271"/>
      <c r="CZ23" s="271"/>
      <c r="DA23" s="271"/>
      <c r="DB23" s="271"/>
      <c r="DC23" s="271"/>
      <c r="DD23" s="271"/>
      <c r="DE23" s="271"/>
      <c r="DF23" s="271"/>
      <c r="DG23" s="271"/>
      <c r="DH23" s="271"/>
      <c r="DI23" s="271"/>
      <c r="DJ23" s="271"/>
      <c r="DK23" s="271"/>
      <c r="DL23" s="271"/>
      <c r="DM23" s="271"/>
      <c r="DN23" s="271"/>
      <c r="DO23" s="271"/>
      <c r="DP23" s="271"/>
      <c r="DQ23" s="271"/>
      <c r="DR23" s="271"/>
      <c r="DS23" s="271"/>
      <c r="DT23" s="271"/>
      <c r="DU23" s="271"/>
      <c r="DV23" s="271"/>
      <c r="DW23" s="271"/>
      <c r="DX23" s="271"/>
      <c r="DY23" s="271"/>
      <c r="DZ23" s="271"/>
      <c r="EA23" s="271"/>
      <c r="EB23" s="271"/>
      <c r="EC23" s="271"/>
      <c r="ED23" s="271"/>
      <c r="EE23" s="271"/>
      <c r="EF23" s="271"/>
      <c r="EG23" s="271"/>
      <c r="EH23" s="271"/>
      <c r="EI23" s="271"/>
      <c r="EJ23" s="271"/>
      <c r="EK23" s="271"/>
      <c r="EL23" s="271"/>
      <c r="EM23" s="271"/>
      <c r="EN23" s="271"/>
      <c r="EO23" s="271"/>
      <c r="EP23" s="271"/>
      <c r="EQ23" s="271"/>
      <c r="ER23" s="271"/>
      <c r="ES23" s="271"/>
      <c r="ET23" s="271"/>
      <c r="EU23" s="271"/>
      <c r="EV23" s="271"/>
      <c r="EW23" s="271"/>
      <c r="EX23" s="271"/>
      <c r="EY23" s="271"/>
      <c r="EZ23" s="271"/>
      <c r="FA23" s="271"/>
      <c r="FB23" s="271"/>
      <c r="FC23" s="271"/>
      <c r="FD23" s="271"/>
      <c r="FE23" s="271"/>
      <c r="FF23" s="271"/>
      <c r="FG23" s="271"/>
      <c r="FH23" s="271"/>
      <c r="FI23" s="271"/>
      <c r="FJ23" s="271"/>
      <c r="FK23" s="271"/>
      <c r="FL23" s="271"/>
      <c r="FM23" s="271"/>
      <c r="FN23" s="271"/>
      <c r="FO23" s="271"/>
      <c r="FP23" s="271"/>
      <c r="FQ23" s="271"/>
      <c r="FR23" s="271"/>
      <c r="FS23" s="271"/>
      <c r="FT23" s="271"/>
      <c r="FU23" s="271"/>
      <c r="FV23" s="271"/>
      <c r="FW23" s="271"/>
      <c r="FX23" s="271"/>
      <c r="FY23" s="271"/>
      <c r="FZ23" s="271"/>
      <c r="GA23" s="271"/>
      <c r="GB23" s="271"/>
      <c r="GC23" s="271"/>
      <c r="GD23" s="271"/>
      <c r="GE23" s="271"/>
      <c r="GF23" s="271"/>
      <c r="GG23" s="271"/>
      <c r="GH23" s="271"/>
      <c r="GI23" s="271"/>
      <c r="GJ23" s="271"/>
      <c r="GK23" s="271"/>
      <c r="GL23" s="271"/>
      <c r="GM23" s="271"/>
      <c r="GN23" s="271"/>
      <c r="GO23" s="271"/>
      <c r="GP23" s="271"/>
      <c r="GQ23" s="271"/>
      <c r="GR23" s="271"/>
      <c r="GS23" s="271"/>
      <c r="GT23" s="271"/>
      <c r="GU23" s="271"/>
      <c r="GV23" s="271"/>
      <c r="GW23" s="271"/>
      <c r="GX23" s="271"/>
      <c r="GY23" s="271"/>
      <c r="GZ23" s="271"/>
      <c r="HA23" s="271"/>
      <c r="HB23" s="271"/>
      <c r="HC23" s="271"/>
      <c r="HD23" s="271"/>
      <c r="HE23" s="271"/>
      <c r="HF23" s="271"/>
      <c r="HG23" s="271"/>
      <c r="HH23" s="271"/>
      <c r="HI23" s="271"/>
      <c r="HJ23" s="271"/>
      <c r="HK23" s="271"/>
      <c r="HL23" s="271"/>
      <c r="HM23" s="271"/>
      <c r="HN23" s="271"/>
      <c r="HO23" s="271"/>
      <c r="HP23" s="271"/>
      <c r="HQ23" s="271"/>
      <c r="HR23" s="271"/>
      <c r="HS23" s="271"/>
      <c r="HT23" s="271"/>
      <c r="HU23" s="271"/>
      <c r="HV23" s="271"/>
      <c r="HW23" s="271"/>
      <c r="HX23" s="271"/>
      <c r="HY23" s="271"/>
      <c r="HZ23" s="271"/>
      <c r="IA23" s="271"/>
      <c r="IB23" s="271"/>
      <c r="IC23" s="271"/>
      <c r="ID23" s="271"/>
      <c r="IE23" s="271"/>
      <c r="IF23" s="271"/>
      <c r="IG23" s="271"/>
      <c r="IH23" s="271"/>
      <c r="II23" s="271"/>
      <c r="IJ23" s="271"/>
      <c r="IK23" s="271"/>
      <c r="IL23" s="271"/>
      <c r="IM23" s="271"/>
      <c r="IN23" s="271"/>
      <c r="IO23" s="271"/>
      <c r="IP23" s="271"/>
      <c r="IQ23" s="271"/>
      <c r="IR23" s="271"/>
      <c r="IS23" s="271"/>
      <c r="IT23" s="271"/>
      <c r="IU23" s="271"/>
      <c r="IV23" s="271"/>
      <c r="IW23" s="271"/>
      <c r="IX23" s="271"/>
      <c r="IY23" s="271"/>
      <c r="IZ23" s="271"/>
      <c r="JA23" s="271"/>
      <c r="JB23" s="271"/>
      <c r="JC23" s="271"/>
      <c r="JD23" s="271"/>
      <c r="JE23" s="271"/>
      <c r="JF23" s="271"/>
      <c r="JG23" s="271"/>
      <c r="JH23" s="271"/>
      <c r="JI23" s="271"/>
      <c r="JJ23" s="271"/>
      <c r="JK23" s="271"/>
      <c r="JL23" s="271"/>
      <c r="JM23" s="271"/>
      <c r="JN23" s="271"/>
      <c r="JO23" s="271"/>
      <c r="JP23" s="271"/>
      <c r="JQ23" s="271"/>
      <c r="JR23" s="271"/>
      <c r="JS23" s="271"/>
      <c r="JT23" s="271"/>
      <c r="JU23" s="271"/>
      <c r="JV23" s="271"/>
      <c r="JW23" s="271"/>
      <c r="JX23" s="271"/>
      <c r="JY23" s="271"/>
      <c r="JZ23" s="271"/>
      <c r="KA23" s="271"/>
      <c r="KB23" s="271"/>
      <c r="KC23" s="271"/>
      <c r="KD23" s="271"/>
      <c r="KE23" s="271"/>
      <c r="KF23" s="271"/>
      <c r="KG23" s="271"/>
      <c r="KH23" s="271"/>
      <c r="KI23" s="271"/>
      <c r="KJ23" s="271"/>
      <c r="KK23" s="271"/>
      <c r="KL23" s="271"/>
      <c r="KM23" s="271"/>
      <c r="KN23" s="271"/>
      <c r="KO23" s="271"/>
      <c r="KP23" s="271"/>
      <c r="KQ23" s="271"/>
      <c r="KR23" s="271"/>
      <c r="KS23" s="271"/>
      <c r="KT23" s="271"/>
      <c r="KU23" s="271"/>
      <c r="KV23" s="271"/>
      <c r="KW23" s="271"/>
      <c r="KX23" s="271"/>
      <c r="KY23" s="271"/>
      <c r="KZ23" s="271"/>
      <c r="LA23" s="271"/>
      <c r="LB23" s="271"/>
      <c r="LC23" s="271"/>
      <c r="LD23" s="271"/>
      <c r="LE23" s="271"/>
      <c r="LF23" s="271"/>
      <c r="LG23" s="271"/>
      <c r="LH23" s="271"/>
      <c r="LI23" s="271"/>
      <c r="LJ23" s="271"/>
      <c r="LK23" s="271"/>
      <c r="LL23" s="271"/>
      <c r="LM23" s="271"/>
      <c r="LN23" s="271"/>
      <c r="LO23" s="271"/>
      <c r="LP23" s="271"/>
      <c r="LQ23" s="271"/>
      <c r="LR23" s="271"/>
      <c r="LS23" s="271"/>
      <c r="LT23" s="271"/>
      <c r="LU23" s="271"/>
      <c r="LV23" s="271"/>
      <c r="LW23" s="271"/>
      <c r="LX23" s="271"/>
      <c r="LY23" s="271"/>
      <c r="LZ23" s="271"/>
      <c r="MA23" s="271"/>
      <c r="MB23" s="271"/>
      <c r="MC23" s="271"/>
      <c r="MD23" s="271"/>
      <c r="ME23" s="271"/>
      <c r="MF23" s="271"/>
      <c r="MG23" s="271"/>
      <c r="MH23" s="271"/>
      <c r="MI23" s="271"/>
      <c r="MJ23" s="271"/>
      <c r="MK23" s="271"/>
      <c r="ML23" s="271"/>
      <c r="MM23" s="271"/>
      <c r="MN23" s="271"/>
      <c r="MO23" s="271"/>
      <c r="MP23" s="271"/>
      <c r="MQ23" s="271"/>
      <c r="MR23" s="271"/>
      <c r="MS23" s="271"/>
      <c r="MT23" s="271"/>
      <c r="MU23" s="271"/>
      <c r="MV23" s="271"/>
      <c r="MW23" s="271"/>
      <c r="MX23" s="271"/>
      <c r="MY23" s="271"/>
      <c r="MZ23" s="271"/>
      <c r="NA23" s="271"/>
      <c r="NB23" s="271"/>
      <c r="NC23" s="271"/>
      <c r="ND23" s="271"/>
      <c r="NE23" s="271"/>
      <c r="NF23" s="271"/>
      <c r="NG23" s="271"/>
      <c r="NH23" s="271"/>
      <c r="NI23" s="271"/>
      <c r="NJ23" s="271"/>
      <c r="NK23" s="271"/>
      <c r="NL23" s="271"/>
      <c r="NM23" s="271"/>
      <c r="NN23" s="271"/>
      <c r="NO23" s="271"/>
      <c r="NP23" s="271"/>
      <c r="NQ23" s="271"/>
      <c r="NR23" s="271"/>
      <c r="NS23" s="271"/>
      <c r="NT23" s="271"/>
      <c r="NU23" s="271"/>
      <c r="NV23" s="271"/>
      <c r="NW23" s="271"/>
      <c r="NX23" s="271"/>
      <c r="NY23" s="271"/>
      <c r="NZ23" s="271"/>
      <c r="OA23" s="271"/>
      <c r="OB23" s="271"/>
      <c r="OC23" s="271"/>
      <c r="OD23" s="271"/>
      <c r="OE23" s="271"/>
      <c r="OF23" s="271"/>
      <c r="OG23" s="271"/>
      <c r="OH23" s="271"/>
      <c r="OI23" s="271"/>
      <c r="OJ23" s="271"/>
      <c r="OK23" s="271"/>
      <c r="OL23" s="271"/>
      <c r="OM23" s="271"/>
      <c r="ON23" s="271"/>
      <c r="OO23" s="271"/>
      <c r="OP23" s="271"/>
      <c r="OQ23" s="271"/>
      <c r="OR23" s="271"/>
      <c r="OS23" s="271"/>
      <c r="OT23" s="271"/>
      <c r="OU23" s="271"/>
      <c r="OV23" s="271"/>
      <c r="OW23" s="271"/>
      <c r="OX23" s="271"/>
      <c r="OY23" s="271"/>
      <c r="OZ23" s="271"/>
      <c r="PA23" s="271"/>
      <c r="PB23" s="271"/>
      <c r="PC23" s="271"/>
      <c r="PD23" s="271"/>
      <c r="PE23" s="271"/>
      <c r="PF23" s="271"/>
      <c r="PG23" s="271"/>
      <c r="PH23" s="271"/>
      <c r="PI23" s="271"/>
      <c r="PJ23" s="271"/>
      <c r="PK23" s="271"/>
      <c r="PL23" s="271"/>
      <c r="PM23" s="271"/>
      <c r="PN23" s="271"/>
      <c r="PO23" s="271"/>
      <c r="PP23" s="271"/>
      <c r="PQ23" s="271"/>
      <c r="PR23" s="271"/>
      <c r="PS23" s="271"/>
      <c r="PT23" s="271"/>
      <c r="PU23" s="271"/>
      <c r="PV23" s="271"/>
      <c r="PW23" s="271"/>
      <c r="PX23" s="271"/>
      <c r="PY23" s="271"/>
      <c r="PZ23" s="271"/>
      <c r="QA23" s="271"/>
      <c r="QB23" s="271"/>
      <c r="QC23" s="271"/>
      <c r="QD23" s="271"/>
      <c r="QE23" s="271"/>
      <c r="QF23" s="271"/>
      <c r="QG23" s="271"/>
      <c r="QH23" s="271"/>
      <c r="QI23" s="271"/>
      <c r="QJ23" s="271"/>
      <c r="QK23" s="271"/>
      <c r="QL23" s="271"/>
      <c r="QM23" s="271"/>
      <c r="QN23" s="271"/>
      <c r="QO23" s="271"/>
      <c r="QP23" s="271"/>
      <c r="QQ23" s="271"/>
      <c r="QR23" s="271"/>
      <c r="QS23" s="271"/>
      <c r="QT23" s="271"/>
      <c r="QU23" s="271"/>
      <c r="QV23" s="271"/>
      <c r="QW23" s="271"/>
      <c r="QX23" s="271"/>
      <c r="QY23" s="271"/>
      <c r="QZ23" s="271"/>
      <c r="RA23" s="271"/>
      <c r="RB23" s="271"/>
      <c r="RC23" s="271"/>
      <c r="RD23" s="271"/>
      <c r="RE23" s="271"/>
      <c r="RF23" s="271"/>
      <c r="RG23" s="271"/>
      <c r="RH23" s="271"/>
      <c r="RI23" s="271"/>
      <c r="RJ23" s="271"/>
      <c r="RK23" s="271"/>
      <c r="RL23" s="271"/>
      <c r="RM23" s="271"/>
      <c r="RN23" s="271"/>
      <c r="RO23" s="271"/>
      <c r="RP23" s="271"/>
      <c r="RQ23" s="271"/>
      <c r="RR23" s="271"/>
      <c r="RS23" s="271"/>
      <c r="RT23" s="271"/>
      <c r="RU23" s="271"/>
      <c r="RV23" s="271"/>
      <c r="RW23" s="271"/>
      <c r="RX23" s="271"/>
      <c r="RY23" s="271"/>
      <c r="RZ23" s="271"/>
      <c r="SA23" s="271"/>
      <c r="SB23" s="271"/>
      <c r="SC23" s="271"/>
      <c r="SD23" s="271"/>
      <c r="SE23" s="271"/>
      <c r="SF23" s="271"/>
      <c r="SG23" s="271"/>
      <c r="SH23" s="271"/>
      <c r="SI23" s="271"/>
      <c r="SJ23" s="271"/>
      <c r="SK23" s="271"/>
      <c r="SL23" s="271"/>
      <c r="SM23" s="271"/>
      <c r="SN23" s="271"/>
      <c r="SO23" s="271"/>
      <c r="SP23" s="271"/>
      <c r="SQ23" s="271"/>
      <c r="SR23" s="271"/>
      <c r="SS23" s="271"/>
      <c r="ST23" s="271"/>
      <c r="SU23" s="271"/>
      <c r="SV23" s="271"/>
      <c r="SW23" s="271"/>
      <c r="SX23" s="271"/>
      <c r="SY23" s="271"/>
      <c r="SZ23" s="271"/>
      <c r="TA23" s="271"/>
      <c r="TB23" s="271"/>
      <c r="TC23" s="271"/>
      <c r="TD23" s="271"/>
      <c r="TE23" s="271"/>
      <c r="TF23" s="271"/>
      <c r="TG23" s="271"/>
      <c r="TH23" s="271"/>
      <c r="TI23" s="271"/>
      <c r="TJ23" s="271"/>
      <c r="TK23" s="271"/>
      <c r="TL23" s="271"/>
      <c r="TM23" s="271"/>
      <c r="TN23" s="271"/>
      <c r="TO23" s="271"/>
      <c r="TP23" s="271"/>
      <c r="TQ23" s="271"/>
      <c r="TR23" s="271"/>
      <c r="TS23" s="271"/>
      <c r="TT23" s="271"/>
      <c r="TU23" s="271"/>
      <c r="TV23" s="271"/>
      <c r="TW23" s="271"/>
      <c r="TX23" s="271"/>
      <c r="TY23" s="271"/>
      <c r="TZ23" s="271"/>
      <c r="UA23" s="271"/>
      <c r="UB23" s="271"/>
      <c r="UC23" s="271"/>
      <c r="UD23" s="271"/>
      <c r="UE23" s="271"/>
      <c r="UF23" s="271"/>
      <c r="UG23" s="271"/>
      <c r="UH23" s="271"/>
      <c r="UI23" s="271"/>
      <c r="UJ23" s="271"/>
      <c r="UK23" s="271"/>
      <c r="UL23" s="271"/>
      <c r="UM23" s="271"/>
      <c r="UN23" s="271"/>
      <c r="UO23" s="271"/>
      <c r="UP23" s="271"/>
      <c r="UQ23" s="271"/>
      <c r="UR23" s="271"/>
      <c r="US23" s="271"/>
      <c r="UT23" s="271"/>
      <c r="UU23" s="271"/>
      <c r="UV23" s="271"/>
      <c r="UW23" s="271"/>
      <c r="UX23" s="271"/>
      <c r="UY23" s="271"/>
      <c r="UZ23" s="271"/>
      <c r="VA23" s="271"/>
      <c r="VB23" s="271"/>
      <c r="VC23" s="271"/>
      <c r="VD23" s="271"/>
      <c r="VE23" s="271"/>
      <c r="VF23" s="271"/>
      <c r="VG23" s="271"/>
      <c r="VH23" s="271"/>
      <c r="VI23" s="271"/>
      <c r="VJ23" s="271"/>
      <c r="VK23" s="271"/>
      <c r="VL23" s="271"/>
      <c r="VM23" s="271"/>
      <c r="VN23" s="271"/>
      <c r="VO23" s="271"/>
      <c r="VP23" s="271"/>
      <c r="VQ23" s="271"/>
      <c r="VR23" s="271"/>
      <c r="VS23" s="271"/>
      <c r="VT23" s="271"/>
      <c r="VU23" s="271"/>
      <c r="VV23" s="271"/>
      <c r="VW23" s="271"/>
      <c r="VX23" s="271"/>
      <c r="VY23" s="271"/>
      <c r="VZ23" s="271"/>
      <c r="WA23" s="271"/>
      <c r="WB23" s="271"/>
      <c r="WC23" s="271"/>
      <c r="WD23" s="271"/>
      <c r="WE23" s="271"/>
      <c r="WF23" s="271"/>
      <c r="WG23" s="271"/>
      <c r="WH23" s="271"/>
      <c r="WI23" s="271"/>
      <c r="WJ23" s="271"/>
      <c r="WK23" s="271"/>
      <c r="WL23" s="271"/>
      <c r="WM23" s="271"/>
      <c r="WN23" s="271"/>
      <c r="WO23" s="271"/>
      <c r="WP23" s="271"/>
      <c r="WQ23" s="271"/>
      <c r="WR23" s="271"/>
      <c r="WS23" s="271"/>
      <c r="WT23" s="271"/>
      <c r="WU23" s="271"/>
      <c r="WV23" s="271"/>
      <c r="WW23" s="271"/>
      <c r="WX23" s="271"/>
      <c r="WY23" s="271"/>
      <c r="WZ23" s="271"/>
      <c r="XA23" s="271"/>
      <c r="XB23" s="271"/>
      <c r="XC23" s="271"/>
      <c r="XD23" s="271"/>
      <c r="XE23" s="271"/>
      <c r="XF23" s="271"/>
      <c r="XG23" s="271"/>
      <c r="XH23" s="271"/>
      <c r="XI23" s="271"/>
      <c r="XJ23" s="271"/>
      <c r="XK23" s="271"/>
      <c r="XL23" s="271"/>
      <c r="XM23" s="271"/>
      <c r="XN23" s="271"/>
      <c r="XO23" s="271"/>
      <c r="XP23" s="271"/>
      <c r="XQ23" s="271"/>
      <c r="XR23" s="271"/>
      <c r="XS23" s="271"/>
      <c r="XT23" s="271"/>
      <c r="XU23" s="271"/>
      <c r="XV23" s="271"/>
      <c r="XW23" s="271"/>
      <c r="XX23" s="271"/>
      <c r="XY23" s="271"/>
      <c r="XZ23" s="271"/>
      <c r="YA23" s="271"/>
      <c r="YB23" s="271"/>
      <c r="YC23" s="271"/>
      <c r="YD23" s="271"/>
      <c r="YE23" s="271"/>
      <c r="YF23" s="271"/>
      <c r="YG23" s="271"/>
      <c r="YH23" s="271"/>
      <c r="YI23" s="271"/>
      <c r="YJ23" s="271"/>
      <c r="YK23" s="271"/>
      <c r="YL23" s="271"/>
      <c r="YM23" s="271"/>
      <c r="YN23" s="271"/>
      <c r="YO23" s="271"/>
      <c r="YP23" s="271"/>
      <c r="YQ23" s="271"/>
      <c r="YR23" s="271"/>
      <c r="YS23" s="271"/>
      <c r="YT23" s="271"/>
      <c r="YU23" s="271"/>
      <c r="YV23" s="271"/>
      <c r="YW23" s="271"/>
      <c r="YX23" s="271"/>
      <c r="YY23" s="271"/>
      <c r="YZ23" s="271"/>
      <c r="ZA23" s="271"/>
      <c r="ZB23" s="271"/>
      <c r="ZC23" s="271"/>
      <c r="ZD23" s="271"/>
      <c r="ZE23" s="271"/>
      <c r="ZF23" s="271"/>
      <c r="ZG23" s="271"/>
      <c r="ZH23" s="271"/>
      <c r="ZI23" s="271"/>
      <c r="ZJ23" s="271"/>
      <c r="ZK23" s="271"/>
      <c r="ZL23" s="271"/>
      <c r="ZM23" s="271"/>
      <c r="ZN23" s="271"/>
      <c r="ZO23" s="271"/>
      <c r="ZP23" s="271"/>
      <c r="ZQ23" s="271"/>
      <c r="ZR23" s="271"/>
      <c r="ZS23" s="271"/>
      <c r="ZT23" s="271"/>
      <c r="ZU23" s="271"/>
      <c r="ZV23" s="271"/>
      <c r="ZW23" s="271"/>
      <c r="ZX23" s="271"/>
      <c r="ZY23" s="271"/>
      <c r="ZZ23" s="271"/>
      <c r="AAA23" s="271"/>
      <c r="AAB23" s="271"/>
      <c r="AAC23" s="271"/>
      <c r="AAD23" s="271"/>
      <c r="AAE23" s="271"/>
      <c r="AAF23" s="271"/>
      <c r="AAG23" s="271"/>
      <c r="AAH23" s="271"/>
      <c r="AAI23" s="271"/>
      <c r="AAJ23" s="271"/>
      <c r="AAK23" s="271"/>
      <c r="AAL23" s="271"/>
      <c r="AAM23" s="271"/>
      <c r="AAN23" s="271"/>
      <c r="AAO23" s="271"/>
      <c r="AAP23" s="271"/>
      <c r="AAQ23" s="271"/>
      <c r="AAR23" s="271"/>
      <c r="AAS23" s="271"/>
      <c r="AAT23" s="271"/>
      <c r="AAU23" s="271"/>
      <c r="AAV23" s="271"/>
      <c r="AAW23" s="271"/>
      <c r="AAX23" s="271"/>
      <c r="AAY23" s="271"/>
      <c r="AAZ23" s="271"/>
      <c r="ABA23" s="271"/>
      <c r="ABB23" s="271"/>
      <c r="ABC23" s="271"/>
      <c r="ABD23" s="271"/>
      <c r="ABE23" s="271"/>
      <c r="ABF23" s="271"/>
      <c r="ABG23" s="271"/>
      <c r="ABH23" s="271"/>
      <c r="ABI23" s="271"/>
      <c r="ABJ23" s="271"/>
      <c r="ABK23" s="271"/>
      <c r="ABL23" s="271"/>
      <c r="ABM23" s="271"/>
      <c r="ABN23" s="271"/>
      <c r="ABO23" s="271"/>
      <c r="ABP23" s="271"/>
      <c r="ABQ23" s="271"/>
      <c r="ABR23" s="271"/>
      <c r="ABS23" s="271"/>
      <c r="ABT23" s="271"/>
      <c r="ABU23" s="271"/>
      <c r="ABV23" s="271"/>
      <c r="ABW23" s="271"/>
      <c r="ABX23" s="271"/>
      <c r="ABY23" s="271"/>
      <c r="ABZ23" s="271"/>
      <c r="ACA23" s="271"/>
      <c r="ACB23" s="271"/>
      <c r="ACC23" s="271"/>
      <c r="ACD23" s="271"/>
      <c r="ACE23" s="271"/>
      <c r="ACF23" s="271"/>
      <c r="ACG23" s="271"/>
      <c r="ACH23" s="271"/>
      <c r="ACI23" s="271"/>
      <c r="ACJ23" s="271"/>
      <c r="ACK23" s="271"/>
      <c r="ACL23" s="271"/>
      <c r="ACM23" s="271"/>
      <c r="ACN23" s="271"/>
      <c r="ACO23" s="271"/>
      <c r="ACP23" s="271"/>
      <c r="ACQ23" s="271"/>
      <c r="ACR23" s="271"/>
      <c r="ACS23" s="271"/>
      <c r="ACT23" s="271"/>
      <c r="ACU23" s="271"/>
      <c r="ACV23" s="271"/>
      <c r="ACW23" s="271"/>
      <c r="ACX23" s="271"/>
      <c r="ACY23" s="271"/>
      <c r="ACZ23" s="271"/>
      <c r="ADA23" s="271"/>
      <c r="ADB23" s="271"/>
      <c r="ADC23" s="271"/>
      <c r="ADD23" s="271"/>
      <c r="ADE23" s="271"/>
      <c r="ADF23" s="271"/>
      <c r="ADG23" s="271"/>
      <c r="ADH23" s="271"/>
      <c r="ADI23" s="271"/>
      <c r="ADJ23" s="271"/>
      <c r="ADK23" s="271"/>
      <c r="ADL23" s="271"/>
      <c r="ADM23" s="271"/>
      <c r="ADN23" s="271"/>
      <c r="ADO23" s="271"/>
      <c r="ADP23" s="271"/>
      <c r="ADQ23" s="271"/>
      <c r="ADR23" s="271"/>
      <c r="ADS23" s="271"/>
      <c r="ADT23" s="271"/>
      <c r="ADU23" s="271"/>
      <c r="ADV23" s="271"/>
      <c r="ADW23" s="271"/>
      <c r="ADX23" s="271"/>
      <c r="ADY23" s="271"/>
      <c r="ADZ23" s="271"/>
      <c r="AEA23" s="271"/>
      <c r="AEB23" s="271"/>
      <c r="AEC23" s="271"/>
      <c r="AED23" s="271"/>
      <c r="AEE23" s="271"/>
      <c r="AEF23" s="271"/>
      <c r="AEG23" s="271"/>
      <c r="AEH23" s="271"/>
      <c r="AEI23" s="271"/>
      <c r="AEJ23" s="271"/>
      <c r="AEK23" s="271"/>
      <c r="AEL23" s="271"/>
      <c r="AEM23" s="271"/>
      <c r="AEN23" s="271"/>
      <c r="AEO23" s="271"/>
      <c r="AEP23" s="271"/>
      <c r="AEQ23" s="271"/>
      <c r="AER23" s="271"/>
      <c r="AES23" s="271"/>
      <c r="AET23" s="271"/>
      <c r="AEU23" s="271"/>
      <c r="AEV23" s="271"/>
      <c r="AEW23" s="271"/>
      <c r="AEX23" s="271"/>
      <c r="AEY23" s="271"/>
      <c r="AEZ23" s="271"/>
      <c r="AFA23" s="271"/>
      <c r="AFB23" s="271"/>
      <c r="AFC23" s="271"/>
      <c r="AFD23" s="271"/>
      <c r="AFE23" s="271"/>
      <c r="AFF23" s="271"/>
      <c r="AFG23" s="271"/>
      <c r="AFH23" s="271"/>
      <c r="AFI23" s="271"/>
      <c r="AFJ23" s="271"/>
      <c r="AFK23" s="271"/>
      <c r="AFL23" s="271"/>
      <c r="AFM23" s="271"/>
      <c r="AFN23" s="271"/>
      <c r="AFO23" s="271"/>
      <c r="AFP23" s="271"/>
      <c r="AFQ23" s="271"/>
      <c r="AFR23" s="271"/>
      <c r="AFS23" s="271"/>
      <c r="AFT23" s="271"/>
      <c r="AFU23" s="271"/>
      <c r="AFV23" s="271"/>
      <c r="AFW23" s="271"/>
      <c r="AFX23" s="271"/>
      <c r="AFY23" s="271"/>
      <c r="AFZ23" s="271"/>
      <c r="AGA23" s="271"/>
      <c r="AGB23" s="271"/>
      <c r="AGC23" s="271"/>
      <c r="AGD23" s="271"/>
      <c r="AGE23" s="271"/>
      <c r="AGF23" s="271"/>
      <c r="AGG23" s="271"/>
      <c r="AGH23" s="271"/>
      <c r="AGI23" s="271"/>
      <c r="AGJ23" s="271"/>
      <c r="AGK23" s="271"/>
      <c r="AGL23" s="271"/>
      <c r="AGM23" s="271"/>
      <c r="AGN23" s="271"/>
      <c r="AGO23" s="271"/>
      <c r="AGP23" s="271"/>
      <c r="AGQ23" s="271"/>
      <c r="AGR23" s="271"/>
      <c r="AGS23" s="271"/>
      <c r="AGT23" s="271"/>
      <c r="AGU23" s="271"/>
      <c r="AGV23" s="271"/>
      <c r="AGW23" s="271"/>
      <c r="AGX23" s="271"/>
      <c r="AGY23" s="271"/>
      <c r="AGZ23" s="271"/>
      <c r="AHA23" s="271"/>
      <c r="AHB23" s="271"/>
      <c r="AHC23" s="271"/>
      <c r="AHD23" s="271"/>
      <c r="AHE23" s="271"/>
      <c r="AHF23" s="271"/>
      <c r="AHG23" s="271"/>
      <c r="AHH23" s="271"/>
      <c r="AHI23" s="271"/>
      <c r="AHJ23" s="271"/>
      <c r="AHK23" s="271"/>
      <c r="AHL23" s="271"/>
      <c r="AHM23" s="271"/>
      <c r="AHN23" s="271"/>
      <c r="AHO23" s="271"/>
      <c r="AHP23" s="271"/>
      <c r="AHQ23" s="271"/>
      <c r="AHR23" s="271"/>
      <c r="AHS23" s="271"/>
      <c r="AHT23" s="271"/>
      <c r="AHU23" s="271"/>
      <c r="AHV23" s="271"/>
      <c r="AHW23" s="271"/>
      <c r="AHX23" s="271"/>
      <c r="AHY23" s="271"/>
      <c r="AHZ23" s="271"/>
      <c r="AIA23" s="271"/>
      <c r="AIB23" s="271"/>
      <c r="AIC23" s="271"/>
      <c r="AID23" s="271"/>
      <c r="AIE23" s="271"/>
      <c r="AIF23" s="271"/>
      <c r="AIG23" s="271"/>
      <c r="AIH23" s="271"/>
      <c r="AII23" s="271"/>
      <c r="AIJ23" s="271"/>
      <c r="AIK23" s="271"/>
      <c r="AIL23" s="271"/>
      <c r="AIM23" s="271"/>
      <c r="AIN23" s="271"/>
      <c r="AIO23" s="271"/>
      <c r="AIP23" s="271"/>
      <c r="AIQ23" s="271"/>
      <c r="AIR23" s="271"/>
      <c r="AIS23" s="271"/>
      <c r="AIT23" s="271"/>
      <c r="AIU23" s="271"/>
      <c r="AIV23" s="271"/>
      <c r="AIW23" s="271"/>
      <c r="AIX23" s="271"/>
      <c r="AIY23" s="271"/>
      <c r="AIZ23" s="271"/>
      <c r="AJA23" s="271"/>
      <c r="AJB23" s="271"/>
      <c r="AJC23" s="271"/>
      <c r="AJD23" s="271"/>
      <c r="AJE23" s="271"/>
      <c r="AJF23" s="271"/>
      <c r="AJG23" s="271"/>
      <c r="AJH23" s="271"/>
      <c r="AJI23" s="271"/>
      <c r="AJJ23" s="271"/>
      <c r="AJK23" s="271"/>
      <c r="AJL23" s="271"/>
      <c r="AJM23" s="271"/>
      <c r="AJN23" s="271"/>
      <c r="AJO23" s="271"/>
      <c r="AJP23" s="271"/>
      <c r="AJQ23" s="271"/>
      <c r="AJR23" s="271"/>
      <c r="AJS23" s="271"/>
      <c r="AJT23" s="271"/>
      <c r="AJU23" s="271"/>
      <c r="AJV23" s="271"/>
      <c r="AJW23" s="271"/>
      <c r="AJX23" s="271"/>
      <c r="AJY23" s="271"/>
      <c r="AJZ23" s="271"/>
      <c r="AKA23" s="271"/>
      <c r="AKB23" s="271"/>
      <c r="AKC23" s="271"/>
      <c r="AKD23" s="271"/>
      <c r="AKE23" s="271"/>
      <c r="AKF23" s="271"/>
      <c r="AKG23" s="271"/>
      <c r="AKH23" s="271"/>
      <c r="AKI23" s="271"/>
      <c r="AKJ23" s="271"/>
      <c r="AKK23" s="271"/>
      <c r="AKL23" s="271"/>
      <c r="AKM23" s="271"/>
      <c r="AKN23" s="271"/>
      <c r="AKO23" s="271"/>
      <c r="AKP23" s="271"/>
      <c r="AKQ23" s="271"/>
      <c r="AKR23" s="271"/>
      <c r="AKS23" s="271"/>
      <c r="AKT23" s="271"/>
      <c r="AKU23" s="271"/>
      <c r="AKV23" s="271"/>
      <c r="AKW23" s="271"/>
      <c r="AKX23" s="271"/>
      <c r="AKY23" s="271"/>
      <c r="AKZ23" s="271"/>
      <c r="ALA23" s="271"/>
      <c r="ALB23" s="271"/>
      <c r="ALC23" s="271"/>
      <c r="ALD23" s="271"/>
      <c r="ALE23" s="271"/>
      <c r="ALF23" s="271"/>
      <c r="ALG23" s="271"/>
      <c r="ALH23" s="271"/>
      <c r="ALI23" s="271"/>
      <c r="ALJ23" s="271"/>
      <c r="ALK23" s="271"/>
      <c r="ALL23" s="271"/>
      <c r="ALM23" s="271"/>
      <c r="ALN23" s="271"/>
      <c r="ALO23" s="271"/>
      <c r="ALP23" s="271"/>
      <c r="ALQ23" s="271"/>
      <c r="ALR23" s="271"/>
      <c r="ALS23" s="271"/>
      <c r="ALT23" s="271"/>
      <c r="ALU23" s="271"/>
      <c r="ALV23" s="271"/>
      <c r="ALW23" s="271"/>
      <c r="ALX23" s="271"/>
      <c r="ALY23" s="271"/>
      <c r="ALZ23" s="271"/>
      <c r="AMA23" s="271"/>
      <c r="AMB23" s="271"/>
      <c r="AMC23" s="271"/>
      <c r="AMD23" s="271"/>
      <c r="AME23" s="271"/>
      <c r="AMF23" s="271"/>
      <c r="AMG23" s="271"/>
      <c r="AMH23" s="271"/>
      <c r="AMI23" s="271"/>
      <c r="AMJ23" s="271"/>
      <c r="AMK23" s="271"/>
      <c r="AML23" s="271"/>
      <c r="AMM23" s="271"/>
      <c r="AMN23" s="271"/>
      <c r="AMO23" s="271"/>
    </row>
    <row r="24" spans="1:1029" s="13" customFormat="1" ht="69" customHeight="1">
      <c r="A24" s="9">
        <v>9</v>
      </c>
      <c r="B24" s="9">
        <v>19</v>
      </c>
      <c r="C24" s="280">
        <v>18</v>
      </c>
      <c r="D24" s="281">
        <v>39</v>
      </c>
      <c r="E24" s="9" t="s">
        <v>165</v>
      </c>
      <c r="F24" s="9" t="s">
        <v>123</v>
      </c>
      <c r="G24" s="12" t="s">
        <v>1650</v>
      </c>
      <c r="H24" s="12"/>
      <c r="I24" s="12"/>
      <c r="J24" s="12"/>
      <c r="K24" s="12"/>
      <c r="L24" s="12"/>
      <c r="M24" s="12"/>
      <c r="N24" s="394"/>
      <c r="O24" s="394" t="s">
        <v>156</v>
      </c>
      <c r="P24" s="394" t="s">
        <v>63</v>
      </c>
      <c r="Q24" s="384" t="s">
        <v>64</v>
      </c>
      <c r="R24" s="391">
        <v>8</v>
      </c>
      <c r="S24" s="387">
        <v>12</v>
      </c>
      <c r="T24" s="387">
        <v>1</v>
      </c>
      <c r="U24" s="387">
        <v>1</v>
      </c>
      <c r="V24" s="387">
        <v>1</v>
      </c>
      <c r="W24" s="387"/>
      <c r="X24" s="384">
        <v>1</v>
      </c>
      <c r="Y24" s="384">
        <v>1</v>
      </c>
      <c r="Z24" s="384">
        <v>1</v>
      </c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 t="s">
        <v>166</v>
      </c>
      <c r="AM24" s="384" t="s">
        <v>167</v>
      </c>
      <c r="AN24" s="384" t="s">
        <v>71</v>
      </c>
      <c r="AO24" s="384" t="s">
        <v>72</v>
      </c>
      <c r="AP24" s="384">
        <v>1</v>
      </c>
      <c r="AQ24" s="384" t="s">
        <v>81</v>
      </c>
      <c r="AR24" s="392">
        <v>42163</v>
      </c>
      <c r="AS24" s="392">
        <v>43259</v>
      </c>
      <c r="AT24" s="387"/>
      <c r="AU24" s="387"/>
      <c r="AV24" s="387">
        <v>1</v>
      </c>
      <c r="AW24" s="387"/>
      <c r="AX24" s="387"/>
      <c r="AY24" s="387"/>
      <c r="AZ24" s="387"/>
      <c r="BA24" s="387">
        <v>1</v>
      </c>
      <c r="BB24" s="387"/>
      <c r="BC24" s="387"/>
      <c r="BD24" s="387"/>
      <c r="BE24" s="387"/>
      <c r="BF24" s="387">
        <v>1</v>
      </c>
      <c r="BG24" s="387">
        <v>1</v>
      </c>
      <c r="BH24" s="384">
        <v>1</v>
      </c>
      <c r="BI24" s="387"/>
      <c r="BJ24" s="387"/>
      <c r="BK24" s="389">
        <v>18450</v>
      </c>
      <c r="BL24" s="10"/>
      <c r="BM24" s="10"/>
      <c r="BN24" s="10">
        <v>22</v>
      </c>
      <c r="BO24" s="10" t="s">
        <v>168</v>
      </c>
      <c r="BP24" s="10" t="s">
        <v>1649</v>
      </c>
      <c r="BQ24" s="10">
        <v>5</v>
      </c>
      <c r="BR24" s="10" t="str">
        <f t="shared" si="0"/>
        <v>18_39</v>
      </c>
      <c r="BS24" s="282"/>
      <c r="BT24" s="10"/>
      <c r="BU24" s="10"/>
      <c r="BV24" s="10"/>
      <c r="BW24" s="289" t="s">
        <v>1781</v>
      </c>
      <c r="BX24" s="289"/>
      <c r="BY24" s="9"/>
      <c r="BZ24" s="9"/>
      <c r="CA24" s="9"/>
      <c r="CC24" s="409" t="s">
        <v>1959</v>
      </c>
    </row>
    <row r="25" spans="1:1029" s="1" customFormat="1" ht="69" customHeight="1">
      <c r="A25" s="9">
        <v>10</v>
      </c>
      <c r="B25" s="9">
        <v>20</v>
      </c>
      <c r="C25" s="280">
        <v>19</v>
      </c>
      <c r="D25" s="281">
        <v>39</v>
      </c>
      <c r="E25" s="9" t="s">
        <v>169</v>
      </c>
      <c r="F25" s="9" t="s">
        <v>61</v>
      </c>
      <c r="G25" s="12"/>
      <c r="H25" s="12"/>
      <c r="I25" s="12"/>
      <c r="J25" s="12"/>
      <c r="K25" s="12"/>
      <c r="L25" s="12"/>
      <c r="M25" s="12"/>
      <c r="N25" s="393">
        <v>17</v>
      </c>
      <c r="O25" s="394" t="s">
        <v>156</v>
      </c>
      <c r="P25" s="394" t="s">
        <v>63</v>
      </c>
      <c r="Q25" s="384" t="s">
        <v>64</v>
      </c>
      <c r="R25" s="385">
        <v>8</v>
      </c>
      <c r="S25" s="386">
        <v>12</v>
      </c>
      <c r="T25" s="387"/>
      <c r="U25" s="387"/>
      <c r="V25" s="387">
        <v>1</v>
      </c>
      <c r="W25" s="387"/>
      <c r="X25" s="384"/>
      <c r="Y25" s="384"/>
      <c r="Z25" s="384">
        <v>1</v>
      </c>
      <c r="AA25" s="383"/>
      <c r="AB25" s="383">
        <v>97</v>
      </c>
      <c r="AC25" s="388">
        <v>1</v>
      </c>
      <c r="AD25" s="384" t="s">
        <v>91</v>
      </c>
      <c r="AE25" s="384" t="s">
        <v>92</v>
      </c>
      <c r="AF25" s="384" t="s">
        <v>160</v>
      </c>
      <c r="AG25" s="384" t="s">
        <v>68</v>
      </c>
      <c r="AH25" s="384" t="s">
        <v>68</v>
      </c>
      <c r="AI25" s="384" t="s">
        <v>68</v>
      </c>
      <c r="AJ25" s="384" t="s">
        <v>68</v>
      </c>
      <c r="AK25" s="384" t="s">
        <v>68</v>
      </c>
      <c r="AL25" s="384" t="s">
        <v>69</v>
      </c>
      <c r="AM25" s="384" t="s">
        <v>170</v>
      </c>
      <c r="AN25" s="384" t="s">
        <v>71</v>
      </c>
      <c r="AO25" s="384" t="s">
        <v>72</v>
      </c>
      <c r="AP25" s="384"/>
      <c r="AQ25" s="384"/>
      <c r="AR25" s="384"/>
      <c r="AS25" s="384"/>
      <c r="AT25" s="387"/>
      <c r="AU25" s="387"/>
      <c r="AV25" s="387"/>
      <c r="AW25" s="387"/>
      <c r="AX25" s="387"/>
      <c r="AY25" s="387">
        <v>1</v>
      </c>
      <c r="AZ25" s="387"/>
      <c r="BA25" s="387"/>
      <c r="BB25" s="387"/>
      <c r="BC25" s="387"/>
      <c r="BD25" s="387"/>
      <c r="BE25" s="387"/>
      <c r="BF25" s="387"/>
      <c r="BG25" s="387">
        <v>1</v>
      </c>
      <c r="BH25" s="384">
        <v>1</v>
      </c>
      <c r="BI25" s="387"/>
      <c r="BJ25" s="387"/>
      <c r="BK25" s="389">
        <v>1230</v>
      </c>
      <c r="BL25" s="10"/>
      <c r="BM25" s="10"/>
      <c r="BN25" s="10">
        <v>23</v>
      </c>
      <c r="BO25" s="10" t="s">
        <v>74</v>
      </c>
      <c r="BP25" s="10" t="s">
        <v>171</v>
      </c>
      <c r="BQ25" s="10">
        <v>1</v>
      </c>
      <c r="BR25" s="10" t="str">
        <f t="shared" si="0"/>
        <v>19_39</v>
      </c>
      <c r="BS25" s="282"/>
      <c r="BT25" s="10"/>
      <c r="BU25" s="10" t="s">
        <v>1777</v>
      </c>
      <c r="BV25" s="10"/>
      <c r="BW25" s="289"/>
      <c r="BX25" s="289"/>
      <c r="BY25" s="457"/>
      <c r="BZ25" s="457"/>
      <c r="CA25" s="457"/>
      <c r="CB25" s="271"/>
      <c r="CC25" s="458" t="s">
        <v>1959</v>
      </c>
      <c r="CD25" s="271"/>
      <c r="CE25" s="271"/>
      <c r="CF25" s="271"/>
      <c r="CG25" s="271"/>
      <c r="CH25" s="271"/>
      <c r="CI25" s="271"/>
      <c r="CJ25" s="271"/>
      <c r="CK25" s="271"/>
      <c r="CL25" s="271"/>
      <c r="CM25" s="271"/>
      <c r="CN25" s="271"/>
      <c r="CO25" s="271"/>
      <c r="CP25" s="271"/>
      <c r="CQ25" s="271"/>
      <c r="CR25" s="271"/>
      <c r="CS25" s="271"/>
      <c r="CT25" s="271"/>
      <c r="CU25" s="271"/>
      <c r="CV25" s="271"/>
      <c r="CW25" s="271"/>
      <c r="CX25" s="271"/>
      <c r="CY25" s="271"/>
      <c r="CZ25" s="271"/>
      <c r="DA25" s="271"/>
      <c r="DB25" s="271"/>
      <c r="DC25" s="271"/>
      <c r="DD25" s="271"/>
      <c r="DE25" s="271"/>
      <c r="DF25" s="271"/>
      <c r="DG25" s="271"/>
      <c r="DH25" s="271"/>
      <c r="DI25" s="271"/>
      <c r="DJ25" s="271"/>
      <c r="DK25" s="271"/>
      <c r="DL25" s="271"/>
      <c r="DM25" s="271"/>
      <c r="DN25" s="271"/>
      <c r="DO25" s="271"/>
      <c r="DP25" s="271"/>
      <c r="DQ25" s="271"/>
      <c r="DR25" s="271"/>
      <c r="DS25" s="271"/>
      <c r="DT25" s="271"/>
      <c r="DU25" s="271"/>
      <c r="DV25" s="271"/>
      <c r="DW25" s="271"/>
      <c r="DX25" s="271"/>
      <c r="DY25" s="271"/>
      <c r="DZ25" s="271"/>
      <c r="EA25" s="271"/>
      <c r="EB25" s="271"/>
      <c r="EC25" s="271"/>
      <c r="ED25" s="271"/>
      <c r="EE25" s="271"/>
      <c r="EF25" s="271"/>
      <c r="EG25" s="271"/>
      <c r="EH25" s="271"/>
      <c r="EI25" s="271"/>
      <c r="EJ25" s="271"/>
      <c r="EK25" s="271"/>
      <c r="EL25" s="271"/>
      <c r="EM25" s="271"/>
      <c r="EN25" s="271"/>
      <c r="EO25" s="271"/>
      <c r="EP25" s="271"/>
      <c r="EQ25" s="271"/>
      <c r="ER25" s="271"/>
      <c r="ES25" s="271"/>
      <c r="ET25" s="271"/>
      <c r="EU25" s="271"/>
      <c r="EV25" s="271"/>
      <c r="EW25" s="271"/>
      <c r="EX25" s="271"/>
      <c r="EY25" s="271"/>
      <c r="EZ25" s="271"/>
      <c r="FA25" s="271"/>
      <c r="FB25" s="271"/>
      <c r="FC25" s="271"/>
      <c r="FD25" s="271"/>
      <c r="FE25" s="271"/>
      <c r="FF25" s="271"/>
      <c r="FG25" s="271"/>
      <c r="FH25" s="271"/>
      <c r="FI25" s="271"/>
      <c r="FJ25" s="271"/>
      <c r="FK25" s="271"/>
      <c r="FL25" s="271"/>
      <c r="FM25" s="271"/>
      <c r="FN25" s="271"/>
      <c r="FO25" s="271"/>
      <c r="FP25" s="271"/>
      <c r="FQ25" s="271"/>
      <c r="FR25" s="271"/>
      <c r="FS25" s="271"/>
      <c r="FT25" s="271"/>
      <c r="FU25" s="271"/>
      <c r="FV25" s="271"/>
      <c r="FW25" s="271"/>
      <c r="FX25" s="271"/>
      <c r="FY25" s="271"/>
      <c r="FZ25" s="271"/>
      <c r="GA25" s="271"/>
      <c r="GB25" s="271"/>
      <c r="GC25" s="271"/>
      <c r="GD25" s="271"/>
      <c r="GE25" s="271"/>
      <c r="GF25" s="271"/>
      <c r="GG25" s="271"/>
      <c r="GH25" s="271"/>
      <c r="GI25" s="271"/>
      <c r="GJ25" s="271"/>
      <c r="GK25" s="271"/>
      <c r="GL25" s="271"/>
      <c r="GM25" s="271"/>
      <c r="GN25" s="271"/>
      <c r="GO25" s="271"/>
      <c r="GP25" s="271"/>
      <c r="GQ25" s="271"/>
      <c r="GR25" s="271"/>
      <c r="GS25" s="271"/>
      <c r="GT25" s="271"/>
      <c r="GU25" s="271"/>
      <c r="GV25" s="271"/>
      <c r="GW25" s="271"/>
      <c r="GX25" s="271"/>
      <c r="GY25" s="271"/>
      <c r="GZ25" s="271"/>
      <c r="HA25" s="271"/>
      <c r="HB25" s="271"/>
      <c r="HC25" s="271"/>
      <c r="HD25" s="271"/>
      <c r="HE25" s="271"/>
      <c r="HF25" s="271"/>
      <c r="HG25" s="271"/>
      <c r="HH25" s="271"/>
      <c r="HI25" s="271"/>
      <c r="HJ25" s="271"/>
      <c r="HK25" s="271"/>
      <c r="HL25" s="271"/>
      <c r="HM25" s="271"/>
      <c r="HN25" s="271"/>
      <c r="HO25" s="271"/>
      <c r="HP25" s="271"/>
      <c r="HQ25" s="271"/>
      <c r="HR25" s="271"/>
      <c r="HS25" s="271"/>
      <c r="HT25" s="271"/>
      <c r="HU25" s="271"/>
      <c r="HV25" s="271"/>
      <c r="HW25" s="271"/>
      <c r="HX25" s="271"/>
      <c r="HY25" s="271"/>
      <c r="HZ25" s="271"/>
      <c r="IA25" s="271"/>
      <c r="IB25" s="271"/>
      <c r="IC25" s="271"/>
      <c r="ID25" s="271"/>
      <c r="IE25" s="271"/>
      <c r="IF25" s="271"/>
      <c r="IG25" s="271"/>
      <c r="IH25" s="271"/>
      <c r="II25" s="271"/>
      <c r="IJ25" s="271"/>
      <c r="IK25" s="271"/>
      <c r="IL25" s="271"/>
      <c r="IM25" s="271"/>
      <c r="IN25" s="271"/>
      <c r="IO25" s="271"/>
      <c r="IP25" s="271"/>
      <c r="IQ25" s="271"/>
      <c r="IR25" s="271"/>
      <c r="IS25" s="271"/>
      <c r="IT25" s="271"/>
      <c r="IU25" s="271"/>
      <c r="IV25" s="271"/>
      <c r="IW25" s="271"/>
      <c r="IX25" s="271"/>
      <c r="IY25" s="271"/>
      <c r="IZ25" s="271"/>
      <c r="JA25" s="271"/>
      <c r="JB25" s="271"/>
      <c r="JC25" s="271"/>
      <c r="JD25" s="271"/>
      <c r="JE25" s="271"/>
      <c r="JF25" s="271"/>
      <c r="JG25" s="271"/>
      <c r="JH25" s="271"/>
      <c r="JI25" s="271"/>
      <c r="JJ25" s="271"/>
      <c r="JK25" s="271"/>
      <c r="JL25" s="271"/>
      <c r="JM25" s="271"/>
      <c r="JN25" s="271"/>
      <c r="JO25" s="271"/>
      <c r="JP25" s="271"/>
      <c r="JQ25" s="271"/>
      <c r="JR25" s="271"/>
      <c r="JS25" s="271"/>
      <c r="JT25" s="271"/>
      <c r="JU25" s="271"/>
      <c r="JV25" s="271"/>
      <c r="JW25" s="271"/>
      <c r="JX25" s="271"/>
      <c r="JY25" s="271"/>
      <c r="JZ25" s="271"/>
      <c r="KA25" s="271"/>
      <c r="KB25" s="271"/>
      <c r="KC25" s="271"/>
      <c r="KD25" s="271"/>
      <c r="KE25" s="271"/>
      <c r="KF25" s="271"/>
      <c r="KG25" s="271"/>
      <c r="KH25" s="271"/>
      <c r="KI25" s="271"/>
      <c r="KJ25" s="271"/>
      <c r="KK25" s="271"/>
      <c r="KL25" s="271"/>
      <c r="KM25" s="271"/>
      <c r="KN25" s="271"/>
      <c r="KO25" s="271"/>
      <c r="KP25" s="271"/>
      <c r="KQ25" s="271"/>
      <c r="KR25" s="271"/>
      <c r="KS25" s="271"/>
      <c r="KT25" s="271"/>
      <c r="KU25" s="271"/>
      <c r="KV25" s="271"/>
      <c r="KW25" s="271"/>
      <c r="KX25" s="271"/>
      <c r="KY25" s="271"/>
      <c r="KZ25" s="271"/>
      <c r="LA25" s="271"/>
      <c r="LB25" s="271"/>
      <c r="LC25" s="271"/>
      <c r="LD25" s="271"/>
      <c r="LE25" s="271"/>
      <c r="LF25" s="271"/>
      <c r="LG25" s="271"/>
      <c r="LH25" s="271"/>
      <c r="LI25" s="271"/>
      <c r="LJ25" s="271"/>
      <c r="LK25" s="271"/>
      <c r="LL25" s="271"/>
      <c r="LM25" s="271"/>
      <c r="LN25" s="271"/>
      <c r="LO25" s="271"/>
      <c r="LP25" s="271"/>
      <c r="LQ25" s="271"/>
      <c r="LR25" s="271"/>
      <c r="LS25" s="271"/>
      <c r="LT25" s="271"/>
      <c r="LU25" s="271"/>
      <c r="LV25" s="271"/>
      <c r="LW25" s="271"/>
      <c r="LX25" s="271"/>
      <c r="LY25" s="271"/>
      <c r="LZ25" s="271"/>
      <c r="MA25" s="271"/>
      <c r="MB25" s="271"/>
      <c r="MC25" s="271"/>
      <c r="MD25" s="271"/>
      <c r="ME25" s="271"/>
      <c r="MF25" s="271"/>
      <c r="MG25" s="271"/>
      <c r="MH25" s="271"/>
      <c r="MI25" s="271"/>
      <c r="MJ25" s="271"/>
      <c r="MK25" s="271"/>
      <c r="ML25" s="271"/>
      <c r="MM25" s="271"/>
      <c r="MN25" s="271"/>
      <c r="MO25" s="271"/>
      <c r="MP25" s="271"/>
      <c r="MQ25" s="271"/>
      <c r="MR25" s="271"/>
      <c r="MS25" s="271"/>
      <c r="MT25" s="271"/>
      <c r="MU25" s="271"/>
      <c r="MV25" s="271"/>
      <c r="MW25" s="271"/>
      <c r="MX25" s="271"/>
      <c r="MY25" s="271"/>
      <c r="MZ25" s="271"/>
      <c r="NA25" s="271"/>
      <c r="NB25" s="271"/>
      <c r="NC25" s="271"/>
      <c r="ND25" s="271"/>
      <c r="NE25" s="271"/>
      <c r="NF25" s="271"/>
      <c r="NG25" s="271"/>
      <c r="NH25" s="271"/>
      <c r="NI25" s="271"/>
      <c r="NJ25" s="271"/>
      <c r="NK25" s="271"/>
      <c r="NL25" s="271"/>
      <c r="NM25" s="271"/>
      <c r="NN25" s="271"/>
      <c r="NO25" s="271"/>
      <c r="NP25" s="271"/>
      <c r="NQ25" s="271"/>
      <c r="NR25" s="271"/>
      <c r="NS25" s="271"/>
      <c r="NT25" s="271"/>
      <c r="NU25" s="271"/>
      <c r="NV25" s="271"/>
      <c r="NW25" s="271"/>
      <c r="NX25" s="271"/>
      <c r="NY25" s="271"/>
      <c r="NZ25" s="271"/>
      <c r="OA25" s="271"/>
      <c r="OB25" s="271"/>
      <c r="OC25" s="271"/>
      <c r="OD25" s="271"/>
      <c r="OE25" s="271"/>
      <c r="OF25" s="271"/>
      <c r="OG25" s="271"/>
      <c r="OH25" s="271"/>
      <c r="OI25" s="271"/>
      <c r="OJ25" s="271"/>
      <c r="OK25" s="271"/>
      <c r="OL25" s="271"/>
      <c r="OM25" s="271"/>
      <c r="ON25" s="271"/>
      <c r="OO25" s="271"/>
      <c r="OP25" s="271"/>
      <c r="OQ25" s="271"/>
      <c r="OR25" s="271"/>
      <c r="OS25" s="271"/>
      <c r="OT25" s="271"/>
      <c r="OU25" s="271"/>
      <c r="OV25" s="271"/>
      <c r="OW25" s="271"/>
      <c r="OX25" s="271"/>
      <c r="OY25" s="271"/>
      <c r="OZ25" s="271"/>
      <c r="PA25" s="271"/>
      <c r="PB25" s="271"/>
      <c r="PC25" s="271"/>
      <c r="PD25" s="271"/>
      <c r="PE25" s="271"/>
      <c r="PF25" s="271"/>
      <c r="PG25" s="271"/>
      <c r="PH25" s="271"/>
      <c r="PI25" s="271"/>
      <c r="PJ25" s="271"/>
      <c r="PK25" s="271"/>
      <c r="PL25" s="271"/>
      <c r="PM25" s="271"/>
      <c r="PN25" s="271"/>
      <c r="PO25" s="271"/>
      <c r="PP25" s="271"/>
      <c r="PQ25" s="271"/>
      <c r="PR25" s="271"/>
      <c r="PS25" s="271"/>
      <c r="PT25" s="271"/>
      <c r="PU25" s="271"/>
      <c r="PV25" s="271"/>
      <c r="PW25" s="271"/>
      <c r="PX25" s="271"/>
      <c r="PY25" s="271"/>
      <c r="PZ25" s="271"/>
      <c r="QA25" s="271"/>
      <c r="QB25" s="271"/>
      <c r="QC25" s="271"/>
      <c r="QD25" s="271"/>
      <c r="QE25" s="271"/>
      <c r="QF25" s="271"/>
      <c r="QG25" s="271"/>
      <c r="QH25" s="271"/>
      <c r="QI25" s="271"/>
      <c r="QJ25" s="271"/>
      <c r="QK25" s="271"/>
      <c r="QL25" s="271"/>
      <c r="QM25" s="271"/>
      <c r="QN25" s="271"/>
      <c r="QO25" s="271"/>
      <c r="QP25" s="271"/>
      <c r="QQ25" s="271"/>
      <c r="QR25" s="271"/>
      <c r="QS25" s="271"/>
      <c r="QT25" s="271"/>
      <c r="QU25" s="271"/>
      <c r="QV25" s="271"/>
      <c r="QW25" s="271"/>
      <c r="QX25" s="271"/>
      <c r="QY25" s="271"/>
      <c r="QZ25" s="271"/>
      <c r="RA25" s="271"/>
      <c r="RB25" s="271"/>
      <c r="RC25" s="271"/>
      <c r="RD25" s="271"/>
      <c r="RE25" s="271"/>
      <c r="RF25" s="271"/>
      <c r="RG25" s="271"/>
      <c r="RH25" s="271"/>
      <c r="RI25" s="271"/>
      <c r="RJ25" s="271"/>
      <c r="RK25" s="271"/>
      <c r="RL25" s="271"/>
      <c r="RM25" s="271"/>
      <c r="RN25" s="271"/>
      <c r="RO25" s="271"/>
      <c r="RP25" s="271"/>
      <c r="RQ25" s="271"/>
      <c r="RR25" s="271"/>
      <c r="RS25" s="271"/>
      <c r="RT25" s="271"/>
      <c r="RU25" s="271"/>
      <c r="RV25" s="271"/>
      <c r="RW25" s="271"/>
      <c r="RX25" s="271"/>
      <c r="RY25" s="271"/>
      <c r="RZ25" s="271"/>
      <c r="SA25" s="271"/>
      <c r="SB25" s="271"/>
      <c r="SC25" s="271"/>
      <c r="SD25" s="271"/>
      <c r="SE25" s="271"/>
      <c r="SF25" s="271"/>
      <c r="SG25" s="271"/>
      <c r="SH25" s="271"/>
      <c r="SI25" s="271"/>
      <c r="SJ25" s="271"/>
      <c r="SK25" s="271"/>
      <c r="SL25" s="271"/>
      <c r="SM25" s="271"/>
      <c r="SN25" s="271"/>
      <c r="SO25" s="271"/>
      <c r="SP25" s="271"/>
      <c r="SQ25" s="271"/>
      <c r="SR25" s="271"/>
      <c r="SS25" s="271"/>
      <c r="ST25" s="271"/>
      <c r="SU25" s="271"/>
      <c r="SV25" s="271"/>
      <c r="SW25" s="271"/>
      <c r="SX25" s="271"/>
      <c r="SY25" s="271"/>
      <c r="SZ25" s="271"/>
      <c r="TA25" s="271"/>
      <c r="TB25" s="271"/>
      <c r="TC25" s="271"/>
      <c r="TD25" s="271"/>
      <c r="TE25" s="271"/>
      <c r="TF25" s="271"/>
      <c r="TG25" s="271"/>
      <c r="TH25" s="271"/>
      <c r="TI25" s="271"/>
      <c r="TJ25" s="271"/>
      <c r="TK25" s="271"/>
      <c r="TL25" s="271"/>
      <c r="TM25" s="271"/>
      <c r="TN25" s="271"/>
      <c r="TO25" s="271"/>
      <c r="TP25" s="271"/>
      <c r="TQ25" s="271"/>
      <c r="TR25" s="271"/>
      <c r="TS25" s="271"/>
      <c r="TT25" s="271"/>
      <c r="TU25" s="271"/>
      <c r="TV25" s="271"/>
      <c r="TW25" s="271"/>
      <c r="TX25" s="271"/>
      <c r="TY25" s="271"/>
      <c r="TZ25" s="271"/>
      <c r="UA25" s="271"/>
      <c r="UB25" s="271"/>
      <c r="UC25" s="271"/>
      <c r="UD25" s="271"/>
      <c r="UE25" s="271"/>
      <c r="UF25" s="271"/>
      <c r="UG25" s="271"/>
      <c r="UH25" s="271"/>
      <c r="UI25" s="271"/>
      <c r="UJ25" s="271"/>
      <c r="UK25" s="271"/>
      <c r="UL25" s="271"/>
      <c r="UM25" s="271"/>
      <c r="UN25" s="271"/>
      <c r="UO25" s="271"/>
      <c r="UP25" s="271"/>
      <c r="UQ25" s="271"/>
      <c r="UR25" s="271"/>
      <c r="US25" s="271"/>
      <c r="UT25" s="271"/>
      <c r="UU25" s="271"/>
      <c r="UV25" s="271"/>
      <c r="UW25" s="271"/>
      <c r="UX25" s="271"/>
      <c r="UY25" s="271"/>
      <c r="UZ25" s="271"/>
      <c r="VA25" s="271"/>
      <c r="VB25" s="271"/>
      <c r="VC25" s="271"/>
      <c r="VD25" s="271"/>
      <c r="VE25" s="271"/>
      <c r="VF25" s="271"/>
      <c r="VG25" s="271"/>
      <c r="VH25" s="271"/>
      <c r="VI25" s="271"/>
      <c r="VJ25" s="271"/>
      <c r="VK25" s="271"/>
      <c r="VL25" s="271"/>
      <c r="VM25" s="271"/>
      <c r="VN25" s="271"/>
      <c r="VO25" s="271"/>
      <c r="VP25" s="271"/>
      <c r="VQ25" s="271"/>
      <c r="VR25" s="271"/>
      <c r="VS25" s="271"/>
      <c r="VT25" s="271"/>
      <c r="VU25" s="271"/>
      <c r="VV25" s="271"/>
      <c r="VW25" s="271"/>
      <c r="VX25" s="271"/>
      <c r="VY25" s="271"/>
      <c r="VZ25" s="271"/>
      <c r="WA25" s="271"/>
      <c r="WB25" s="271"/>
      <c r="WC25" s="271"/>
      <c r="WD25" s="271"/>
      <c r="WE25" s="271"/>
      <c r="WF25" s="271"/>
      <c r="WG25" s="271"/>
      <c r="WH25" s="271"/>
      <c r="WI25" s="271"/>
      <c r="WJ25" s="271"/>
      <c r="WK25" s="271"/>
      <c r="WL25" s="271"/>
      <c r="WM25" s="271"/>
      <c r="WN25" s="271"/>
      <c r="WO25" s="271"/>
      <c r="WP25" s="271"/>
      <c r="WQ25" s="271"/>
      <c r="WR25" s="271"/>
      <c r="WS25" s="271"/>
      <c r="WT25" s="271"/>
      <c r="WU25" s="271"/>
      <c r="WV25" s="271"/>
      <c r="WW25" s="271"/>
      <c r="WX25" s="271"/>
      <c r="WY25" s="271"/>
      <c r="WZ25" s="271"/>
      <c r="XA25" s="271"/>
      <c r="XB25" s="271"/>
      <c r="XC25" s="271"/>
      <c r="XD25" s="271"/>
      <c r="XE25" s="271"/>
      <c r="XF25" s="271"/>
      <c r="XG25" s="271"/>
      <c r="XH25" s="271"/>
      <c r="XI25" s="271"/>
      <c r="XJ25" s="271"/>
      <c r="XK25" s="271"/>
      <c r="XL25" s="271"/>
      <c r="XM25" s="271"/>
      <c r="XN25" s="271"/>
      <c r="XO25" s="271"/>
      <c r="XP25" s="271"/>
      <c r="XQ25" s="271"/>
      <c r="XR25" s="271"/>
      <c r="XS25" s="271"/>
      <c r="XT25" s="271"/>
      <c r="XU25" s="271"/>
      <c r="XV25" s="271"/>
      <c r="XW25" s="271"/>
      <c r="XX25" s="271"/>
      <c r="XY25" s="271"/>
      <c r="XZ25" s="271"/>
      <c r="YA25" s="271"/>
      <c r="YB25" s="271"/>
      <c r="YC25" s="271"/>
      <c r="YD25" s="271"/>
      <c r="YE25" s="271"/>
      <c r="YF25" s="271"/>
      <c r="YG25" s="271"/>
      <c r="YH25" s="271"/>
      <c r="YI25" s="271"/>
      <c r="YJ25" s="271"/>
      <c r="YK25" s="271"/>
      <c r="YL25" s="271"/>
      <c r="YM25" s="271"/>
      <c r="YN25" s="271"/>
      <c r="YO25" s="271"/>
      <c r="YP25" s="271"/>
      <c r="YQ25" s="271"/>
      <c r="YR25" s="271"/>
      <c r="YS25" s="271"/>
      <c r="YT25" s="271"/>
      <c r="YU25" s="271"/>
      <c r="YV25" s="271"/>
      <c r="YW25" s="271"/>
      <c r="YX25" s="271"/>
      <c r="YY25" s="271"/>
      <c r="YZ25" s="271"/>
      <c r="ZA25" s="271"/>
      <c r="ZB25" s="271"/>
      <c r="ZC25" s="271"/>
      <c r="ZD25" s="271"/>
      <c r="ZE25" s="271"/>
      <c r="ZF25" s="271"/>
      <c r="ZG25" s="271"/>
      <c r="ZH25" s="271"/>
      <c r="ZI25" s="271"/>
      <c r="ZJ25" s="271"/>
      <c r="ZK25" s="271"/>
      <c r="ZL25" s="271"/>
      <c r="ZM25" s="271"/>
      <c r="ZN25" s="271"/>
      <c r="ZO25" s="271"/>
      <c r="ZP25" s="271"/>
      <c r="ZQ25" s="271"/>
      <c r="ZR25" s="271"/>
      <c r="ZS25" s="271"/>
      <c r="ZT25" s="271"/>
      <c r="ZU25" s="271"/>
      <c r="ZV25" s="271"/>
      <c r="ZW25" s="271"/>
      <c r="ZX25" s="271"/>
      <c r="ZY25" s="271"/>
      <c r="ZZ25" s="271"/>
      <c r="AAA25" s="271"/>
      <c r="AAB25" s="271"/>
      <c r="AAC25" s="271"/>
      <c r="AAD25" s="271"/>
      <c r="AAE25" s="271"/>
      <c r="AAF25" s="271"/>
      <c r="AAG25" s="271"/>
      <c r="AAH25" s="271"/>
      <c r="AAI25" s="271"/>
      <c r="AAJ25" s="271"/>
      <c r="AAK25" s="271"/>
      <c r="AAL25" s="271"/>
      <c r="AAM25" s="271"/>
      <c r="AAN25" s="271"/>
      <c r="AAO25" s="271"/>
      <c r="AAP25" s="271"/>
      <c r="AAQ25" s="271"/>
      <c r="AAR25" s="271"/>
      <c r="AAS25" s="271"/>
      <c r="AAT25" s="271"/>
      <c r="AAU25" s="271"/>
      <c r="AAV25" s="271"/>
      <c r="AAW25" s="271"/>
      <c r="AAX25" s="271"/>
      <c r="AAY25" s="271"/>
      <c r="AAZ25" s="271"/>
      <c r="ABA25" s="271"/>
      <c r="ABB25" s="271"/>
      <c r="ABC25" s="271"/>
      <c r="ABD25" s="271"/>
      <c r="ABE25" s="271"/>
      <c r="ABF25" s="271"/>
      <c r="ABG25" s="271"/>
      <c r="ABH25" s="271"/>
      <c r="ABI25" s="271"/>
      <c r="ABJ25" s="271"/>
      <c r="ABK25" s="271"/>
      <c r="ABL25" s="271"/>
      <c r="ABM25" s="271"/>
      <c r="ABN25" s="271"/>
      <c r="ABO25" s="271"/>
      <c r="ABP25" s="271"/>
      <c r="ABQ25" s="271"/>
      <c r="ABR25" s="271"/>
      <c r="ABS25" s="271"/>
      <c r="ABT25" s="271"/>
      <c r="ABU25" s="271"/>
      <c r="ABV25" s="271"/>
      <c r="ABW25" s="271"/>
      <c r="ABX25" s="271"/>
      <c r="ABY25" s="271"/>
      <c r="ABZ25" s="271"/>
      <c r="ACA25" s="271"/>
      <c r="ACB25" s="271"/>
      <c r="ACC25" s="271"/>
      <c r="ACD25" s="271"/>
      <c r="ACE25" s="271"/>
      <c r="ACF25" s="271"/>
      <c r="ACG25" s="271"/>
      <c r="ACH25" s="271"/>
      <c r="ACI25" s="271"/>
      <c r="ACJ25" s="271"/>
      <c r="ACK25" s="271"/>
      <c r="ACL25" s="271"/>
      <c r="ACM25" s="271"/>
      <c r="ACN25" s="271"/>
      <c r="ACO25" s="271"/>
      <c r="ACP25" s="271"/>
      <c r="ACQ25" s="271"/>
      <c r="ACR25" s="271"/>
      <c r="ACS25" s="271"/>
      <c r="ACT25" s="271"/>
      <c r="ACU25" s="271"/>
      <c r="ACV25" s="271"/>
      <c r="ACW25" s="271"/>
      <c r="ACX25" s="271"/>
      <c r="ACY25" s="271"/>
      <c r="ACZ25" s="271"/>
      <c r="ADA25" s="271"/>
      <c r="ADB25" s="271"/>
      <c r="ADC25" s="271"/>
      <c r="ADD25" s="271"/>
      <c r="ADE25" s="271"/>
      <c r="ADF25" s="271"/>
      <c r="ADG25" s="271"/>
      <c r="ADH25" s="271"/>
      <c r="ADI25" s="271"/>
      <c r="ADJ25" s="271"/>
      <c r="ADK25" s="271"/>
      <c r="ADL25" s="271"/>
      <c r="ADM25" s="271"/>
      <c r="ADN25" s="271"/>
      <c r="ADO25" s="271"/>
      <c r="ADP25" s="271"/>
      <c r="ADQ25" s="271"/>
      <c r="ADR25" s="271"/>
      <c r="ADS25" s="271"/>
      <c r="ADT25" s="271"/>
      <c r="ADU25" s="271"/>
      <c r="ADV25" s="271"/>
      <c r="ADW25" s="271"/>
      <c r="ADX25" s="271"/>
      <c r="ADY25" s="271"/>
      <c r="ADZ25" s="271"/>
      <c r="AEA25" s="271"/>
      <c r="AEB25" s="271"/>
      <c r="AEC25" s="271"/>
      <c r="AED25" s="271"/>
      <c r="AEE25" s="271"/>
      <c r="AEF25" s="271"/>
      <c r="AEG25" s="271"/>
      <c r="AEH25" s="271"/>
      <c r="AEI25" s="271"/>
      <c r="AEJ25" s="271"/>
      <c r="AEK25" s="271"/>
      <c r="AEL25" s="271"/>
      <c r="AEM25" s="271"/>
      <c r="AEN25" s="271"/>
      <c r="AEO25" s="271"/>
      <c r="AEP25" s="271"/>
      <c r="AEQ25" s="271"/>
      <c r="AER25" s="271"/>
      <c r="AES25" s="271"/>
      <c r="AET25" s="271"/>
      <c r="AEU25" s="271"/>
      <c r="AEV25" s="271"/>
      <c r="AEW25" s="271"/>
      <c r="AEX25" s="271"/>
      <c r="AEY25" s="271"/>
      <c r="AEZ25" s="271"/>
      <c r="AFA25" s="271"/>
      <c r="AFB25" s="271"/>
      <c r="AFC25" s="271"/>
      <c r="AFD25" s="271"/>
      <c r="AFE25" s="271"/>
      <c r="AFF25" s="271"/>
      <c r="AFG25" s="271"/>
      <c r="AFH25" s="271"/>
      <c r="AFI25" s="271"/>
      <c r="AFJ25" s="271"/>
      <c r="AFK25" s="271"/>
      <c r="AFL25" s="271"/>
      <c r="AFM25" s="271"/>
      <c r="AFN25" s="271"/>
      <c r="AFO25" s="271"/>
      <c r="AFP25" s="271"/>
      <c r="AFQ25" s="271"/>
      <c r="AFR25" s="271"/>
      <c r="AFS25" s="271"/>
      <c r="AFT25" s="271"/>
      <c r="AFU25" s="271"/>
      <c r="AFV25" s="271"/>
      <c r="AFW25" s="271"/>
      <c r="AFX25" s="271"/>
      <c r="AFY25" s="271"/>
      <c r="AFZ25" s="271"/>
      <c r="AGA25" s="271"/>
      <c r="AGB25" s="271"/>
      <c r="AGC25" s="271"/>
      <c r="AGD25" s="271"/>
      <c r="AGE25" s="271"/>
      <c r="AGF25" s="271"/>
      <c r="AGG25" s="271"/>
      <c r="AGH25" s="271"/>
      <c r="AGI25" s="271"/>
      <c r="AGJ25" s="271"/>
      <c r="AGK25" s="271"/>
      <c r="AGL25" s="271"/>
      <c r="AGM25" s="271"/>
      <c r="AGN25" s="271"/>
      <c r="AGO25" s="271"/>
      <c r="AGP25" s="271"/>
      <c r="AGQ25" s="271"/>
      <c r="AGR25" s="271"/>
      <c r="AGS25" s="271"/>
      <c r="AGT25" s="271"/>
      <c r="AGU25" s="271"/>
      <c r="AGV25" s="271"/>
      <c r="AGW25" s="271"/>
      <c r="AGX25" s="271"/>
      <c r="AGY25" s="271"/>
      <c r="AGZ25" s="271"/>
      <c r="AHA25" s="271"/>
      <c r="AHB25" s="271"/>
      <c r="AHC25" s="271"/>
      <c r="AHD25" s="271"/>
      <c r="AHE25" s="271"/>
      <c r="AHF25" s="271"/>
      <c r="AHG25" s="271"/>
      <c r="AHH25" s="271"/>
      <c r="AHI25" s="271"/>
      <c r="AHJ25" s="271"/>
      <c r="AHK25" s="271"/>
      <c r="AHL25" s="271"/>
      <c r="AHM25" s="271"/>
      <c r="AHN25" s="271"/>
      <c r="AHO25" s="271"/>
      <c r="AHP25" s="271"/>
      <c r="AHQ25" s="271"/>
      <c r="AHR25" s="271"/>
      <c r="AHS25" s="271"/>
      <c r="AHT25" s="271"/>
      <c r="AHU25" s="271"/>
      <c r="AHV25" s="271"/>
      <c r="AHW25" s="271"/>
      <c r="AHX25" s="271"/>
      <c r="AHY25" s="271"/>
      <c r="AHZ25" s="271"/>
      <c r="AIA25" s="271"/>
      <c r="AIB25" s="271"/>
      <c r="AIC25" s="271"/>
      <c r="AID25" s="271"/>
      <c r="AIE25" s="271"/>
      <c r="AIF25" s="271"/>
      <c r="AIG25" s="271"/>
      <c r="AIH25" s="271"/>
      <c r="AII25" s="271"/>
      <c r="AIJ25" s="271"/>
      <c r="AIK25" s="271"/>
      <c r="AIL25" s="271"/>
      <c r="AIM25" s="271"/>
      <c r="AIN25" s="271"/>
      <c r="AIO25" s="271"/>
      <c r="AIP25" s="271"/>
      <c r="AIQ25" s="271"/>
      <c r="AIR25" s="271"/>
      <c r="AIS25" s="271"/>
      <c r="AIT25" s="271"/>
      <c r="AIU25" s="271"/>
      <c r="AIV25" s="271"/>
      <c r="AIW25" s="271"/>
      <c r="AIX25" s="271"/>
      <c r="AIY25" s="271"/>
      <c r="AIZ25" s="271"/>
      <c r="AJA25" s="271"/>
      <c r="AJB25" s="271"/>
      <c r="AJC25" s="271"/>
      <c r="AJD25" s="271"/>
      <c r="AJE25" s="271"/>
      <c r="AJF25" s="271"/>
      <c r="AJG25" s="271"/>
      <c r="AJH25" s="271"/>
      <c r="AJI25" s="271"/>
      <c r="AJJ25" s="271"/>
      <c r="AJK25" s="271"/>
      <c r="AJL25" s="271"/>
      <c r="AJM25" s="271"/>
      <c r="AJN25" s="271"/>
      <c r="AJO25" s="271"/>
      <c r="AJP25" s="271"/>
      <c r="AJQ25" s="271"/>
      <c r="AJR25" s="271"/>
      <c r="AJS25" s="271"/>
      <c r="AJT25" s="271"/>
      <c r="AJU25" s="271"/>
      <c r="AJV25" s="271"/>
      <c r="AJW25" s="271"/>
      <c r="AJX25" s="271"/>
      <c r="AJY25" s="271"/>
      <c r="AJZ25" s="271"/>
      <c r="AKA25" s="271"/>
      <c r="AKB25" s="271"/>
      <c r="AKC25" s="271"/>
      <c r="AKD25" s="271"/>
      <c r="AKE25" s="271"/>
      <c r="AKF25" s="271"/>
      <c r="AKG25" s="271"/>
      <c r="AKH25" s="271"/>
      <c r="AKI25" s="271"/>
      <c r="AKJ25" s="271"/>
      <c r="AKK25" s="271"/>
      <c r="AKL25" s="271"/>
      <c r="AKM25" s="271"/>
      <c r="AKN25" s="271"/>
      <c r="AKO25" s="271"/>
      <c r="AKP25" s="271"/>
      <c r="AKQ25" s="271"/>
      <c r="AKR25" s="271"/>
      <c r="AKS25" s="271"/>
      <c r="AKT25" s="271"/>
      <c r="AKU25" s="271"/>
      <c r="AKV25" s="271"/>
      <c r="AKW25" s="271"/>
      <c r="AKX25" s="271"/>
      <c r="AKY25" s="271"/>
      <c r="AKZ25" s="271"/>
      <c r="ALA25" s="271"/>
      <c r="ALB25" s="271"/>
      <c r="ALC25" s="271"/>
      <c r="ALD25" s="271"/>
      <c r="ALE25" s="271"/>
      <c r="ALF25" s="271"/>
      <c r="ALG25" s="271"/>
      <c r="ALH25" s="271"/>
      <c r="ALI25" s="271"/>
      <c r="ALJ25" s="271"/>
      <c r="ALK25" s="271"/>
      <c r="ALL25" s="271"/>
      <c r="ALM25" s="271"/>
      <c r="ALN25" s="271"/>
      <c r="ALO25" s="271"/>
      <c r="ALP25" s="271"/>
      <c r="ALQ25" s="271"/>
      <c r="ALR25" s="271"/>
      <c r="ALS25" s="271"/>
      <c r="ALT25" s="271"/>
      <c r="ALU25" s="271"/>
      <c r="ALV25" s="271"/>
      <c r="ALW25" s="271"/>
      <c r="ALX25" s="271"/>
      <c r="ALY25" s="271"/>
      <c r="ALZ25" s="271"/>
      <c r="AMA25" s="271"/>
      <c r="AMB25" s="271"/>
      <c r="AMC25" s="271"/>
      <c r="AMD25" s="271"/>
      <c r="AME25" s="271"/>
      <c r="AMF25" s="271"/>
      <c r="AMG25" s="271"/>
      <c r="AMH25" s="271"/>
      <c r="AMI25" s="271"/>
      <c r="AMJ25" s="271"/>
      <c r="AMK25" s="271"/>
      <c r="AML25" s="271"/>
      <c r="AMM25" s="271"/>
      <c r="AMN25" s="271"/>
      <c r="AMO25" s="271"/>
    </row>
    <row r="26" spans="1:1029" s="1" customFormat="1" ht="69" customHeight="1">
      <c r="A26" s="9">
        <v>11</v>
      </c>
      <c r="B26" s="9">
        <v>21</v>
      </c>
      <c r="C26" s="280">
        <v>20</v>
      </c>
      <c r="D26" s="281">
        <v>34</v>
      </c>
      <c r="E26" s="9" t="s">
        <v>172</v>
      </c>
      <c r="F26" s="9" t="s">
        <v>61</v>
      </c>
      <c r="G26" s="12"/>
      <c r="H26" s="12"/>
      <c r="I26" s="12"/>
      <c r="J26" s="12"/>
      <c r="K26" s="12"/>
      <c r="L26" s="12"/>
      <c r="M26" s="12"/>
      <c r="N26" s="393">
        <v>18</v>
      </c>
      <c r="O26" s="394" t="s">
        <v>156</v>
      </c>
      <c r="P26" s="394" t="s">
        <v>63</v>
      </c>
      <c r="Q26" s="384" t="s">
        <v>64</v>
      </c>
      <c r="R26" s="385">
        <v>8</v>
      </c>
      <c r="S26" s="386">
        <v>12</v>
      </c>
      <c r="T26" s="387"/>
      <c r="U26" s="387"/>
      <c r="V26" s="387">
        <v>1</v>
      </c>
      <c r="W26" s="387"/>
      <c r="X26" s="384"/>
      <c r="Y26" s="384"/>
      <c r="Z26" s="384">
        <v>1</v>
      </c>
      <c r="AA26" s="383"/>
      <c r="AB26" s="383">
        <v>97</v>
      </c>
      <c r="AC26" s="388">
        <v>1</v>
      </c>
      <c r="AD26" s="384" t="s">
        <v>173</v>
      </c>
      <c r="AE26" s="384" t="s">
        <v>117</v>
      </c>
      <c r="AF26" s="384" t="s">
        <v>174</v>
      </c>
      <c r="AG26" s="384" t="s">
        <v>68</v>
      </c>
      <c r="AH26" s="384" t="s">
        <v>68</v>
      </c>
      <c r="AI26" s="384" t="s">
        <v>68</v>
      </c>
      <c r="AJ26" s="384" t="s">
        <v>68</v>
      </c>
      <c r="AK26" s="384" t="s">
        <v>68</v>
      </c>
      <c r="AL26" s="384" t="s">
        <v>69</v>
      </c>
      <c r="AM26" s="384" t="s">
        <v>175</v>
      </c>
      <c r="AN26" s="384" t="s">
        <v>71</v>
      </c>
      <c r="AO26" s="384" t="s">
        <v>72</v>
      </c>
      <c r="AP26" s="384"/>
      <c r="AQ26" s="384"/>
      <c r="AR26" s="384"/>
      <c r="AS26" s="384"/>
      <c r="AT26" s="387"/>
      <c r="AU26" s="387"/>
      <c r="AV26" s="387"/>
      <c r="AW26" s="387"/>
      <c r="AX26" s="387"/>
      <c r="AY26" s="387">
        <v>1</v>
      </c>
      <c r="AZ26" s="387"/>
      <c r="BA26" s="387"/>
      <c r="BB26" s="387"/>
      <c r="BC26" s="387"/>
      <c r="BD26" s="387"/>
      <c r="BE26" s="387"/>
      <c r="BF26" s="387"/>
      <c r="BG26" s="387">
        <v>1</v>
      </c>
      <c r="BH26" s="384">
        <v>1</v>
      </c>
      <c r="BI26" s="387"/>
      <c r="BJ26" s="387"/>
      <c r="BK26" s="389">
        <v>1230</v>
      </c>
      <c r="BL26" s="10"/>
      <c r="BM26" s="10"/>
      <c r="BN26" s="10" t="s">
        <v>1696</v>
      </c>
      <c r="BO26" s="10" t="s">
        <v>74</v>
      </c>
      <c r="BP26" s="10" t="s">
        <v>176</v>
      </c>
      <c r="BQ26" s="10">
        <v>1</v>
      </c>
      <c r="BR26" s="10" t="str">
        <f t="shared" si="0"/>
        <v>20_34</v>
      </c>
      <c r="BS26" s="282"/>
      <c r="BT26" s="10"/>
      <c r="BU26" s="10" t="s">
        <v>1777</v>
      </c>
      <c r="BV26" s="10"/>
      <c r="BW26" s="289"/>
      <c r="BX26" s="289"/>
      <c r="BY26" s="457"/>
      <c r="BZ26" s="457"/>
      <c r="CA26" s="457"/>
      <c r="CB26" s="271"/>
      <c r="CC26" s="458" t="s">
        <v>1959</v>
      </c>
      <c r="CD26" s="271"/>
      <c r="CE26" s="271"/>
      <c r="CF26" s="271"/>
      <c r="CG26" s="271"/>
      <c r="CH26" s="271"/>
      <c r="CI26" s="271"/>
      <c r="CJ26" s="271"/>
      <c r="CK26" s="271"/>
      <c r="CL26" s="271"/>
      <c r="CM26" s="271"/>
      <c r="CN26" s="271"/>
      <c r="CO26" s="271"/>
      <c r="CP26" s="271"/>
      <c r="CQ26" s="271"/>
      <c r="CR26" s="271"/>
      <c r="CS26" s="271"/>
      <c r="CT26" s="271"/>
      <c r="CU26" s="271"/>
      <c r="CV26" s="271"/>
      <c r="CW26" s="271"/>
      <c r="CX26" s="271"/>
      <c r="CY26" s="271"/>
      <c r="CZ26" s="271"/>
      <c r="DA26" s="271"/>
      <c r="DB26" s="271"/>
      <c r="DC26" s="271"/>
      <c r="DD26" s="271"/>
      <c r="DE26" s="271"/>
      <c r="DF26" s="271"/>
      <c r="DG26" s="271"/>
      <c r="DH26" s="271"/>
      <c r="DI26" s="271"/>
      <c r="DJ26" s="271"/>
      <c r="DK26" s="271"/>
      <c r="DL26" s="271"/>
      <c r="DM26" s="271"/>
      <c r="DN26" s="271"/>
      <c r="DO26" s="271"/>
      <c r="DP26" s="271"/>
      <c r="DQ26" s="271"/>
      <c r="DR26" s="271"/>
      <c r="DS26" s="271"/>
      <c r="DT26" s="271"/>
      <c r="DU26" s="271"/>
      <c r="DV26" s="271"/>
      <c r="DW26" s="271"/>
      <c r="DX26" s="271"/>
      <c r="DY26" s="271"/>
      <c r="DZ26" s="271"/>
      <c r="EA26" s="271"/>
      <c r="EB26" s="271"/>
      <c r="EC26" s="271"/>
      <c r="ED26" s="271"/>
      <c r="EE26" s="271"/>
      <c r="EF26" s="271"/>
      <c r="EG26" s="271"/>
      <c r="EH26" s="271"/>
      <c r="EI26" s="271"/>
      <c r="EJ26" s="271"/>
      <c r="EK26" s="271"/>
      <c r="EL26" s="271"/>
      <c r="EM26" s="271"/>
      <c r="EN26" s="271"/>
      <c r="EO26" s="271"/>
      <c r="EP26" s="271"/>
      <c r="EQ26" s="271"/>
      <c r="ER26" s="271"/>
      <c r="ES26" s="271"/>
      <c r="ET26" s="271"/>
      <c r="EU26" s="271"/>
      <c r="EV26" s="271"/>
      <c r="EW26" s="271"/>
      <c r="EX26" s="271"/>
      <c r="EY26" s="271"/>
      <c r="EZ26" s="271"/>
      <c r="FA26" s="271"/>
      <c r="FB26" s="271"/>
      <c r="FC26" s="271"/>
      <c r="FD26" s="271"/>
      <c r="FE26" s="271"/>
      <c r="FF26" s="271"/>
      <c r="FG26" s="271"/>
      <c r="FH26" s="271"/>
      <c r="FI26" s="271"/>
      <c r="FJ26" s="271"/>
      <c r="FK26" s="271"/>
      <c r="FL26" s="271"/>
      <c r="FM26" s="271"/>
      <c r="FN26" s="271"/>
      <c r="FO26" s="271"/>
      <c r="FP26" s="271"/>
      <c r="FQ26" s="271"/>
      <c r="FR26" s="271"/>
      <c r="FS26" s="271"/>
      <c r="FT26" s="271"/>
      <c r="FU26" s="271"/>
      <c r="FV26" s="271"/>
      <c r="FW26" s="271"/>
      <c r="FX26" s="271"/>
      <c r="FY26" s="271"/>
      <c r="FZ26" s="271"/>
      <c r="GA26" s="271"/>
      <c r="GB26" s="271"/>
      <c r="GC26" s="271"/>
      <c r="GD26" s="271"/>
      <c r="GE26" s="271"/>
      <c r="GF26" s="271"/>
      <c r="GG26" s="271"/>
      <c r="GH26" s="271"/>
      <c r="GI26" s="271"/>
      <c r="GJ26" s="271"/>
      <c r="GK26" s="271"/>
      <c r="GL26" s="271"/>
      <c r="GM26" s="271"/>
      <c r="GN26" s="271"/>
      <c r="GO26" s="271"/>
      <c r="GP26" s="271"/>
      <c r="GQ26" s="271"/>
      <c r="GR26" s="271"/>
      <c r="GS26" s="271"/>
      <c r="GT26" s="271"/>
      <c r="GU26" s="271"/>
      <c r="GV26" s="271"/>
      <c r="GW26" s="271"/>
      <c r="GX26" s="271"/>
      <c r="GY26" s="271"/>
      <c r="GZ26" s="271"/>
      <c r="HA26" s="271"/>
      <c r="HB26" s="271"/>
      <c r="HC26" s="271"/>
      <c r="HD26" s="271"/>
      <c r="HE26" s="271"/>
      <c r="HF26" s="271"/>
      <c r="HG26" s="271"/>
      <c r="HH26" s="271"/>
      <c r="HI26" s="271"/>
      <c r="HJ26" s="271"/>
      <c r="HK26" s="271"/>
      <c r="HL26" s="271"/>
      <c r="HM26" s="271"/>
      <c r="HN26" s="271"/>
      <c r="HO26" s="271"/>
      <c r="HP26" s="271"/>
      <c r="HQ26" s="271"/>
      <c r="HR26" s="271"/>
      <c r="HS26" s="271"/>
      <c r="HT26" s="271"/>
      <c r="HU26" s="271"/>
      <c r="HV26" s="271"/>
      <c r="HW26" s="271"/>
      <c r="HX26" s="271"/>
      <c r="HY26" s="271"/>
      <c r="HZ26" s="271"/>
      <c r="IA26" s="271"/>
      <c r="IB26" s="271"/>
      <c r="IC26" s="271"/>
      <c r="ID26" s="271"/>
      <c r="IE26" s="271"/>
      <c r="IF26" s="271"/>
      <c r="IG26" s="271"/>
      <c r="IH26" s="271"/>
      <c r="II26" s="271"/>
      <c r="IJ26" s="271"/>
      <c r="IK26" s="271"/>
      <c r="IL26" s="271"/>
      <c r="IM26" s="271"/>
      <c r="IN26" s="271"/>
      <c r="IO26" s="271"/>
      <c r="IP26" s="271"/>
      <c r="IQ26" s="271"/>
      <c r="IR26" s="271"/>
      <c r="IS26" s="271"/>
      <c r="IT26" s="271"/>
      <c r="IU26" s="271"/>
      <c r="IV26" s="271"/>
      <c r="IW26" s="271"/>
      <c r="IX26" s="271"/>
      <c r="IY26" s="271"/>
      <c r="IZ26" s="271"/>
      <c r="JA26" s="271"/>
      <c r="JB26" s="271"/>
      <c r="JC26" s="271"/>
      <c r="JD26" s="271"/>
      <c r="JE26" s="271"/>
      <c r="JF26" s="271"/>
      <c r="JG26" s="271"/>
      <c r="JH26" s="271"/>
      <c r="JI26" s="271"/>
      <c r="JJ26" s="271"/>
      <c r="JK26" s="271"/>
      <c r="JL26" s="271"/>
      <c r="JM26" s="271"/>
      <c r="JN26" s="271"/>
      <c r="JO26" s="271"/>
      <c r="JP26" s="271"/>
      <c r="JQ26" s="271"/>
      <c r="JR26" s="271"/>
      <c r="JS26" s="271"/>
      <c r="JT26" s="271"/>
      <c r="JU26" s="271"/>
      <c r="JV26" s="271"/>
      <c r="JW26" s="271"/>
      <c r="JX26" s="271"/>
      <c r="JY26" s="271"/>
      <c r="JZ26" s="271"/>
      <c r="KA26" s="271"/>
      <c r="KB26" s="271"/>
      <c r="KC26" s="271"/>
      <c r="KD26" s="271"/>
      <c r="KE26" s="271"/>
      <c r="KF26" s="271"/>
      <c r="KG26" s="271"/>
      <c r="KH26" s="271"/>
      <c r="KI26" s="271"/>
      <c r="KJ26" s="271"/>
      <c r="KK26" s="271"/>
      <c r="KL26" s="271"/>
      <c r="KM26" s="271"/>
      <c r="KN26" s="271"/>
      <c r="KO26" s="271"/>
      <c r="KP26" s="271"/>
      <c r="KQ26" s="271"/>
      <c r="KR26" s="271"/>
      <c r="KS26" s="271"/>
      <c r="KT26" s="271"/>
      <c r="KU26" s="271"/>
      <c r="KV26" s="271"/>
      <c r="KW26" s="271"/>
      <c r="KX26" s="271"/>
      <c r="KY26" s="271"/>
      <c r="KZ26" s="271"/>
      <c r="LA26" s="271"/>
      <c r="LB26" s="271"/>
      <c r="LC26" s="271"/>
      <c r="LD26" s="271"/>
      <c r="LE26" s="271"/>
      <c r="LF26" s="271"/>
      <c r="LG26" s="271"/>
      <c r="LH26" s="271"/>
      <c r="LI26" s="271"/>
      <c r="LJ26" s="271"/>
      <c r="LK26" s="271"/>
      <c r="LL26" s="271"/>
      <c r="LM26" s="271"/>
      <c r="LN26" s="271"/>
      <c r="LO26" s="271"/>
      <c r="LP26" s="271"/>
      <c r="LQ26" s="271"/>
      <c r="LR26" s="271"/>
      <c r="LS26" s="271"/>
      <c r="LT26" s="271"/>
      <c r="LU26" s="271"/>
      <c r="LV26" s="271"/>
      <c r="LW26" s="271"/>
      <c r="LX26" s="271"/>
      <c r="LY26" s="271"/>
      <c r="LZ26" s="271"/>
      <c r="MA26" s="271"/>
      <c r="MB26" s="271"/>
      <c r="MC26" s="271"/>
      <c r="MD26" s="271"/>
      <c r="ME26" s="271"/>
      <c r="MF26" s="271"/>
      <c r="MG26" s="271"/>
      <c r="MH26" s="271"/>
      <c r="MI26" s="271"/>
      <c r="MJ26" s="271"/>
      <c r="MK26" s="271"/>
      <c r="ML26" s="271"/>
      <c r="MM26" s="271"/>
      <c r="MN26" s="271"/>
      <c r="MO26" s="271"/>
      <c r="MP26" s="271"/>
      <c r="MQ26" s="271"/>
      <c r="MR26" s="271"/>
      <c r="MS26" s="271"/>
      <c r="MT26" s="271"/>
      <c r="MU26" s="271"/>
      <c r="MV26" s="271"/>
      <c r="MW26" s="271"/>
      <c r="MX26" s="271"/>
      <c r="MY26" s="271"/>
      <c r="MZ26" s="271"/>
      <c r="NA26" s="271"/>
      <c r="NB26" s="271"/>
      <c r="NC26" s="271"/>
      <c r="ND26" s="271"/>
      <c r="NE26" s="271"/>
      <c r="NF26" s="271"/>
      <c r="NG26" s="271"/>
      <c r="NH26" s="271"/>
      <c r="NI26" s="271"/>
      <c r="NJ26" s="271"/>
      <c r="NK26" s="271"/>
      <c r="NL26" s="271"/>
      <c r="NM26" s="271"/>
      <c r="NN26" s="271"/>
      <c r="NO26" s="271"/>
      <c r="NP26" s="271"/>
      <c r="NQ26" s="271"/>
      <c r="NR26" s="271"/>
      <c r="NS26" s="271"/>
      <c r="NT26" s="271"/>
      <c r="NU26" s="271"/>
      <c r="NV26" s="271"/>
      <c r="NW26" s="271"/>
      <c r="NX26" s="271"/>
      <c r="NY26" s="271"/>
      <c r="NZ26" s="271"/>
      <c r="OA26" s="271"/>
      <c r="OB26" s="271"/>
      <c r="OC26" s="271"/>
      <c r="OD26" s="271"/>
      <c r="OE26" s="271"/>
      <c r="OF26" s="271"/>
      <c r="OG26" s="271"/>
      <c r="OH26" s="271"/>
      <c r="OI26" s="271"/>
      <c r="OJ26" s="271"/>
      <c r="OK26" s="271"/>
      <c r="OL26" s="271"/>
      <c r="OM26" s="271"/>
      <c r="ON26" s="271"/>
      <c r="OO26" s="271"/>
      <c r="OP26" s="271"/>
      <c r="OQ26" s="271"/>
      <c r="OR26" s="271"/>
      <c r="OS26" s="271"/>
      <c r="OT26" s="271"/>
      <c r="OU26" s="271"/>
      <c r="OV26" s="271"/>
      <c r="OW26" s="271"/>
      <c r="OX26" s="271"/>
      <c r="OY26" s="271"/>
      <c r="OZ26" s="271"/>
      <c r="PA26" s="271"/>
      <c r="PB26" s="271"/>
      <c r="PC26" s="271"/>
      <c r="PD26" s="271"/>
      <c r="PE26" s="271"/>
      <c r="PF26" s="271"/>
      <c r="PG26" s="271"/>
      <c r="PH26" s="271"/>
      <c r="PI26" s="271"/>
      <c r="PJ26" s="271"/>
      <c r="PK26" s="271"/>
      <c r="PL26" s="271"/>
      <c r="PM26" s="271"/>
      <c r="PN26" s="271"/>
      <c r="PO26" s="271"/>
      <c r="PP26" s="271"/>
      <c r="PQ26" s="271"/>
      <c r="PR26" s="271"/>
      <c r="PS26" s="271"/>
      <c r="PT26" s="271"/>
      <c r="PU26" s="271"/>
      <c r="PV26" s="271"/>
      <c r="PW26" s="271"/>
      <c r="PX26" s="271"/>
      <c r="PY26" s="271"/>
      <c r="PZ26" s="271"/>
      <c r="QA26" s="271"/>
      <c r="QB26" s="271"/>
      <c r="QC26" s="271"/>
      <c r="QD26" s="271"/>
      <c r="QE26" s="271"/>
      <c r="QF26" s="271"/>
      <c r="QG26" s="271"/>
      <c r="QH26" s="271"/>
      <c r="QI26" s="271"/>
      <c r="QJ26" s="271"/>
      <c r="QK26" s="271"/>
      <c r="QL26" s="271"/>
      <c r="QM26" s="271"/>
      <c r="QN26" s="271"/>
      <c r="QO26" s="271"/>
      <c r="QP26" s="271"/>
      <c r="QQ26" s="271"/>
      <c r="QR26" s="271"/>
      <c r="QS26" s="271"/>
      <c r="QT26" s="271"/>
      <c r="QU26" s="271"/>
      <c r="QV26" s="271"/>
      <c r="QW26" s="271"/>
      <c r="QX26" s="271"/>
      <c r="QY26" s="271"/>
      <c r="QZ26" s="271"/>
      <c r="RA26" s="271"/>
      <c r="RB26" s="271"/>
      <c r="RC26" s="271"/>
      <c r="RD26" s="271"/>
      <c r="RE26" s="271"/>
      <c r="RF26" s="271"/>
      <c r="RG26" s="271"/>
      <c r="RH26" s="271"/>
      <c r="RI26" s="271"/>
      <c r="RJ26" s="271"/>
      <c r="RK26" s="271"/>
      <c r="RL26" s="271"/>
      <c r="RM26" s="271"/>
      <c r="RN26" s="271"/>
      <c r="RO26" s="271"/>
      <c r="RP26" s="271"/>
      <c r="RQ26" s="271"/>
      <c r="RR26" s="271"/>
      <c r="RS26" s="271"/>
      <c r="RT26" s="271"/>
      <c r="RU26" s="271"/>
      <c r="RV26" s="271"/>
      <c r="RW26" s="271"/>
      <c r="RX26" s="271"/>
      <c r="RY26" s="271"/>
      <c r="RZ26" s="271"/>
      <c r="SA26" s="271"/>
      <c r="SB26" s="271"/>
      <c r="SC26" s="271"/>
      <c r="SD26" s="271"/>
      <c r="SE26" s="271"/>
      <c r="SF26" s="271"/>
      <c r="SG26" s="271"/>
      <c r="SH26" s="271"/>
      <c r="SI26" s="271"/>
      <c r="SJ26" s="271"/>
      <c r="SK26" s="271"/>
      <c r="SL26" s="271"/>
      <c r="SM26" s="271"/>
      <c r="SN26" s="271"/>
      <c r="SO26" s="271"/>
      <c r="SP26" s="271"/>
      <c r="SQ26" s="271"/>
      <c r="SR26" s="271"/>
      <c r="SS26" s="271"/>
      <c r="ST26" s="271"/>
      <c r="SU26" s="271"/>
      <c r="SV26" s="271"/>
      <c r="SW26" s="271"/>
      <c r="SX26" s="271"/>
      <c r="SY26" s="271"/>
      <c r="SZ26" s="271"/>
      <c r="TA26" s="271"/>
      <c r="TB26" s="271"/>
      <c r="TC26" s="271"/>
      <c r="TD26" s="271"/>
      <c r="TE26" s="271"/>
      <c r="TF26" s="271"/>
      <c r="TG26" s="271"/>
      <c r="TH26" s="271"/>
      <c r="TI26" s="271"/>
      <c r="TJ26" s="271"/>
      <c r="TK26" s="271"/>
      <c r="TL26" s="271"/>
      <c r="TM26" s="271"/>
      <c r="TN26" s="271"/>
      <c r="TO26" s="271"/>
      <c r="TP26" s="271"/>
      <c r="TQ26" s="271"/>
      <c r="TR26" s="271"/>
      <c r="TS26" s="271"/>
      <c r="TT26" s="271"/>
      <c r="TU26" s="271"/>
      <c r="TV26" s="271"/>
      <c r="TW26" s="271"/>
      <c r="TX26" s="271"/>
      <c r="TY26" s="271"/>
      <c r="TZ26" s="271"/>
      <c r="UA26" s="271"/>
      <c r="UB26" s="271"/>
      <c r="UC26" s="271"/>
      <c r="UD26" s="271"/>
      <c r="UE26" s="271"/>
      <c r="UF26" s="271"/>
      <c r="UG26" s="271"/>
      <c r="UH26" s="271"/>
      <c r="UI26" s="271"/>
      <c r="UJ26" s="271"/>
      <c r="UK26" s="271"/>
      <c r="UL26" s="271"/>
      <c r="UM26" s="271"/>
      <c r="UN26" s="271"/>
      <c r="UO26" s="271"/>
      <c r="UP26" s="271"/>
      <c r="UQ26" s="271"/>
      <c r="UR26" s="271"/>
      <c r="US26" s="271"/>
      <c r="UT26" s="271"/>
      <c r="UU26" s="271"/>
      <c r="UV26" s="271"/>
      <c r="UW26" s="271"/>
      <c r="UX26" s="271"/>
      <c r="UY26" s="271"/>
      <c r="UZ26" s="271"/>
      <c r="VA26" s="271"/>
      <c r="VB26" s="271"/>
      <c r="VC26" s="271"/>
      <c r="VD26" s="271"/>
      <c r="VE26" s="271"/>
      <c r="VF26" s="271"/>
      <c r="VG26" s="271"/>
      <c r="VH26" s="271"/>
      <c r="VI26" s="271"/>
      <c r="VJ26" s="271"/>
      <c r="VK26" s="271"/>
      <c r="VL26" s="271"/>
      <c r="VM26" s="271"/>
      <c r="VN26" s="271"/>
      <c r="VO26" s="271"/>
      <c r="VP26" s="271"/>
      <c r="VQ26" s="271"/>
      <c r="VR26" s="271"/>
      <c r="VS26" s="271"/>
      <c r="VT26" s="271"/>
      <c r="VU26" s="271"/>
      <c r="VV26" s="271"/>
      <c r="VW26" s="271"/>
      <c r="VX26" s="271"/>
      <c r="VY26" s="271"/>
      <c r="VZ26" s="271"/>
      <c r="WA26" s="271"/>
      <c r="WB26" s="271"/>
      <c r="WC26" s="271"/>
      <c r="WD26" s="271"/>
      <c r="WE26" s="271"/>
      <c r="WF26" s="271"/>
      <c r="WG26" s="271"/>
      <c r="WH26" s="271"/>
      <c r="WI26" s="271"/>
      <c r="WJ26" s="271"/>
      <c r="WK26" s="271"/>
      <c r="WL26" s="271"/>
      <c r="WM26" s="271"/>
      <c r="WN26" s="271"/>
      <c r="WO26" s="271"/>
      <c r="WP26" s="271"/>
      <c r="WQ26" s="271"/>
      <c r="WR26" s="271"/>
      <c r="WS26" s="271"/>
      <c r="WT26" s="271"/>
      <c r="WU26" s="271"/>
      <c r="WV26" s="271"/>
      <c r="WW26" s="271"/>
      <c r="WX26" s="271"/>
      <c r="WY26" s="271"/>
      <c r="WZ26" s="271"/>
      <c r="XA26" s="271"/>
      <c r="XB26" s="271"/>
      <c r="XC26" s="271"/>
      <c r="XD26" s="271"/>
      <c r="XE26" s="271"/>
      <c r="XF26" s="271"/>
      <c r="XG26" s="271"/>
      <c r="XH26" s="271"/>
      <c r="XI26" s="271"/>
      <c r="XJ26" s="271"/>
      <c r="XK26" s="271"/>
      <c r="XL26" s="271"/>
      <c r="XM26" s="271"/>
      <c r="XN26" s="271"/>
      <c r="XO26" s="271"/>
      <c r="XP26" s="271"/>
      <c r="XQ26" s="271"/>
      <c r="XR26" s="271"/>
      <c r="XS26" s="271"/>
      <c r="XT26" s="271"/>
      <c r="XU26" s="271"/>
      <c r="XV26" s="271"/>
      <c r="XW26" s="271"/>
      <c r="XX26" s="271"/>
      <c r="XY26" s="271"/>
      <c r="XZ26" s="271"/>
      <c r="YA26" s="271"/>
      <c r="YB26" s="271"/>
      <c r="YC26" s="271"/>
      <c r="YD26" s="271"/>
      <c r="YE26" s="271"/>
      <c r="YF26" s="271"/>
      <c r="YG26" s="271"/>
      <c r="YH26" s="271"/>
      <c r="YI26" s="271"/>
      <c r="YJ26" s="271"/>
      <c r="YK26" s="271"/>
      <c r="YL26" s="271"/>
      <c r="YM26" s="271"/>
      <c r="YN26" s="271"/>
      <c r="YO26" s="271"/>
      <c r="YP26" s="271"/>
      <c r="YQ26" s="271"/>
      <c r="YR26" s="271"/>
      <c r="YS26" s="271"/>
      <c r="YT26" s="271"/>
      <c r="YU26" s="271"/>
      <c r="YV26" s="271"/>
      <c r="YW26" s="271"/>
      <c r="YX26" s="271"/>
      <c r="YY26" s="271"/>
      <c r="YZ26" s="271"/>
      <c r="ZA26" s="271"/>
      <c r="ZB26" s="271"/>
      <c r="ZC26" s="271"/>
      <c r="ZD26" s="271"/>
      <c r="ZE26" s="271"/>
      <c r="ZF26" s="271"/>
      <c r="ZG26" s="271"/>
      <c r="ZH26" s="271"/>
      <c r="ZI26" s="271"/>
      <c r="ZJ26" s="271"/>
      <c r="ZK26" s="271"/>
      <c r="ZL26" s="271"/>
      <c r="ZM26" s="271"/>
      <c r="ZN26" s="271"/>
      <c r="ZO26" s="271"/>
      <c r="ZP26" s="271"/>
      <c r="ZQ26" s="271"/>
      <c r="ZR26" s="271"/>
      <c r="ZS26" s="271"/>
      <c r="ZT26" s="271"/>
      <c r="ZU26" s="271"/>
      <c r="ZV26" s="271"/>
      <c r="ZW26" s="271"/>
      <c r="ZX26" s="271"/>
      <c r="ZY26" s="271"/>
      <c r="ZZ26" s="271"/>
      <c r="AAA26" s="271"/>
      <c r="AAB26" s="271"/>
      <c r="AAC26" s="271"/>
      <c r="AAD26" s="271"/>
      <c r="AAE26" s="271"/>
      <c r="AAF26" s="271"/>
      <c r="AAG26" s="271"/>
      <c r="AAH26" s="271"/>
      <c r="AAI26" s="271"/>
      <c r="AAJ26" s="271"/>
      <c r="AAK26" s="271"/>
      <c r="AAL26" s="271"/>
      <c r="AAM26" s="271"/>
      <c r="AAN26" s="271"/>
      <c r="AAO26" s="271"/>
      <c r="AAP26" s="271"/>
      <c r="AAQ26" s="271"/>
      <c r="AAR26" s="271"/>
      <c r="AAS26" s="271"/>
      <c r="AAT26" s="271"/>
      <c r="AAU26" s="271"/>
      <c r="AAV26" s="271"/>
      <c r="AAW26" s="271"/>
      <c r="AAX26" s="271"/>
      <c r="AAY26" s="271"/>
      <c r="AAZ26" s="271"/>
      <c r="ABA26" s="271"/>
      <c r="ABB26" s="271"/>
      <c r="ABC26" s="271"/>
      <c r="ABD26" s="271"/>
      <c r="ABE26" s="271"/>
      <c r="ABF26" s="271"/>
      <c r="ABG26" s="271"/>
      <c r="ABH26" s="271"/>
      <c r="ABI26" s="271"/>
      <c r="ABJ26" s="271"/>
      <c r="ABK26" s="271"/>
      <c r="ABL26" s="271"/>
      <c r="ABM26" s="271"/>
      <c r="ABN26" s="271"/>
      <c r="ABO26" s="271"/>
      <c r="ABP26" s="271"/>
      <c r="ABQ26" s="271"/>
      <c r="ABR26" s="271"/>
      <c r="ABS26" s="271"/>
      <c r="ABT26" s="271"/>
      <c r="ABU26" s="271"/>
      <c r="ABV26" s="271"/>
      <c r="ABW26" s="271"/>
      <c r="ABX26" s="271"/>
      <c r="ABY26" s="271"/>
      <c r="ABZ26" s="271"/>
      <c r="ACA26" s="271"/>
      <c r="ACB26" s="271"/>
      <c r="ACC26" s="271"/>
      <c r="ACD26" s="271"/>
      <c r="ACE26" s="271"/>
      <c r="ACF26" s="271"/>
      <c r="ACG26" s="271"/>
      <c r="ACH26" s="271"/>
      <c r="ACI26" s="271"/>
      <c r="ACJ26" s="271"/>
      <c r="ACK26" s="271"/>
      <c r="ACL26" s="271"/>
      <c r="ACM26" s="271"/>
      <c r="ACN26" s="271"/>
      <c r="ACO26" s="271"/>
      <c r="ACP26" s="271"/>
      <c r="ACQ26" s="271"/>
      <c r="ACR26" s="271"/>
      <c r="ACS26" s="271"/>
      <c r="ACT26" s="271"/>
      <c r="ACU26" s="271"/>
      <c r="ACV26" s="271"/>
      <c r="ACW26" s="271"/>
      <c r="ACX26" s="271"/>
      <c r="ACY26" s="271"/>
      <c r="ACZ26" s="271"/>
      <c r="ADA26" s="271"/>
      <c r="ADB26" s="271"/>
      <c r="ADC26" s="271"/>
      <c r="ADD26" s="271"/>
      <c r="ADE26" s="271"/>
      <c r="ADF26" s="271"/>
      <c r="ADG26" s="271"/>
      <c r="ADH26" s="271"/>
      <c r="ADI26" s="271"/>
      <c r="ADJ26" s="271"/>
      <c r="ADK26" s="271"/>
      <c r="ADL26" s="271"/>
      <c r="ADM26" s="271"/>
      <c r="ADN26" s="271"/>
      <c r="ADO26" s="271"/>
      <c r="ADP26" s="271"/>
      <c r="ADQ26" s="271"/>
      <c r="ADR26" s="271"/>
      <c r="ADS26" s="271"/>
      <c r="ADT26" s="271"/>
      <c r="ADU26" s="271"/>
      <c r="ADV26" s="271"/>
      <c r="ADW26" s="271"/>
      <c r="ADX26" s="271"/>
      <c r="ADY26" s="271"/>
      <c r="ADZ26" s="271"/>
      <c r="AEA26" s="271"/>
      <c r="AEB26" s="271"/>
      <c r="AEC26" s="271"/>
      <c r="AED26" s="271"/>
      <c r="AEE26" s="271"/>
      <c r="AEF26" s="271"/>
      <c r="AEG26" s="271"/>
      <c r="AEH26" s="271"/>
      <c r="AEI26" s="271"/>
      <c r="AEJ26" s="271"/>
      <c r="AEK26" s="271"/>
      <c r="AEL26" s="271"/>
      <c r="AEM26" s="271"/>
      <c r="AEN26" s="271"/>
      <c r="AEO26" s="271"/>
      <c r="AEP26" s="271"/>
      <c r="AEQ26" s="271"/>
      <c r="AER26" s="271"/>
      <c r="AES26" s="271"/>
      <c r="AET26" s="271"/>
      <c r="AEU26" s="271"/>
      <c r="AEV26" s="271"/>
      <c r="AEW26" s="271"/>
      <c r="AEX26" s="271"/>
      <c r="AEY26" s="271"/>
      <c r="AEZ26" s="271"/>
      <c r="AFA26" s="271"/>
      <c r="AFB26" s="271"/>
      <c r="AFC26" s="271"/>
      <c r="AFD26" s="271"/>
      <c r="AFE26" s="271"/>
      <c r="AFF26" s="271"/>
      <c r="AFG26" s="271"/>
      <c r="AFH26" s="271"/>
      <c r="AFI26" s="271"/>
      <c r="AFJ26" s="271"/>
      <c r="AFK26" s="271"/>
      <c r="AFL26" s="271"/>
      <c r="AFM26" s="271"/>
      <c r="AFN26" s="271"/>
      <c r="AFO26" s="271"/>
      <c r="AFP26" s="271"/>
      <c r="AFQ26" s="271"/>
      <c r="AFR26" s="271"/>
      <c r="AFS26" s="271"/>
      <c r="AFT26" s="271"/>
      <c r="AFU26" s="271"/>
      <c r="AFV26" s="271"/>
      <c r="AFW26" s="271"/>
      <c r="AFX26" s="271"/>
      <c r="AFY26" s="271"/>
      <c r="AFZ26" s="271"/>
      <c r="AGA26" s="271"/>
      <c r="AGB26" s="271"/>
      <c r="AGC26" s="271"/>
      <c r="AGD26" s="271"/>
      <c r="AGE26" s="271"/>
      <c r="AGF26" s="271"/>
      <c r="AGG26" s="271"/>
      <c r="AGH26" s="271"/>
      <c r="AGI26" s="271"/>
      <c r="AGJ26" s="271"/>
      <c r="AGK26" s="271"/>
      <c r="AGL26" s="271"/>
      <c r="AGM26" s="271"/>
      <c r="AGN26" s="271"/>
      <c r="AGO26" s="271"/>
      <c r="AGP26" s="271"/>
      <c r="AGQ26" s="271"/>
      <c r="AGR26" s="271"/>
      <c r="AGS26" s="271"/>
      <c r="AGT26" s="271"/>
      <c r="AGU26" s="271"/>
      <c r="AGV26" s="271"/>
      <c r="AGW26" s="271"/>
      <c r="AGX26" s="271"/>
      <c r="AGY26" s="271"/>
      <c r="AGZ26" s="271"/>
      <c r="AHA26" s="271"/>
      <c r="AHB26" s="271"/>
      <c r="AHC26" s="271"/>
      <c r="AHD26" s="271"/>
      <c r="AHE26" s="271"/>
      <c r="AHF26" s="271"/>
      <c r="AHG26" s="271"/>
      <c r="AHH26" s="271"/>
      <c r="AHI26" s="271"/>
      <c r="AHJ26" s="271"/>
      <c r="AHK26" s="271"/>
      <c r="AHL26" s="271"/>
      <c r="AHM26" s="271"/>
      <c r="AHN26" s="271"/>
      <c r="AHO26" s="271"/>
      <c r="AHP26" s="271"/>
      <c r="AHQ26" s="271"/>
      <c r="AHR26" s="271"/>
      <c r="AHS26" s="271"/>
      <c r="AHT26" s="271"/>
      <c r="AHU26" s="271"/>
      <c r="AHV26" s="271"/>
      <c r="AHW26" s="271"/>
      <c r="AHX26" s="271"/>
      <c r="AHY26" s="271"/>
      <c r="AHZ26" s="271"/>
      <c r="AIA26" s="271"/>
      <c r="AIB26" s="271"/>
      <c r="AIC26" s="271"/>
      <c r="AID26" s="271"/>
      <c r="AIE26" s="271"/>
      <c r="AIF26" s="271"/>
      <c r="AIG26" s="271"/>
      <c r="AIH26" s="271"/>
      <c r="AII26" s="271"/>
      <c r="AIJ26" s="271"/>
      <c r="AIK26" s="271"/>
      <c r="AIL26" s="271"/>
      <c r="AIM26" s="271"/>
      <c r="AIN26" s="271"/>
      <c r="AIO26" s="271"/>
      <c r="AIP26" s="271"/>
      <c r="AIQ26" s="271"/>
      <c r="AIR26" s="271"/>
      <c r="AIS26" s="271"/>
      <c r="AIT26" s="271"/>
      <c r="AIU26" s="271"/>
      <c r="AIV26" s="271"/>
      <c r="AIW26" s="271"/>
      <c r="AIX26" s="271"/>
      <c r="AIY26" s="271"/>
      <c r="AIZ26" s="271"/>
      <c r="AJA26" s="271"/>
      <c r="AJB26" s="271"/>
      <c r="AJC26" s="271"/>
      <c r="AJD26" s="271"/>
      <c r="AJE26" s="271"/>
      <c r="AJF26" s="271"/>
      <c r="AJG26" s="271"/>
      <c r="AJH26" s="271"/>
      <c r="AJI26" s="271"/>
      <c r="AJJ26" s="271"/>
      <c r="AJK26" s="271"/>
      <c r="AJL26" s="271"/>
      <c r="AJM26" s="271"/>
      <c r="AJN26" s="271"/>
      <c r="AJO26" s="271"/>
      <c r="AJP26" s="271"/>
      <c r="AJQ26" s="271"/>
      <c r="AJR26" s="271"/>
      <c r="AJS26" s="271"/>
      <c r="AJT26" s="271"/>
      <c r="AJU26" s="271"/>
      <c r="AJV26" s="271"/>
      <c r="AJW26" s="271"/>
      <c r="AJX26" s="271"/>
      <c r="AJY26" s="271"/>
      <c r="AJZ26" s="271"/>
      <c r="AKA26" s="271"/>
      <c r="AKB26" s="271"/>
      <c r="AKC26" s="271"/>
      <c r="AKD26" s="271"/>
      <c r="AKE26" s="271"/>
      <c r="AKF26" s="271"/>
      <c r="AKG26" s="271"/>
      <c r="AKH26" s="271"/>
      <c r="AKI26" s="271"/>
      <c r="AKJ26" s="271"/>
      <c r="AKK26" s="271"/>
      <c r="AKL26" s="271"/>
      <c r="AKM26" s="271"/>
      <c r="AKN26" s="271"/>
      <c r="AKO26" s="271"/>
      <c r="AKP26" s="271"/>
      <c r="AKQ26" s="271"/>
      <c r="AKR26" s="271"/>
      <c r="AKS26" s="271"/>
      <c r="AKT26" s="271"/>
      <c r="AKU26" s="271"/>
      <c r="AKV26" s="271"/>
      <c r="AKW26" s="271"/>
      <c r="AKX26" s="271"/>
      <c r="AKY26" s="271"/>
      <c r="AKZ26" s="271"/>
      <c r="ALA26" s="271"/>
      <c r="ALB26" s="271"/>
      <c r="ALC26" s="271"/>
      <c r="ALD26" s="271"/>
      <c r="ALE26" s="271"/>
      <c r="ALF26" s="271"/>
      <c r="ALG26" s="271"/>
      <c r="ALH26" s="271"/>
      <c r="ALI26" s="271"/>
      <c r="ALJ26" s="271"/>
      <c r="ALK26" s="271"/>
      <c r="ALL26" s="271"/>
      <c r="ALM26" s="271"/>
      <c r="ALN26" s="271"/>
      <c r="ALO26" s="271"/>
      <c r="ALP26" s="271"/>
      <c r="ALQ26" s="271"/>
      <c r="ALR26" s="271"/>
      <c r="ALS26" s="271"/>
      <c r="ALT26" s="271"/>
      <c r="ALU26" s="271"/>
      <c r="ALV26" s="271"/>
      <c r="ALW26" s="271"/>
      <c r="ALX26" s="271"/>
      <c r="ALY26" s="271"/>
      <c r="ALZ26" s="271"/>
      <c r="AMA26" s="271"/>
      <c r="AMB26" s="271"/>
      <c r="AMC26" s="271"/>
      <c r="AMD26" s="271"/>
      <c r="AME26" s="271"/>
      <c r="AMF26" s="271"/>
      <c r="AMG26" s="271"/>
      <c r="AMH26" s="271"/>
      <c r="AMI26" s="271"/>
      <c r="AMJ26" s="271"/>
      <c r="AMK26" s="271"/>
      <c r="AML26" s="271"/>
      <c r="AMM26" s="271"/>
      <c r="AMN26" s="271"/>
      <c r="AMO26" s="271"/>
    </row>
    <row r="27" spans="1:1029" s="1" customFormat="1" ht="69" customHeight="1">
      <c r="A27" s="9">
        <v>12</v>
      </c>
      <c r="B27" s="9">
        <v>22</v>
      </c>
      <c r="C27" s="280">
        <v>21</v>
      </c>
      <c r="D27" s="281" t="s">
        <v>177</v>
      </c>
      <c r="E27" s="9" t="s">
        <v>178</v>
      </c>
      <c r="F27" s="9" t="s">
        <v>98</v>
      </c>
      <c r="G27" s="12"/>
      <c r="H27" s="12"/>
      <c r="I27" s="12"/>
      <c r="J27" s="12"/>
      <c r="K27" s="12"/>
      <c r="L27" s="12"/>
      <c r="M27" s="12"/>
      <c r="N27" s="394"/>
      <c r="O27" s="394" t="s">
        <v>156</v>
      </c>
      <c r="P27" s="394" t="s">
        <v>63</v>
      </c>
      <c r="Q27" s="384" t="s">
        <v>64</v>
      </c>
      <c r="R27" s="391">
        <v>8</v>
      </c>
      <c r="S27" s="387">
        <v>12</v>
      </c>
      <c r="T27" s="387"/>
      <c r="U27" s="387"/>
      <c r="V27" s="387">
        <v>1</v>
      </c>
      <c r="W27" s="387"/>
      <c r="X27" s="384"/>
      <c r="Y27" s="384"/>
      <c r="Z27" s="384">
        <v>1</v>
      </c>
      <c r="AA27" s="384"/>
      <c r="AB27" s="384">
        <v>97</v>
      </c>
      <c r="AC27" s="384"/>
      <c r="AD27" s="384"/>
      <c r="AE27" s="384"/>
      <c r="AF27" s="384"/>
      <c r="AG27" s="384"/>
      <c r="AH27" s="384"/>
      <c r="AI27" s="384"/>
      <c r="AJ27" s="384"/>
      <c r="AK27" s="384"/>
      <c r="AL27" s="384" t="s">
        <v>69</v>
      </c>
      <c r="AM27" s="384" t="s">
        <v>175</v>
      </c>
      <c r="AN27" s="384" t="s">
        <v>71</v>
      </c>
      <c r="AO27" s="384" t="s">
        <v>72</v>
      </c>
      <c r="AP27" s="384"/>
      <c r="AQ27" s="384"/>
      <c r="AR27" s="384"/>
      <c r="AS27" s="384"/>
      <c r="AT27" s="387"/>
      <c r="AU27" s="387"/>
      <c r="AV27" s="387"/>
      <c r="AW27" s="387"/>
      <c r="AX27" s="387"/>
      <c r="AY27" s="387">
        <v>1</v>
      </c>
      <c r="AZ27" s="387"/>
      <c r="BA27" s="387"/>
      <c r="BB27" s="387"/>
      <c r="BC27" s="387"/>
      <c r="BD27" s="387"/>
      <c r="BE27" s="387"/>
      <c r="BF27" s="387"/>
      <c r="BG27" s="387">
        <v>1</v>
      </c>
      <c r="BH27" s="384">
        <v>1</v>
      </c>
      <c r="BI27" s="387"/>
      <c r="BJ27" s="387"/>
      <c r="BK27" s="389">
        <v>1500</v>
      </c>
      <c r="BL27" s="10"/>
      <c r="BM27" s="10"/>
      <c r="BN27" s="10">
        <v>24</v>
      </c>
      <c r="BO27" s="10" t="s">
        <v>74</v>
      </c>
      <c r="BP27" s="10" t="s">
        <v>74</v>
      </c>
      <c r="BQ27" s="10">
        <v>1</v>
      </c>
      <c r="BR27" s="10" t="str">
        <f t="shared" si="0"/>
        <v>21_39.1</v>
      </c>
      <c r="BS27" s="282"/>
      <c r="BT27" s="10"/>
      <c r="BU27" s="10"/>
      <c r="BV27" s="10" t="s">
        <v>1777</v>
      </c>
      <c r="BW27" s="289"/>
      <c r="BX27" s="289"/>
      <c r="BY27" s="457"/>
      <c r="BZ27" s="457"/>
      <c r="CA27" s="457"/>
      <c r="CB27" s="271"/>
      <c r="CC27" s="458" t="s">
        <v>1959</v>
      </c>
      <c r="CD27" s="271"/>
      <c r="CE27" s="271"/>
      <c r="CF27" s="271"/>
      <c r="CG27" s="271"/>
      <c r="CH27" s="271"/>
      <c r="CI27" s="271"/>
      <c r="CJ27" s="271"/>
      <c r="CK27" s="271"/>
      <c r="CL27" s="271"/>
      <c r="CM27" s="271"/>
      <c r="CN27" s="271"/>
      <c r="CO27" s="271"/>
      <c r="CP27" s="271"/>
      <c r="CQ27" s="271"/>
      <c r="CR27" s="271"/>
      <c r="CS27" s="271"/>
      <c r="CT27" s="271"/>
      <c r="CU27" s="271"/>
      <c r="CV27" s="271"/>
      <c r="CW27" s="271"/>
      <c r="CX27" s="271"/>
      <c r="CY27" s="271"/>
      <c r="CZ27" s="271"/>
      <c r="DA27" s="271"/>
      <c r="DB27" s="271"/>
      <c r="DC27" s="271"/>
      <c r="DD27" s="271"/>
      <c r="DE27" s="271"/>
      <c r="DF27" s="271"/>
      <c r="DG27" s="271"/>
      <c r="DH27" s="271"/>
      <c r="DI27" s="271"/>
      <c r="DJ27" s="271"/>
      <c r="DK27" s="271"/>
      <c r="DL27" s="271"/>
      <c r="DM27" s="271"/>
      <c r="DN27" s="271"/>
      <c r="DO27" s="271"/>
      <c r="DP27" s="271"/>
      <c r="DQ27" s="271"/>
      <c r="DR27" s="271"/>
      <c r="DS27" s="271"/>
      <c r="DT27" s="271"/>
      <c r="DU27" s="271"/>
      <c r="DV27" s="271"/>
      <c r="DW27" s="271"/>
      <c r="DX27" s="271"/>
      <c r="DY27" s="271"/>
      <c r="DZ27" s="271"/>
      <c r="EA27" s="271"/>
      <c r="EB27" s="271"/>
      <c r="EC27" s="271"/>
      <c r="ED27" s="271"/>
      <c r="EE27" s="271"/>
      <c r="EF27" s="271"/>
      <c r="EG27" s="271"/>
      <c r="EH27" s="271"/>
      <c r="EI27" s="271"/>
      <c r="EJ27" s="271"/>
      <c r="EK27" s="271"/>
      <c r="EL27" s="271"/>
      <c r="EM27" s="271"/>
      <c r="EN27" s="271"/>
      <c r="EO27" s="271"/>
      <c r="EP27" s="271"/>
      <c r="EQ27" s="271"/>
      <c r="ER27" s="271"/>
      <c r="ES27" s="271"/>
      <c r="ET27" s="271"/>
      <c r="EU27" s="271"/>
      <c r="EV27" s="271"/>
      <c r="EW27" s="271"/>
      <c r="EX27" s="271"/>
      <c r="EY27" s="271"/>
      <c r="EZ27" s="271"/>
      <c r="FA27" s="271"/>
      <c r="FB27" s="271"/>
      <c r="FC27" s="271"/>
      <c r="FD27" s="271"/>
      <c r="FE27" s="271"/>
      <c r="FF27" s="271"/>
      <c r="FG27" s="271"/>
      <c r="FH27" s="271"/>
      <c r="FI27" s="271"/>
      <c r="FJ27" s="271"/>
      <c r="FK27" s="271"/>
      <c r="FL27" s="271"/>
      <c r="FM27" s="271"/>
      <c r="FN27" s="271"/>
      <c r="FO27" s="271"/>
      <c r="FP27" s="271"/>
      <c r="FQ27" s="271"/>
      <c r="FR27" s="271"/>
      <c r="FS27" s="271"/>
      <c r="FT27" s="271"/>
      <c r="FU27" s="271"/>
      <c r="FV27" s="271"/>
      <c r="FW27" s="271"/>
      <c r="FX27" s="271"/>
      <c r="FY27" s="271"/>
      <c r="FZ27" s="271"/>
      <c r="GA27" s="271"/>
      <c r="GB27" s="271"/>
      <c r="GC27" s="271"/>
      <c r="GD27" s="271"/>
      <c r="GE27" s="271"/>
      <c r="GF27" s="271"/>
      <c r="GG27" s="271"/>
      <c r="GH27" s="271"/>
      <c r="GI27" s="271"/>
      <c r="GJ27" s="271"/>
      <c r="GK27" s="271"/>
      <c r="GL27" s="271"/>
      <c r="GM27" s="271"/>
      <c r="GN27" s="271"/>
      <c r="GO27" s="271"/>
      <c r="GP27" s="271"/>
      <c r="GQ27" s="271"/>
      <c r="GR27" s="271"/>
      <c r="GS27" s="271"/>
      <c r="GT27" s="271"/>
      <c r="GU27" s="271"/>
      <c r="GV27" s="271"/>
      <c r="GW27" s="271"/>
      <c r="GX27" s="271"/>
      <c r="GY27" s="271"/>
      <c r="GZ27" s="271"/>
      <c r="HA27" s="271"/>
      <c r="HB27" s="271"/>
      <c r="HC27" s="271"/>
      <c r="HD27" s="271"/>
      <c r="HE27" s="271"/>
      <c r="HF27" s="271"/>
      <c r="HG27" s="271"/>
      <c r="HH27" s="271"/>
      <c r="HI27" s="271"/>
      <c r="HJ27" s="271"/>
      <c r="HK27" s="271"/>
      <c r="HL27" s="271"/>
      <c r="HM27" s="271"/>
      <c r="HN27" s="271"/>
      <c r="HO27" s="271"/>
      <c r="HP27" s="271"/>
      <c r="HQ27" s="271"/>
      <c r="HR27" s="271"/>
      <c r="HS27" s="271"/>
      <c r="HT27" s="271"/>
      <c r="HU27" s="271"/>
      <c r="HV27" s="271"/>
      <c r="HW27" s="271"/>
      <c r="HX27" s="271"/>
      <c r="HY27" s="271"/>
      <c r="HZ27" s="271"/>
      <c r="IA27" s="271"/>
      <c r="IB27" s="271"/>
      <c r="IC27" s="271"/>
      <c r="ID27" s="271"/>
      <c r="IE27" s="271"/>
      <c r="IF27" s="271"/>
      <c r="IG27" s="271"/>
      <c r="IH27" s="271"/>
      <c r="II27" s="271"/>
      <c r="IJ27" s="271"/>
      <c r="IK27" s="271"/>
      <c r="IL27" s="271"/>
      <c r="IM27" s="271"/>
      <c r="IN27" s="271"/>
      <c r="IO27" s="271"/>
      <c r="IP27" s="271"/>
      <c r="IQ27" s="271"/>
      <c r="IR27" s="271"/>
      <c r="IS27" s="271"/>
      <c r="IT27" s="271"/>
      <c r="IU27" s="271"/>
      <c r="IV27" s="271"/>
      <c r="IW27" s="271"/>
      <c r="IX27" s="271"/>
      <c r="IY27" s="271"/>
      <c r="IZ27" s="271"/>
      <c r="JA27" s="271"/>
      <c r="JB27" s="271"/>
      <c r="JC27" s="271"/>
      <c r="JD27" s="271"/>
      <c r="JE27" s="271"/>
      <c r="JF27" s="271"/>
      <c r="JG27" s="271"/>
      <c r="JH27" s="271"/>
      <c r="JI27" s="271"/>
      <c r="JJ27" s="271"/>
      <c r="JK27" s="271"/>
      <c r="JL27" s="271"/>
      <c r="JM27" s="271"/>
      <c r="JN27" s="271"/>
      <c r="JO27" s="271"/>
      <c r="JP27" s="271"/>
      <c r="JQ27" s="271"/>
      <c r="JR27" s="271"/>
      <c r="JS27" s="271"/>
      <c r="JT27" s="271"/>
      <c r="JU27" s="271"/>
      <c r="JV27" s="271"/>
      <c r="JW27" s="271"/>
      <c r="JX27" s="271"/>
      <c r="JY27" s="271"/>
      <c r="JZ27" s="271"/>
      <c r="KA27" s="271"/>
      <c r="KB27" s="271"/>
      <c r="KC27" s="271"/>
      <c r="KD27" s="271"/>
      <c r="KE27" s="271"/>
      <c r="KF27" s="271"/>
      <c r="KG27" s="271"/>
      <c r="KH27" s="271"/>
      <c r="KI27" s="271"/>
      <c r="KJ27" s="271"/>
      <c r="KK27" s="271"/>
      <c r="KL27" s="271"/>
      <c r="KM27" s="271"/>
      <c r="KN27" s="271"/>
      <c r="KO27" s="271"/>
      <c r="KP27" s="271"/>
      <c r="KQ27" s="271"/>
      <c r="KR27" s="271"/>
      <c r="KS27" s="271"/>
      <c r="KT27" s="271"/>
      <c r="KU27" s="271"/>
      <c r="KV27" s="271"/>
      <c r="KW27" s="271"/>
      <c r="KX27" s="271"/>
      <c r="KY27" s="271"/>
      <c r="KZ27" s="271"/>
      <c r="LA27" s="271"/>
      <c r="LB27" s="271"/>
      <c r="LC27" s="271"/>
      <c r="LD27" s="271"/>
      <c r="LE27" s="271"/>
      <c r="LF27" s="271"/>
      <c r="LG27" s="271"/>
      <c r="LH27" s="271"/>
      <c r="LI27" s="271"/>
      <c r="LJ27" s="271"/>
      <c r="LK27" s="271"/>
      <c r="LL27" s="271"/>
      <c r="LM27" s="271"/>
      <c r="LN27" s="271"/>
      <c r="LO27" s="271"/>
      <c r="LP27" s="271"/>
      <c r="LQ27" s="271"/>
      <c r="LR27" s="271"/>
      <c r="LS27" s="271"/>
      <c r="LT27" s="271"/>
      <c r="LU27" s="271"/>
      <c r="LV27" s="271"/>
      <c r="LW27" s="271"/>
      <c r="LX27" s="271"/>
      <c r="LY27" s="271"/>
      <c r="LZ27" s="271"/>
      <c r="MA27" s="271"/>
      <c r="MB27" s="271"/>
      <c r="MC27" s="271"/>
      <c r="MD27" s="271"/>
      <c r="ME27" s="271"/>
      <c r="MF27" s="271"/>
      <c r="MG27" s="271"/>
      <c r="MH27" s="271"/>
      <c r="MI27" s="271"/>
      <c r="MJ27" s="271"/>
      <c r="MK27" s="271"/>
      <c r="ML27" s="271"/>
      <c r="MM27" s="271"/>
      <c r="MN27" s="271"/>
      <c r="MO27" s="271"/>
      <c r="MP27" s="271"/>
      <c r="MQ27" s="271"/>
      <c r="MR27" s="271"/>
      <c r="MS27" s="271"/>
      <c r="MT27" s="271"/>
      <c r="MU27" s="271"/>
      <c r="MV27" s="271"/>
      <c r="MW27" s="271"/>
      <c r="MX27" s="271"/>
      <c r="MY27" s="271"/>
      <c r="MZ27" s="271"/>
      <c r="NA27" s="271"/>
      <c r="NB27" s="271"/>
      <c r="NC27" s="271"/>
      <c r="ND27" s="271"/>
      <c r="NE27" s="271"/>
      <c r="NF27" s="271"/>
      <c r="NG27" s="271"/>
      <c r="NH27" s="271"/>
      <c r="NI27" s="271"/>
      <c r="NJ27" s="271"/>
      <c r="NK27" s="271"/>
      <c r="NL27" s="271"/>
      <c r="NM27" s="271"/>
      <c r="NN27" s="271"/>
      <c r="NO27" s="271"/>
      <c r="NP27" s="271"/>
      <c r="NQ27" s="271"/>
      <c r="NR27" s="271"/>
      <c r="NS27" s="271"/>
      <c r="NT27" s="271"/>
      <c r="NU27" s="271"/>
      <c r="NV27" s="271"/>
      <c r="NW27" s="271"/>
      <c r="NX27" s="271"/>
      <c r="NY27" s="271"/>
      <c r="NZ27" s="271"/>
      <c r="OA27" s="271"/>
      <c r="OB27" s="271"/>
      <c r="OC27" s="271"/>
      <c r="OD27" s="271"/>
      <c r="OE27" s="271"/>
      <c r="OF27" s="271"/>
      <c r="OG27" s="271"/>
      <c r="OH27" s="271"/>
      <c r="OI27" s="271"/>
      <c r="OJ27" s="271"/>
      <c r="OK27" s="271"/>
      <c r="OL27" s="271"/>
      <c r="OM27" s="271"/>
      <c r="ON27" s="271"/>
      <c r="OO27" s="271"/>
      <c r="OP27" s="271"/>
      <c r="OQ27" s="271"/>
      <c r="OR27" s="271"/>
      <c r="OS27" s="271"/>
      <c r="OT27" s="271"/>
      <c r="OU27" s="271"/>
      <c r="OV27" s="271"/>
      <c r="OW27" s="271"/>
      <c r="OX27" s="271"/>
      <c r="OY27" s="271"/>
      <c r="OZ27" s="271"/>
      <c r="PA27" s="271"/>
      <c r="PB27" s="271"/>
      <c r="PC27" s="271"/>
      <c r="PD27" s="271"/>
      <c r="PE27" s="271"/>
      <c r="PF27" s="271"/>
      <c r="PG27" s="271"/>
      <c r="PH27" s="271"/>
      <c r="PI27" s="271"/>
      <c r="PJ27" s="271"/>
      <c r="PK27" s="271"/>
      <c r="PL27" s="271"/>
      <c r="PM27" s="271"/>
      <c r="PN27" s="271"/>
      <c r="PO27" s="271"/>
      <c r="PP27" s="271"/>
      <c r="PQ27" s="271"/>
      <c r="PR27" s="271"/>
      <c r="PS27" s="271"/>
      <c r="PT27" s="271"/>
      <c r="PU27" s="271"/>
      <c r="PV27" s="271"/>
      <c r="PW27" s="271"/>
      <c r="PX27" s="271"/>
      <c r="PY27" s="271"/>
      <c r="PZ27" s="271"/>
      <c r="QA27" s="271"/>
      <c r="QB27" s="271"/>
      <c r="QC27" s="271"/>
      <c r="QD27" s="271"/>
      <c r="QE27" s="271"/>
      <c r="QF27" s="271"/>
      <c r="QG27" s="271"/>
      <c r="QH27" s="271"/>
      <c r="QI27" s="271"/>
      <c r="QJ27" s="271"/>
      <c r="QK27" s="271"/>
      <c r="QL27" s="271"/>
      <c r="QM27" s="271"/>
      <c r="QN27" s="271"/>
      <c r="QO27" s="271"/>
      <c r="QP27" s="271"/>
      <c r="QQ27" s="271"/>
      <c r="QR27" s="271"/>
      <c r="QS27" s="271"/>
      <c r="QT27" s="271"/>
      <c r="QU27" s="271"/>
      <c r="QV27" s="271"/>
      <c r="QW27" s="271"/>
      <c r="QX27" s="271"/>
      <c r="QY27" s="271"/>
      <c r="QZ27" s="271"/>
      <c r="RA27" s="271"/>
      <c r="RB27" s="271"/>
      <c r="RC27" s="271"/>
      <c r="RD27" s="271"/>
      <c r="RE27" s="271"/>
      <c r="RF27" s="271"/>
      <c r="RG27" s="271"/>
      <c r="RH27" s="271"/>
      <c r="RI27" s="271"/>
      <c r="RJ27" s="271"/>
      <c r="RK27" s="271"/>
      <c r="RL27" s="271"/>
      <c r="RM27" s="271"/>
      <c r="RN27" s="271"/>
      <c r="RO27" s="271"/>
      <c r="RP27" s="271"/>
      <c r="RQ27" s="271"/>
      <c r="RR27" s="271"/>
      <c r="RS27" s="271"/>
      <c r="RT27" s="271"/>
      <c r="RU27" s="271"/>
      <c r="RV27" s="271"/>
      <c r="RW27" s="271"/>
      <c r="RX27" s="271"/>
      <c r="RY27" s="271"/>
      <c r="RZ27" s="271"/>
      <c r="SA27" s="271"/>
      <c r="SB27" s="271"/>
      <c r="SC27" s="271"/>
      <c r="SD27" s="271"/>
      <c r="SE27" s="271"/>
      <c r="SF27" s="271"/>
      <c r="SG27" s="271"/>
      <c r="SH27" s="271"/>
      <c r="SI27" s="271"/>
      <c r="SJ27" s="271"/>
      <c r="SK27" s="271"/>
      <c r="SL27" s="271"/>
      <c r="SM27" s="271"/>
      <c r="SN27" s="271"/>
      <c r="SO27" s="271"/>
      <c r="SP27" s="271"/>
      <c r="SQ27" s="271"/>
      <c r="SR27" s="271"/>
      <c r="SS27" s="271"/>
      <c r="ST27" s="271"/>
      <c r="SU27" s="271"/>
      <c r="SV27" s="271"/>
      <c r="SW27" s="271"/>
      <c r="SX27" s="271"/>
      <c r="SY27" s="271"/>
      <c r="SZ27" s="271"/>
      <c r="TA27" s="271"/>
      <c r="TB27" s="271"/>
      <c r="TC27" s="271"/>
      <c r="TD27" s="271"/>
      <c r="TE27" s="271"/>
      <c r="TF27" s="271"/>
      <c r="TG27" s="271"/>
      <c r="TH27" s="271"/>
      <c r="TI27" s="271"/>
      <c r="TJ27" s="271"/>
      <c r="TK27" s="271"/>
      <c r="TL27" s="271"/>
      <c r="TM27" s="271"/>
      <c r="TN27" s="271"/>
      <c r="TO27" s="271"/>
      <c r="TP27" s="271"/>
      <c r="TQ27" s="271"/>
      <c r="TR27" s="271"/>
      <c r="TS27" s="271"/>
      <c r="TT27" s="271"/>
      <c r="TU27" s="271"/>
      <c r="TV27" s="271"/>
      <c r="TW27" s="271"/>
      <c r="TX27" s="271"/>
      <c r="TY27" s="271"/>
      <c r="TZ27" s="271"/>
      <c r="UA27" s="271"/>
      <c r="UB27" s="271"/>
      <c r="UC27" s="271"/>
      <c r="UD27" s="271"/>
      <c r="UE27" s="271"/>
      <c r="UF27" s="271"/>
      <c r="UG27" s="271"/>
      <c r="UH27" s="271"/>
      <c r="UI27" s="271"/>
      <c r="UJ27" s="271"/>
      <c r="UK27" s="271"/>
      <c r="UL27" s="271"/>
      <c r="UM27" s="271"/>
      <c r="UN27" s="271"/>
      <c r="UO27" s="271"/>
      <c r="UP27" s="271"/>
      <c r="UQ27" s="271"/>
      <c r="UR27" s="271"/>
      <c r="US27" s="271"/>
      <c r="UT27" s="271"/>
      <c r="UU27" s="271"/>
      <c r="UV27" s="271"/>
      <c r="UW27" s="271"/>
      <c r="UX27" s="271"/>
      <c r="UY27" s="271"/>
      <c r="UZ27" s="271"/>
      <c r="VA27" s="271"/>
      <c r="VB27" s="271"/>
      <c r="VC27" s="271"/>
      <c r="VD27" s="271"/>
      <c r="VE27" s="271"/>
      <c r="VF27" s="271"/>
      <c r="VG27" s="271"/>
      <c r="VH27" s="271"/>
      <c r="VI27" s="271"/>
      <c r="VJ27" s="271"/>
      <c r="VK27" s="271"/>
      <c r="VL27" s="271"/>
      <c r="VM27" s="271"/>
      <c r="VN27" s="271"/>
      <c r="VO27" s="271"/>
      <c r="VP27" s="271"/>
      <c r="VQ27" s="271"/>
      <c r="VR27" s="271"/>
      <c r="VS27" s="271"/>
      <c r="VT27" s="271"/>
      <c r="VU27" s="271"/>
      <c r="VV27" s="271"/>
      <c r="VW27" s="271"/>
      <c r="VX27" s="271"/>
      <c r="VY27" s="271"/>
      <c r="VZ27" s="271"/>
      <c r="WA27" s="271"/>
      <c r="WB27" s="271"/>
      <c r="WC27" s="271"/>
      <c r="WD27" s="271"/>
      <c r="WE27" s="271"/>
      <c r="WF27" s="271"/>
      <c r="WG27" s="271"/>
      <c r="WH27" s="271"/>
      <c r="WI27" s="271"/>
      <c r="WJ27" s="271"/>
      <c r="WK27" s="271"/>
      <c r="WL27" s="271"/>
      <c r="WM27" s="271"/>
      <c r="WN27" s="271"/>
      <c r="WO27" s="271"/>
      <c r="WP27" s="271"/>
      <c r="WQ27" s="271"/>
      <c r="WR27" s="271"/>
      <c r="WS27" s="271"/>
      <c r="WT27" s="271"/>
      <c r="WU27" s="271"/>
      <c r="WV27" s="271"/>
      <c r="WW27" s="271"/>
      <c r="WX27" s="271"/>
      <c r="WY27" s="271"/>
      <c r="WZ27" s="271"/>
      <c r="XA27" s="271"/>
      <c r="XB27" s="271"/>
      <c r="XC27" s="271"/>
      <c r="XD27" s="271"/>
      <c r="XE27" s="271"/>
      <c r="XF27" s="271"/>
      <c r="XG27" s="271"/>
      <c r="XH27" s="271"/>
      <c r="XI27" s="271"/>
      <c r="XJ27" s="271"/>
      <c r="XK27" s="271"/>
      <c r="XL27" s="271"/>
      <c r="XM27" s="271"/>
      <c r="XN27" s="271"/>
      <c r="XO27" s="271"/>
      <c r="XP27" s="271"/>
      <c r="XQ27" s="271"/>
      <c r="XR27" s="271"/>
      <c r="XS27" s="271"/>
      <c r="XT27" s="271"/>
      <c r="XU27" s="271"/>
      <c r="XV27" s="271"/>
      <c r="XW27" s="271"/>
      <c r="XX27" s="271"/>
      <c r="XY27" s="271"/>
      <c r="XZ27" s="271"/>
      <c r="YA27" s="271"/>
      <c r="YB27" s="271"/>
      <c r="YC27" s="271"/>
      <c r="YD27" s="271"/>
      <c r="YE27" s="271"/>
      <c r="YF27" s="271"/>
      <c r="YG27" s="271"/>
      <c r="YH27" s="271"/>
      <c r="YI27" s="271"/>
      <c r="YJ27" s="271"/>
      <c r="YK27" s="271"/>
      <c r="YL27" s="271"/>
      <c r="YM27" s="271"/>
      <c r="YN27" s="271"/>
      <c r="YO27" s="271"/>
      <c r="YP27" s="271"/>
      <c r="YQ27" s="271"/>
      <c r="YR27" s="271"/>
      <c r="YS27" s="271"/>
      <c r="YT27" s="271"/>
      <c r="YU27" s="271"/>
      <c r="YV27" s="271"/>
      <c r="YW27" s="271"/>
      <c r="YX27" s="271"/>
      <c r="YY27" s="271"/>
      <c r="YZ27" s="271"/>
      <c r="ZA27" s="271"/>
      <c r="ZB27" s="271"/>
      <c r="ZC27" s="271"/>
      <c r="ZD27" s="271"/>
      <c r="ZE27" s="271"/>
      <c r="ZF27" s="271"/>
      <c r="ZG27" s="271"/>
      <c r="ZH27" s="271"/>
      <c r="ZI27" s="271"/>
      <c r="ZJ27" s="271"/>
      <c r="ZK27" s="271"/>
      <c r="ZL27" s="271"/>
      <c r="ZM27" s="271"/>
      <c r="ZN27" s="271"/>
      <c r="ZO27" s="271"/>
      <c r="ZP27" s="271"/>
      <c r="ZQ27" s="271"/>
      <c r="ZR27" s="271"/>
      <c r="ZS27" s="271"/>
      <c r="ZT27" s="271"/>
      <c r="ZU27" s="271"/>
      <c r="ZV27" s="271"/>
      <c r="ZW27" s="271"/>
      <c r="ZX27" s="271"/>
      <c r="ZY27" s="271"/>
      <c r="ZZ27" s="271"/>
      <c r="AAA27" s="271"/>
      <c r="AAB27" s="271"/>
      <c r="AAC27" s="271"/>
      <c r="AAD27" s="271"/>
      <c r="AAE27" s="271"/>
      <c r="AAF27" s="271"/>
      <c r="AAG27" s="271"/>
      <c r="AAH27" s="271"/>
      <c r="AAI27" s="271"/>
      <c r="AAJ27" s="271"/>
      <c r="AAK27" s="271"/>
      <c r="AAL27" s="271"/>
      <c r="AAM27" s="271"/>
      <c r="AAN27" s="271"/>
      <c r="AAO27" s="271"/>
      <c r="AAP27" s="271"/>
      <c r="AAQ27" s="271"/>
      <c r="AAR27" s="271"/>
      <c r="AAS27" s="271"/>
      <c r="AAT27" s="271"/>
      <c r="AAU27" s="271"/>
      <c r="AAV27" s="271"/>
      <c r="AAW27" s="271"/>
      <c r="AAX27" s="271"/>
      <c r="AAY27" s="271"/>
      <c r="AAZ27" s="271"/>
      <c r="ABA27" s="271"/>
      <c r="ABB27" s="271"/>
      <c r="ABC27" s="271"/>
      <c r="ABD27" s="271"/>
      <c r="ABE27" s="271"/>
      <c r="ABF27" s="271"/>
      <c r="ABG27" s="271"/>
      <c r="ABH27" s="271"/>
      <c r="ABI27" s="271"/>
      <c r="ABJ27" s="271"/>
      <c r="ABK27" s="271"/>
      <c r="ABL27" s="271"/>
      <c r="ABM27" s="271"/>
      <c r="ABN27" s="271"/>
      <c r="ABO27" s="271"/>
      <c r="ABP27" s="271"/>
      <c r="ABQ27" s="271"/>
      <c r="ABR27" s="271"/>
      <c r="ABS27" s="271"/>
      <c r="ABT27" s="271"/>
      <c r="ABU27" s="271"/>
      <c r="ABV27" s="271"/>
      <c r="ABW27" s="271"/>
      <c r="ABX27" s="271"/>
      <c r="ABY27" s="271"/>
      <c r="ABZ27" s="271"/>
      <c r="ACA27" s="271"/>
      <c r="ACB27" s="271"/>
      <c r="ACC27" s="271"/>
      <c r="ACD27" s="271"/>
      <c r="ACE27" s="271"/>
      <c r="ACF27" s="271"/>
      <c r="ACG27" s="271"/>
      <c r="ACH27" s="271"/>
      <c r="ACI27" s="271"/>
      <c r="ACJ27" s="271"/>
      <c r="ACK27" s="271"/>
      <c r="ACL27" s="271"/>
      <c r="ACM27" s="271"/>
      <c r="ACN27" s="271"/>
      <c r="ACO27" s="271"/>
      <c r="ACP27" s="271"/>
      <c r="ACQ27" s="271"/>
      <c r="ACR27" s="271"/>
      <c r="ACS27" s="271"/>
      <c r="ACT27" s="271"/>
      <c r="ACU27" s="271"/>
      <c r="ACV27" s="271"/>
      <c r="ACW27" s="271"/>
      <c r="ACX27" s="271"/>
      <c r="ACY27" s="271"/>
      <c r="ACZ27" s="271"/>
      <c r="ADA27" s="271"/>
      <c r="ADB27" s="271"/>
      <c r="ADC27" s="271"/>
      <c r="ADD27" s="271"/>
      <c r="ADE27" s="271"/>
      <c r="ADF27" s="271"/>
      <c r="ADG27" s="271"/>
      <c r="ADH27" s="271"/>
      <c r="ADI27" s="271"/>
      <c r="ADJ27" s="271"/>
      <c r="ADK27" s="271"/>
      <c r="ADL27" s="271"/>
      <c r="ADM27" s="271"/>
      <c r="ADN27" s="271"/>
      <c r="ADO27" s="271"/>
      <c r="ADP27" s="271"/>
      <c r="ADQ27" s="271"/>
      <c r="ADR27" s="271"/>
      <c r="ADS27" s="271"/>
      <c r="ADT27" s="271"/>
      <c r="ADU27" s="271"/>
      <c r="ADV27" s="271"/>
      <c r="ADW27" s="271"/>
      <c r="ADX27" s="271"/>
      <c r="ADY27" s="271"/>
      <c r="ADZ27" s="271"/>
      <c r="AEA27" s="271"/>
      <c r="AEB27" s="271"/>
      <c r="AEC27" s="271"/>
      <c r="AED27" s="271"/>
      <c r="AEE27" s="271"/>
      <c r="AEF27" s="271"/>
      <c r="AEG27" s="271"/>
      <c r="AEH27" s="271"/>
      <c r="AEI27" s="271"/>
      <c r="AEJ27" s="271"/>
      <c r="AEK27" s="271"/>
      <c r="AEL27" s="271"/>
      <c r="AEM27" s="271"/>
      <c r="AEN27" s="271"/>
      <c r="AEO27" s="271"/>
      <c r="AEP27" s="271"/>
      <c r="AEQ27" s="271"/>
      <c r="AER27" s="271"/>
      <c r="AES27" s="271"/>
      <c r="AET27" s="271"/>
      <c r="AEU27" s="271"/>
      <c r="AEV27" s="271"/>
      <c r="AEW27" s="271"/>
      <c r="AEX27" s="271"/>
      <c r="AEY27" s="271"/>
      <c r="AEZ27" s="271"/>
      <c r="AFA27" s="271"/>
      <c r="AFB27" s="271"/>
      <c r="AFC27" s="271"/>
      <c r="AFD27" s="271"/>
      <c r="AFE27" s="271"/>
      <c r="AFF27" s="271"/>
      <c r="AFG27" s="271"/>
      <c r="AFH27" s="271"/>
      <c r="AFI27" s="271"/>
      <c r="AFJ27" s="271"/>
      <c r="AFK27" s="271"/>
      <c r="AFL27" s="271"/>
      <c r="AFM27" s="271"/>
      <c r="AFN27" s="271"/>
      <c r="AFO27" s="271"/>
      <c r="AFP27" s="271"/>
      <c r="AFQ27" s="271"/>
      <c r="AFR27" s="271"/>
      <c r="AFS27" s="271"/>
      <c r="AFT27" s="271"/>
      <c r="AFU27" s="271"/>
      <c r="AFV27" s="271"/>
      <c r="AFW27" s="271"/>
      <c r="AFX27" s="271"/>
      <c r="AFY27" s="271"/>
      <c r="AFZ27" s="271"/>
      <c r="AGA27" s="271"/>
      <c r="AGB27" s="271"/>
      <c r="AGC27" s="271"/>
      <c r="AGD27" s="271"/>
      <c r="AGE27" s="271"/>
      <c r="AGF27" s="271"/>
      <c r="AGG27" s="271"/>
      <c r="AGH27" s="271"/>
      <c r="AGI27" s="271"/>
      <c r="AGJ27" s="271"/>
      <c r="AGK27" s="271"/>
      <c r="AGL27" s="271"/>
      <c r="AGM27" s="271"/>
      <c r="AGN27" s="271"/>
      <c r="AGO27" s="271"/>
      <c r="AGP27" s="271"/>
      <c r="AGQ27" s="271"/>
      <c r="AGR27" s="271"/>
      <c r="AGS27" s="271"/>
      <c r="AGT27" s="271"/>
      <c r="AGU27" s="271"/>
      <c r="AGV27" s="271"/>
      <c r="AGW27" s="271"/>
      <c r="AGX27" s="271"/>
      <c r="AGY27" s="271"/>
      <c r="AGZ27" s="271"/>
      <c r="AHA27" s="271"/>
      <c r="AHB27" s="271"/>
      <c r="AHC27" s="271"/>
      <c r="AHD27" s="271"/>
      <c r="AHE27" s="271"/>
      <c r="AHF27" s="271"/>
      <c r="AHG27" s="271"/>
      <c r="AHH27" s="271"/>
      <c r="AHI27" s="271"/>
      <c r="AHJ27" s="271"/>
      <c r="AHK27" s="271"/>
      <c r="AHL27" s="271"/>
      <c r="AHM27" s="271"/>
      <c r="AHN27" s="271"/>
      <c r="AHO27" s="271"/>
      <c r="AHP27" s="271"/>
      <c r="AHQ27" s="271"/>
      <c r="AHR27" s="271"/>
      <c r="AHS27" s="271"/>
      <c r="AHT27" s="271"/>
      <c r="AHU27" s="271"/>
      <c r="AHV27" s="271"/>
      <c r="AHW27" s="271"/>
      <c r="AHX27" s="271"/>
      <c r="AHY27" s="271"/>
      <c r="AHZ27" s="271"/>
      <c r="AIA27" s="271"/>
      <c r="AIB27" s="271"/>
      <c r="AIC27" s="271"/>
      <c r="AID27" s="271"/>
      <c r="AIE27" s="271"/>
      <c r="AIF27" s="271"/>
      <c r="AIG27" s="271"/>
      <c r="AIH27" s="271"/>
      <c r="AII27" s="271"/>
      <c r="AIJ27" s="271"/>
      <c r="AIK27" s="271"/>
      <c r="AIL27" s="271"/>
      <c r="AIM27" s="271"/>
      <c r="AIN27" s="271"/>
      <c r="AIO27" s="271"/>
      <c r="AIP27" s="271"/>
      <c r="AIQ27" s="271"/>
      <c r="AIR27" s="271"/>
      <c r="AIS27" s="271"/>
      <c r="AIT27" s="271"/>
      <c r="AIU27" s="271"/>
      <c r="AIV27" s="271"/>
      <c r="AIW27" s="271"/>
      <c r="AIX27" s="271"/>
      <c r="AIY27" s="271"/>
      <c r="AIZ27" s="271"/>
      <c r="AJA27" s="271"/>
      <c r="AJB27" s="271"/>
      <c r="AJC27" s="271"/>
      <c r="AJD27" s="271"/>
      <c r="AJE27" s="271"/>
      <c r="AJF27" s="271"/>
      <c r="AJG27" s="271"/>
      <c r="AJH27" s="271"/>
      <c r="AJI27" s="271"/>
      <c r="AJJ27" s="271"/>
      <c r="AJK27" s="271"/>
      <c r="AJL27" s="271"/>
      <c r="AJM27" s="271"/>
      <c r="AJN27" s="271"/>
      <c r="AJO27" s="271"/>
      <c r="AJP27" s="271"/>
      <c r="AJQ27" s="271"/>
      <c r="AJR27" s="271"/>
      <c r="AJS27" s="271"/>
      <c r="AJT27" s="271"/>
      <c r="AJU27" s="271"/>
      <c r="AJV27" s="271"/>
      <c r="AJW27" s="271"/>
      <c r="AJX27" s="271"/>
      <c r="AJY27" s="271"/>
      <c r="AJZ27" s="271"/>
      <c r="AKA27" s="271"/>
      <c r="AKB27" s="271"/>
      <c r="AKC27" s="271"/>
      <c r="AKD27" s="271"/>
      <c r="AKE27" s="271"/>
      <c r="AKF27" s="271"/>
      <c r="AKG27" s="271"/>
      <c r="AKH27" s="271"/>
      <c r="AKI27" s="271"/>
      <c r="AKJ27" s="271"/>
      <c r="AKK27" s="271"/>
      <c r="AKL27" s="271"/>
      <c r="AKM27" s="271"/>
      <c r="AKN27" s="271"/>
      <c r="AKO27" s="271"/>
      <c r="AKP27" s="271"/>
      <c r="AKQ27" s="271"/>
      <c r="AKR27" s="271"/>
      <c r="AKS27" s="271"/>
      <c r="AKT27" s="271"/>
      <c r="AKU27" s="271"/>
      <c r="AKV27" s="271"/>
      <c r="AKW27" s="271"/>
      <c r="AKX27" s="271"/>
      <c r="AKY27" s="271"/>
      <c r="AKZ27" s="271"/>
      <c r="ALA27" s="271"/>
      <c r="ALB27" s="271"/>
      <c r="ALC27" s="271"/>
      <c r="ALD27" s="271"/>
      <c r="ALE27" s="271"/>
      <c r="ALF27" s="271"/>
      <c r="ALG27" s="271"/>
      <c r="ALH27" s="271"/>
      <c r="ALI27" s="271"/>
      <c r="ALJ27" s="271"/>
      <c r="ALK27" s="271"/>
      <c r="ALL27" s="271"/>
      <c r="ALM27" s="271"/>
      <c r="ALN27" s="271"/>
      <c r="ALO27" s="271"/>
      <c r="ALP27" s="271"/>
      <c r="ALQ27" s="271"/>
      <c r="ALR27" s="271"/>
      <c r="ALS27" s="271"/>
      <c r="ALT27" s="271"/>
      <c r="ALU27" s="271"/>
      <c r="ALV27" s="271"/>
      <c r="ALW27" s="271"/>
      <c r="ALX27" s="271"/>
      <c r="ALY27" s="271"/>
      <c r="ALZ27" s="271"/>
      <c r="AMA27" s="271"/>
      <c r="AMB27" s="271"/>
      <c r="AMC27" s="271"/>
      <c r="AMD27" s="271"/>
      <c r="AME27" s="271"/>
      <c r="AMF27" s="271"/>
      <c r="AMG27" s="271"/>
      <c r="AMH27" s="271"/>
      <c r="AMI27" s="271"/>
      <c r="AMJ27" s="271"/>
      <c r="AMK27" s="271"/>
      <c r="AML27" s="271"/>
      <c r="AMM27" s="271"/>
      <c r="AMN27" s="271"/>
      <c r="AMO27" s="271"/>
    </row>
    <row r="28" spans="1:1029" s="1" customFormat="1" ht="69" customHeight="1">
      <c r="A28" s="9">
        <v>13</v>
      </c>
      <c r="B28" s="9">
        <v>23</v>
      </c>
      <c r="C28" s="280">
        <v>22</v>
      </c>
      <c r="D28" s="281">
        <v>36</v>
      </c>
      <c r="E28" s="9" t="s">
        <v>179</v>
      </c>
      <c r="F28" s="9" t="s">
        <v>61</v>
      </c>
      <c r="G28" s="9"/>
      <c r="H28" s="9"/>
      <c r="I28" s="9"/>
      <c r="J28" s="9"/>
      <c r="K28" s="9"/>
      <c r="L28" s="9" t="s">
        <v>1652</v>
      </c>
      <c r="M28" s="9"/>
      <c r="N28" s="383">
        <v>19</v>
      </c>
      <c r="O28" s="384" t="s">
        <v>143</v>
      </c>
      <c r="P28" s="384" t="s">
        <v>63</v>
      </c>
      <c r="Q28" s="384" t="s">
        <v>64</v>
      </c>
      <c r="R28" s="385">
        <v>9</v>
      </c>
      <c r="S28" s="386">
        <v>11</v>
      </c>
      <c r="T28" s="387"/>
      <c r="U28" s="387"/>
      <c r="V28" s="387">
        <v>1</v>
      </c>
      <c r="W28" s="387"/>
      <c r="X28" s="384"/>
      <c r="Y28" s="384"/>
      <c r="Z28" s="384">
        <v>1</v>
      </c>
      <c r="AA28" s="383"/>
      <c r="AB28" s="383">
        <v>97</v>
      </c>
      <c r="AC28" s="388">
        <v>1</v>
      </c>
      <c r="AD28" s="384" t="s">
        <v>180</v>
      </c>
      <c r="AE28" s="384" t="s">
        <v>181</v>
      </c>
      <c r="AF28" s="384" t="s">
        <v>182</v>
      </c>
      <c r="AG28" s="384" t="s">
        <v>183</v>
      </c>
      <c r="AH28" s="384" t="s">
        <v>68</v>
      </c>
      <c r="AI28" s="384" t="s">
        <v>68</v>
      </c>
      <c r="AJ28" s="384" t="s">
        <v>68</v>
      </c>
      <c r="AK28" s="384" t="s">
        <v>68</v>
      </c>
      <c r="AL28" s="384" t="s">
        <v>69</v>
      </c>
      <c r="AM28" s="384" t="s">
        <v>175</v>
      </c>
      <c r="AN28" s="384" t="s">
        <v>71</v>
      </c>
      <c r="AO28" s="384" t="s">
        <v>72</v>
      </c>
      <c r="AP28" s="384"/>
      <c r="AQ28" s="384"/>
      <c r="AR28" s="384"/>
      <c r="AS28" s="384"/>
      <c r="AT28" s="387"/>
      <c r="AU28" s="387"/>
      <c r="AV28" s="387"/>
      <c r="AW28" s="387"/>
      <c r="AX28" s="387"/>
      <c r="AY28" s="387">
        <v>1</v>
      </c>
      <c r="AZ28" s="387"/>
      <c r="BA28" s="387"/>
      <c r="BB28" s="387"/>
      <c r="BC28" s="387"/>
      <c r="BD28" s="387"/>
      <c r="BE28" s="387"/>
      <c r="BF28" s="387"/>
      <c r="BG28" s="387">
        <v>1</v>
      </c>
      <c r="BH28" s="384">
        <v>1</v>
      </c>
      <c r="BI28" s="387"/>
      <c r="BJ28" s="387"/>
      <c r="BK28" s="389">
        <v>1230</v>
      </c>
      <c r="BL28" s="10"/>
      <c r="BM28" s="10"/>
      <c r="BN28" s="10">
        <v>19</v>
      </c>
      <c r="BO28" s="10" t="s">
        <v>184</v>
      </c>
      <c r="BP28" s="10" t="s">
        <v>74</v>
      </c>
      <c r="BQ28" s="10">
        <v>1</v>
      </c>
      <c r="BR28" s="10" t="str">
        <f t="shared" si="0"/>
        <v>22_36</v>
      </c>
      <c r="BS28" s="282"/>
      <c r="BT28" s="10"/>
      <c r="BU28" s="10" t="s">
        <v>1781</v>
      </c>
      <c r="BV28" s="10"/>
      <c r="BW28" s="289"/>
      <c r="BX28" s="289"/>
      <c r="BY28" s="457"/>
      <c r="BZ28" s="457"/>
      <c r="CA28" s="457"/>
      <c r="CB28" s="271"/>
      <c r="CC28" s="458" t="s">
        <v>1959</v>
      </c>
      <c r="CD28" s="271"/>
      <c r="CE28" s="271"/>
      <c r="CF28" s="271"/>
      <c r="CG28" s="271"/>
      <c r="CH28" s="271"/>
      <c r="CI28" s="271"/>
      <c r="CJ28" s="271"/>
      <c r="CK28" s="271"/>
      <c r="CL28" s="271"/>
      <c r="CM28" s="271"/>
      <c r="CN28" s="271"/>
      <c r="CO28" s="271"/>
      <c r="CP28" s="271"/>
      <c r="CQ28" s="271"/>
      <c r="CR28" s="271"/>
      <c r="CS28" s="271"/>
      <c r="CT28" s="271"/>
      <c r="CU28" s="271"/>
      <c r="CV28" s="271"/>
      <c r="CW28" s="271"/>
      <c r="CX28" s="271"/>
      <c r="CY28" s="271"/>
      <c r="CZ28" s="271"/>
      <c r="DA28" s="271"/>
      <c r="DB28" s="271"/>
      <c r="DC28" s="271"/>
      <c r="DD28" s="271"/>
      <c r="DE28" s="271"/>
      <c r="DF28" s="271"/>
      <c r="DG28" s="271"/>
      <c r="DH28" s="271"/>
      <c r="DI28" s="271"/>
      <c r="DJ28" s="271"/>
      <c r="DK28" s="271"/>
      <c r="DL28" s="271"/>
      <c r="DM28" s="271"/>
      <c r="DN28" s="271"/>
      <c r="DO28" s="271"/>
      <c r="DP28" s="271"/>
      <c r="DQ28" s="271"/>
      <c r="DR28" s="271"/>
      <c r="DS28" s="271"/>
      <c r="DT28" s="271"/>
      <c r="DU28" s="271"/>
      <c r="DV28" s="271"/>
      <c r="DW28" s="271"/>
      <c r="DX28" s="271"/>
      <c r="DY28" s="271"/>
      <c r="DZ28" s="271"/>
      <c r="EA28" s="271"/>
      <c r="EB28" s="271"/>
      <c r="EC28" s="271"/>
      <c r="ED28" s="271"/>
      <c r="EE28" s="271"/>
      <c r="EF28" s="271"/>
      <c r="EG28" s="271"/>
      <c r="EH28" s="271"/>
      <c r="EI28" s="271"/>
      <c r="EJ28" s="271"/>
      <c r="EK28" s="271"/>
      <c r="EL28" s="271"/>
      <c r="EM28" s="271"/>
      <c r="EN28" s="271"/>
      <c r="EO28" s="271"/>
      <c r="EP28" s="271"/>
      <c r="EQ28" s="271"/>
      <c r="ER28" s="271"/>
      <c r="ES28" s="271"/>
      <c r="ET28" s="271"/>
      <c r="EU28" s="271"/>
      <c r="EV28" s="271"/>
      <c r="EW28" s="271"/>
      <c r="EX28" s="271"/>
      <c r="EY28" s="271"/>
      <c r="EZ28" s="271"/>
      <c r="FA28" s="271"/>
      <c r="FB28" s="271"/>
      <c r="FC28" s="271"/>
      <c r="FD28" s="271"/>
      <c r="FE28" s="271"/>
      <c r="FF28" s="271"/>
      <c r="FG28" s="271"/>
      <c r="FH28" s="271"/>
      <c r="FI28" s="271"/>
      <c r="FJ28" s="271"/>
      <c r="FK28" s="271"/>
      <c r="FL28" s="271"/>
      <c r="FM28" s="271"/>
      <c r="FN28" s="271"/>
      <c r="FO28" s="271"/>
      <c r="FP28" s="271"/>
      <c r="FQ28" s="271"/>
      <c r="FR28" s="271"/>
      <c r="FS28" s="271"/>
      <c r="FT28" s="271"/>
      <c r="FU28" s="271"/>
      <c r="FV28" s="271"/>
      <c r="FW28" s="271"/>
      <c r="FX28" s="271"/>
      <c r="FY28" s="271"/>
      <c r="FZ28" s="271"/>
      <c r="GA28" s="271"/>
      <c r="GB28" s="271"/>
      <c r="GC28" s="271"/>
      <c r="GD28" s="271"/>
      <c r="GE28" s="271"/>
      <c r="GF28" s="271"/>
      <c r="GG28" s="271"/>
      <c r="GH28" s="271"/>
      <c r="GI28" s="271"/>
      <c r="GJ28" s="271"/>
      <c r="GK28" s="271"/>
      <c r="GL28" s="271"/>
      <c r="GM28" s="271"/>
      <c r="GN28" s="271"/>
      <c r="GO28" s="271"/>
      <c r="GP28" s="271"/>
      <c r="GQ28" s="271"/>
      <c r="GR28" s="271"/>
      <c r="GS28" s="271"/>
      <c r="GT28" s="271"/>
      <c r="GU28" s="271"/>
      <c r="GV28" s="271"/>
      <c r="GW28" s="271"/>
      <c r="GX28" s="271"/>
      <c r="GY28" s="271"/>
      <c r="GZ28" s="271"/>
      <c r="HA28" s="271"/>
      <c r="HB28" s="271"/>
      <c r="HC28" s="271"/>
      <c r="HD28" s="271"/>
      <c r="HE28" s="271"/>
      <c r="HF28" s="271"/>
      <c r="HG28" s="271"/>
      <c r="HH28" s="271"/>
      <c r="HI28" s="271"/>
      <c r="HJ28" s="271"/>
      <c r="HK28" s="271"/>
      <c r="HL28" s="271"/>
      <c r="HM28" s="271"/>
      <c r="HN28" s="271"/>
      <c r="HO28" s="271"/>
      <c r="HP28" s="271"/>
      <c r="HQ28" s="271"/>
      <c r="HR28" s="271"/>
      <c r="HS28" s="271"/>
      <c r="HT28" s="271"/>
      <c r="HU28" s="271"/>
      <c r="HV28" s="271"/>
      <c r="HW28" s="271"/>
      <c r="HX28" s="271"/>
      <c r="HY28" s="271"/>
      <c r="HZ28" s="271"/>
      <c r="IA28" s="271"/>
      <c r="IB28" s="271"/>
      <c r="IC28" s="271"/>
      <c r="ID28" s="271"/>
      <c r="IE28" s="271"/>
      <c r="IF28" s="271"/>
      <c r="IG28" s="271"/>
      <c r="IH28" s="271"/>
      <c r="II28" s="271"/>
      <c r="IJ28" s="271"/>
      <c r="IK28" s="271"/>
      <c r="IL28" s="271"/>
      <c r="IM28" s="271"/>
      <c r="IN28" s="271"/>
      <c r="IO28" s="271"/>
      <c r="IP28" s="271"/>
      <c r="IQ28" s="271"/>
      <c r="IR28" s="271"/>
      <c r="IS28" s="271"/>
      <c r="IT28" s="271"/>
      <c r="IU28" s="271"/>
      <c r="IV28" s="271"/>
      <c r="IW28" s="271"/>
      <c r="IX28" s="271"/>
      <c r="IY28" s="271"/>
      <c r="IZ28" s="271"/>
      <c r="JA28" s="271"/>
      <c r="JB28" s="271"/>
      <c r="JC28" s="271"/>
      <c r="JD28" s="271"/>
      <c r="JE28" s="271"/>
      <c r="JF28" s="271"/>
      <c r="JG28" s="271"/>
      <c r="JH28" s="271"/>
      <c r="JI28" s="271"/>
      <c r="JJ28" s="271"/>
      <c r="JK28" s="271"/>
      <c r="JL28" s="271"/>
      <c r="JM28" s="271"/>
      <c r="JN28" s="271"/>
      <c r="JO28" s="271"/>
      <c r="JP28" s="271"/>
      <c r="JQ28" s="271"/>
      <c r="JR28" s="271"/>
      <c r="JS28" s="271"/>
      <c r="JT28" s="271"/>
      <c r="JU28" s="271"/>
      <c r="JV28" s="271"/>
      <c r="JW28" s="271"/>
      <c r="JX28" s="271"/>
      <c r="JY28" s="271"/>
      <c r="JZ28" s="271"/>
      <c r="KA28" s="271"/>
      <c r="KB28" s="271"/>
      <c r="KC28" s="271"/>
      <c r="KD28" s="271"/>
      <c r="KE28" s="271"/>
      <c r="KF28" s="271"/>
      <c r="KG28" s="271"/>
      <c r="KH28" s="271"/>
      <c r="KI28" s="271"/>
      <c r="KJ28" s="271"/>
      <c r="KK28" s="271"/>
      <c r="KL28" s="271"/>
      <c r="KM28" s="271"/>
      <c r="KN28" s="271"/>
      <c r="KO28" s="271"/>
      <c r="KP28" s="271"/>
      <c r="KQ28" s="271"/>
      <c r="KR28" s="271"/>
      <c r="KS28" s="271"/>
      <c r="KT28" s="271"/>
      <c r="KU28" s="271"/>
      <c r="KV28" s="271"/>
      <c r="KW28" s="271"/>
      <c r="KX28" s="271"/>
      <c r="KY28" s="271"/>
      <c r="KZ28" s="271"/>
      <c r="LA28" s="271"/>
      <c r="LB28" s="271"/>
      <c r="LC28" s="271"/>
      <c r="LD28" s="271"/>
      <c r="LE28" s="271"/>
      <c r="LF28" s="271"/>
      <c r="LG28" s="271"/>
      <c r="LH28" s="271"/>
      <c r="LI28" s="271"/>
      <c r="LJ28" s="271"/>
      <c r="LK28" s="271"/>
      <c r="LL28" s="271"/>
      <c r="LM28" s="271"/>
      <c r="LN28" s="271"/>
      <c r="LO28" s="271"/>
      <c r="LP28" s="271"/>
      <c r="LQ28" s="271"/>
      <c r="LR28" s="271"/>
      <c r="LS28" s="271"/>
      <c r="LT28" s="271"/>
      <c r="LU28" s="271"/>
      <c r="LV28" s="271"/>
      <c r="LW28" s="271"/>
      <c r="LX28" s="271"/>
      <c r="LY28" s="271"/>
      <c r="LZ28" s="271"/>
      <c r="MA28" s="271"/>
      <c r="MB28" s="271"/>
      <c r="MC28" s="271"/>
      <c r="MD28" s="271"/>
      <c r="ME28" s="271"/>
      <c r="MF28" s="271"/>
      <c r="MG28" s="271"/>
      <c r="MH28" s="271"/>
      <c r="MI28" s="271"/>
      <c r="MJ28" s="271"/>
      <c r="MK28" s="271"/>
      <c r="ML28" s="271"/>
      <c r="MM28" s="271"/>
      <c r="MN28" s="271"/>
      <c r="MO28" s="271"/>
      <c r="MP28" s="271"/>
      <c r="MQ28" s="271"/>
      <c r="MR28" s="271"/>
      <c r="MS28" s="271"/>
      <c r="MT28" s="271"/>
      <c r="MU28" s="271"/>
      <c r="MV28" s="271"/>
      <c r="MW28" s="271"/>
      <c r="MX28" s="271"/>
      <c r="MY28" s="271"/>
      <c r="MZ28" s="271"/>
      <c r="NA28" s="271"/>
      <c r="NB28" s="271"/>
      <c r="NC28" s="271"/>
      <c r="ND28" s="271"/>
      <c r="NE28" s="271"/>
      <c r="NF28" s="271"/>
      <c r="NG28" s="271"/>
      <c r="NH28" s="271"/>
      <c r="NI28" s="271"/>
      <c r="NJ28" s="271"/>
      <c r="NK28" s="271"/>
      <c r="NL28" s="271"/>
      <c r="NM28" s="271"/>
      <c r="NN28" s="271"/>
      <c r="NO28" s="271"/>
      <c r="NP28" s="271"/>
      <c r="NQ28" s="271"/>
      <c r="NR28" s="271"/>
      <c r="NS28" s="271"/>
      <c r="NT28" s="271"/>
      <c r="NU28" s="271"/>
      <c r="NV28" s="271"/>
      <c r="NW28" s="271"/>
      <c r="NX28" s="271"/>
      <c r="NY28" s="271"/>
      <c r="NZ28" s="271"/>
      <c r="OA28" s="271"/>
      <c r="OB28" s="271"/>
      <c r="OC28" s="271"/>
      <c r="OD28" s="271"/>
      <c r="OE28" s="271"/>
      <c r="OF28" s="271"/>
      <c r="OG28" s="271"/>
      <c r="OH28" s="271"/>
      <c r="OI28" s="271"/>
      <c r="OJ28" s="271"/>
      <c r="OK28" s="271"/>
      <c r="OL28" s="271"/>
      <c r="OM28" s="271"/>
      <c r="ON28" s="271"/>
      <c r="OO28" s="271"/>
      <c r="OP28" s="271"/>
      <c r="OQ28" s="271"/>
      <c r="OR28" s="271"/>
      <c r="OS28" s="271"/>
      <c r="OT28" s="271"/>
      <c r="OU28" s="271"/>
      <c r="OV28" s="271"/>
      <c r="OW28" s="271"/>
      <c r="OX28" s="271"/>
      <c r="OY28" s="271"/>
      <c r="OZ28" s="271"/>
      <c r="PA28" s="271"/>
      <c r="PB28" s="271"/>
      <c r="PC28" s="271"/>
      <c r="PD28" s="271"/>
      <c r="PE28" s="271"/>
      <c r="PF28" s="271"/>
      <c r="PG28" s="271"/>
      <c r="PH28" s="271"/>
      <c r="PI28" s="271"/>
      <c r="PJ28" s="271"/>
      <c r="PK28" s="271"/>
      <c r="PL28" s="271"/>
      <c r="PM28" s="271"/>
      <c r="PN28" s="271"/>
      <c r="PO28" s="271"/>
      <c r="PP28" s="271"/>
      <c r="PQ28" s="271"/>
      <c r="PR28" s="271"/>
      <c r="PS28" s="271"/>
      <c r="PT28" s="271"/>
      <c r="PU28" s="271"/>
      <c r="PV28" s="271"/>
      <c r="PW28" s="271"/>
      <c r="PX28" s="271"/>
      <c r="PY28" s="271"/>
      <c r="PZ28" s="271"/>
      <c r="QA28" s="271"/>
      <c r="QB28" s="271"/>
      <c r="QC28" s="271"/>
      <c r="QD28" s="271"/>
      <c r="QE28" s="271"/>
      <c r="QF28" s="271"/>
      <c r="QG28" s="271"/>
      <c r="QH28" s="271"/>
      <c r="QI28" s="271"/>
      <c r="QJ28" s="271"/>
      <c r="QK28" s="271"/>
      <c r="QL28" s="271"/>
      <c r="QM28" s="271"/>
      <c r="QN28" s="271"/>
      <c r="QO28" s="271"/>
      <c r="QP28" s="271"/>
      <c r="QQ28" s="271"/>
      <c r="QR28" s="271"/>
      <c r="QS28" s="271"/>
      <c r="QT28" s="271"/>
      <c r="QU28" s="271"/>
      <c r="QV28" s="271"/>
      <c r="QW28" s="271"/>
      <c r="QX28" s="271"/>
      <c r="QY28" s="271"/>
      <c r="QZ28" s="271"/>
      <c r="RA28" s="271"/>
      <c r="RB28" s="271"/>
      <c r="RC28" s="271"/>
      <c r="RD28" s="271"/>
      <c r="RE28" s="271"/>
      <c r="RF28" s="271"/>
      <c r="RG28" s="271"/>
      <c r="RH28" s="271"/>
      <c r="RI28" s="271"/>
      <c r="RJ28" s="271"/>
      <c r="RK28" s="271"/>
      <c r="RL28" s="271"/>
      <c r="RM28" s="271"/>
      <c r="RN28" s="271"/>
      <c r="RO28" s="271"/>
      <c r="RP28" s="271"/>
      <c r="RQ28" s="271"/>
      <c r="RR28" s="271"/>
      <c r="RS28" s="271"/>
      <c r="RT28" s="271"/>
      <c r="RU28" s="271"/>
      <c r="RV28" s="271"/>
      <c r="RW28" s="271"/>
      <c r="RX28" s="271"/>
      <c r="RY28" s="271"/>
      <c r="RZ28" s="271"/>
      <c r="SA28" s="271"/>
      <c r="SB28" s="271"/>
      <c r="SC28" s="271"/>
      <c r="SD28" s="271"/>
      <c r="SE28" s="271"/>
      <c r="SF28" s="271"/>
      <c r="SG28" s="271"/>
      <c r="SH28" s="271"/>
      <c r="SI28" s="271"/>
      <c r="SJ28" s="271"/>
      <c r="SK28" s="271"/>
      <c r="SL28" s="271"/>
      <c r="SM28" s="271"/>
      <c r="SN28" s="271"/>
      <c r="SO28" s="271"/>
      <c r="SP28" s="271"/>
      <c r="SQ28" s="271"/>
      <c r="SR28" s="271"/>
      <c r="SS28" s="271"/>
      <c r="ST28" s="271"/>
      <c r="SU28" s="271"/>
      <c r="SV28" s="271"/>
      <c r="SW28" s="271"/>
      <c r="SX28" s="271"/>
      <c r="SY28" s="271"/>
      <c r="SZ28" s="271"/>
      <c r="TA28" s="271"/>
      <c r="TB28" s="271"/>
      <c r="TC28" s="271"/>
      <c r="TD28" s="271"/>
      <c r="TE28" s="271"/>
      <c r="TF28" s="271"/>
      <c r="TG28" s="271"/>
      <c r="TH28" s="271"/>
      <c r="TI28" s="271"/>
      <c r="TJ28" s="271"/>
      <c r="TK28" s="271"/>
      <c r="TL28" s="271"/>
      <c r="TM28" s="271"/>
      <c r="TN28" s="271"/>
      <c r="TO28" s="271"/>
      <c r="TP28" s="271"/>
      <c r="TQ28" s="271"/>
      <c r="TR28" s="271"/>
      <c r="TS28" s="271"/>
      <c r="TT28" s="271"/>
      <c r="TU28" s="271"/>
      <c r="TV28" s="271"/>
      <c r="TW28" s="271"/>
      <c r="TX28" s="271"/>
      <c r="TY28" s="271"/>
      <c r="TZ28" s="271"/>
      <c r="UA28" s="271"/>
      <c r="UB28" s="271"/>
      <c r="UC28" s="271"/>
      <c r="UD28" s="271"/>
      <c r="UE28" s="271"/>
      <c r="UF28" s="271"/>
      <c r="UG28" s="271"/>
      <c r="UH28" s="271"/>
      <c r="UI28" s="271"/>
      <c r="UJ28" s="271"/>
      <c r="UK28" s="271"/>
      <c r="UL28" s="271"/>
      <c r="UM28" s="271"/>
      <c r="UN28" s="271"/>
      <c r="UO28" s="271"/>
      <c r="UP28" s="271"/>
      <c r="UQ28" s="271"/>
      <c r="UR28" s="271"/>
      <c r="US28" s="271"/>
      <c r="UT28" s="271"/>
      <c r="UU28" s="271"/>
      <c r="UV28" s="271"/>
      <c r="UW28" s="271"/>
      <c r="UX28" s="271"/>
      <c r="UY28" s="271"/>
      <c r="UZ28" s="271"/>
      <c r="VA28" s="271"/>
      <c r="VB28" s="271"/>
      <c r="VC28" s="271"/>
      <c r="VD28" s="271"/>
      <c r="VE28" s="271"/>
      <c r="VF28" s="271"/>
      <c r="VG28" s="271"/>
      <c r="VH28" s="271"/>
      <c r="VI28" s="271"/>
      <c r="VJ28" s="271"/>
      <c r="VK28" s="271"/>
      <c r="VL28" s="271"/>
      <c r="VM28" s="271"/>
      <c r="VN28" s="271"/>
      <c r="VO28" s="271"/>
      <c r="VP28" s="271"/>
      <c r="VQ28" s="271"/>
      <c r="VR28" s="271"/>
      <c r="VS28" s="271"/>
      <c r="VT28" s="271"/>
      <c r="VU28" s="271"/>
      <c r="VV28" s="271"/>
      <c r="VW28" s="271"/>
      <c r="VX28" s="271"/>
      <c r="VY28" s="271"/>
      <c r="VZ28" s="271"/>
      <c r="WA28" s="271"/>
      <c r="WB28" s="271"/>
      <c r="WC28" s="271"/>
      <c r="WD28" s="271"/>
      <c r="WE28" s="271"/>
      <c r="WF28" s="271"/>
      <c r="WG28" s="271"/>
      <c r="WH28" s="271"/>
      <c r="WI28" s="271"/>
      <c r="WJ28" s="271"/>
      <c r="WK28" s="271"/>
      <c r="WL28" s="271"/>
      <c r="WM28" s="271"/>
      <c r="WN28" s="271"/>
      <c r="WO28" s="271"/>
      <c r="WP28" s="271"/>
      <c r="WQ28" s="271"/>
      <c r="WR28" s="271"/>
      <c r="WS28" s="271"/>
      <c r="WT28" s="271"/>
      <c r="WU28" s="271"/>
      <c r="WV28" s="271"/>
      <c r="WW28" s="271"/>
      <c r="WX28" s="271"/>
      <c r="WY28" s="271"/>
      <c r="WZ28" s="271"/>
      <c r="XA28" s="271"/>
      <c r="XB28" s="271"/>
      <c r="XC28" s="271"/>
      <c r="XD28" s="271"/>
      <c r="XE28" s="271"/>
      <c r="XF28" s="271"/>
      <c r="XG28" s="271"/>
      <c r="XH28" s="271"/>
      <c r="XI28" s="271"/>
      <c r="XJ28" s="271"/>
      <c r="XK28" s="271"/>
      <c r="XL28" s="271"/>
      <c r="XM28" s="271"/>
      <c r="XN28" s="271"/>
      <c r="XO28" s="271"/>
      <c r="XP28" s="271"/>
      <c r="XQ28" s="271"/>
      <c r="XR28" s="271"/>
      <c r="XS28" s="271"/>
      <c r="XT28" s="271"/>
      <c r="XU28" s="271"/>
      <c r="XV28" s="271"/>
      <c r="XW28" s="271"/>
      <c r="XX28" s="271"/>
      <c r="XY28" s="271"/>
      <c r="XZ28" s="271"/>
      <c r="YA28" s="271"/>
      <c r="YB28" s="271"/>
      <c r="YC28" s="271"/>
      <c r="YD28" s="271"/>
      <c r="YE28" s="271"/>
      <c r="YF28" s="271"/>
      <c r="YG28" s="271"/>
      <c r="YH28" s="271"/>
      <c r="YI28" s="271"/>
      <c r="YJ28" s="271"/>
      <c r="YK28" s="271"/>
      <c r="YL28" s="271"/>
      <c r="YM28" s="271"/>
      <c r="YN28" s="271"/>
      <c r="YO28" s="271"/>
      <c r="YP28" s="271"/>
      <c r="YQ28" s="271"/>
      <c r="YR28" s="271"/>
      <c r="YS28" s="271"/>
      <c r="YT28" s="271"/>
      <c r="YU28" s="271"/>
      <c r="YV28" s="271"/>
      <c r="YW28" s="271"/>
      <c r="YX28" s="271"/>
      <c r="YY28" s="271"/>
      <c r="YZ28" s="271"/>
      <c r="ZA28" s="271"/>
      <c r="ZB28" s="271"/>
      <c r="ZC28" s="271"/>
      <c r="ZD28" s="271"/>
      <c r="ZE28" s="271"/>
      <c r="ZF28" s="271"/>
      <c r="ZG28" s="271"/>
      <c r="ZH28" s="271"/>
      <c r="ZI28" s="271"/>
      <c r="ZJ28" s="271"/>
      <c r="ZK28" s="271"/>
      <c r="ZL28" s="271"/>
      <c r="ZM28" s="271"/>
      <c r="ZN28" s="271"/>
      <c r="ZO28" s="271"/>
      <c r="ZP28" s="271"/>
      <c r="ZQ28" s="271"/>
      <c r="ZR28" s="271"/>
      <c r="ZS28" s="271"/>
      <c r="ZT28" s="271"/>
      <c r="ZU28" s="271"/>
      <c r="ZV28" s="271"/>
      <c r="ZW28" s="271"/>
      <c r="ZX28" s="271"/>
      <c r="ZY28" s="271"/>
      <c r="ZZ28" s="271"/>
      <c r="AAA28" s="271"/>
      <c r="AAB28" s="271"/>
      <c r="AAC28" s="271"/>
      <c r="AAD28" s="271"/>
      <c r="AAE28" s="271"/>
      <c r="AAF28" s="271"/>
      <c r="AAG28" s="271"/>
      <c r="AAH28" s="271"/>
      <c r="AAI28" s="271"/>
      <c r="AAJ28" s="271"/>
      <c r="AAK28" s="271"/>
      <c r="AAL28" s="271"/>
      <c r="AAM28" s="271"/>
      <c r="AAN28" s="271"/>
      <c r="AAO28" s="271"/>
      <c r="AAP28" s="271"/>
      <c r="AAQ28" s="271"/>
      <c r="AAR28" s="271"/>
      <c r="AAS28" s="271"/>
      <c r="AAT28" s="271"/>
      <c r="AAU28" s="271"/>
      <c r="AAV28" s="271"/>
      <c r="AAW28" s="271"/>
      <c r="AAX28" s="271"/>
      <c r="AAY28" s="271"/>
      <c r="AAZ28" s="271"/>
      <c r="ABA28" s="271"/>
      <c r="ABB28" s="271"/>
      <c r="ABC28" s="271"/>
      <c r="ABD28" s="271"/>
      <c r="ABE28" s="271"/>
      <c r="ABF28" s="271"/>
      <c r="ABG28" s="271"/>
      <c r="ABH28" s="271"/>
      <c r="ABI28" s="271"/>
      <c r="ABJ28" s="271"/>
      <c r="ABK28" s="271"/>
      <c r="ABL28" s="271"/>
      <c r="ABM28" s="271"/>
      <c r="ABN28" s="271"/>
      <c r="ABO28" s="271"/>
      <c r="ABP28" s="271"/>
      <c r="ABQ28" s="271"/>
      <c r="ABR28" s="271"/>
      <c r="ABS28" s="271"/>
      <c r="ABT28" s="271"/>
      <c r="ABU28" s="271"/>
      <c r="ABV28" s="271"/>
      <c r="ABW28" s="271"/>
      <c r="ABX28" s="271"/>
      <c r="ABY28" s="271"/>
      <c r="ABZ28" s="271"/>
      <c r="ACA28" s="271"/>
      <c r="ACB28" s="271"/>
      <c r="ACC28" s="271"/>
      <c r="ACD28" s="271"/>
      <c r="ACE28" s="271"/>
      <c r="ACF28" s="271"/>
      <c r="ACG28" s="271"/>
      <c r="ACH28" s="271"/>
      <c r="ACI28" s="271"/>
      <c r="ACJ28" s="271"/>
      <c r="ACK28" s="271"/>
      <c r="ACL28" s="271"/>
      <c r="ACM28" s="271"/>
      <c r="ACN28" s="271"/>
      <c r="ACO28" s="271"/>
      <c r="ACP28" s="271"/>
      <c r="ACQ28" s="271"/>
      <c r="ACR28" s="271"/>
      <c r="ACS28" s="271"/>
      <c r="ACT28" s="271"/>
      <c r="ACU28" s="271"/>
      <c r="ACV28" s="271"/>
      <c r="ACW28" s="271"/>
      <c r="ACX28" s="271"/>
      <c r="ACY28" s="271"/>
      <c r="ACZ28" s="271"/>
      <c r="ADA28" s="271"/>
      <c r="ADB28" s="271"/>
      <c r="ADC28" s="271"/>
      <c r="ADD28" s="271"/>
      <c r="ADE28" s="271"/>
      <c r="ADF28" s="271"/>
      <c r="ADG28" s="271"/>
      <c r="ADH28" s="271"/>
      <c r="ADI28" s="271"/>
      <c r="ADJ28" s="271"/>
      <c r="ADK28" s="271"/>
      <c r="ADL28" s="271"/>
      <c r="ADM28" s="271"/>
      <c r="ADN28" s="271"/>
      <c r="ADO28" s="271"/>
      <c r="ADP28" s="271"/>
      <c r="ADQ28" s="271"/>
      <c r="ADR28" s="271"/>
      <c r="ADS28" s="271"/>
      <c r="ADT28" s="271"/>
      <c r="ADU28" s="271"/>
      <c r="ADV28" s="271"/>
      <c r="ADW28" s="271"/>
      <c r="ADX28" s="271"/>
      <c r="ADY28" s="271"/>
      <c r="ADZ28" s="271"/>
      <c r="AEA28" s="271"/>
      <c r="AEB28" s="271"/>
      <c r="AEC28" s="271"/>
      <c r="AED28" s="271"/>
      <c r="AEE28" s="271"/>
      <c r="AEF28" s="271"/>
      <c r="AEG28" s="271"/>
      <c r="AEH28" s="271"/>
      <c r="AEI28" s="271"/>
      <c r="AEJ28" s="271"/>
      <c r="AEK28" s="271"/>
      <c r="AEL28" s="271"/>
      <c r="AEM28" s="271"/>
      <c r="AEN28" s="271"/>
      <c r="AEO28" s="271"/>
      <c r="AEP28" s="271"/>
      <c r="AEQ28" s="271"/>
      <c r="AER28" s="271"/>
      <c r="AES28" s="271"/>
      <c r="AET28" s="271"/>
      <c r="AEU28" s="271"/>
      <c r="AEV28" s="271"/>
      <c r="AEW28" s="271"/>
      <c r="AEX28" s="271"/>
      <c r="AEY28" s="271"/>
      <c r="AEZ28" s="271"/>
      <c r="AFA28" s="271"/>
      <c r="AFB28" s="271"/>
      <c r="AFC28" s="271"/>
      <c r="AFD28" s="271"/>
      <c r="AFE28" s="271"/>
      <c r="AFF28" s="271"/>
      <c r="AFG28" s="271"/>
      <c r="AFH28" s="271"/>
      <c r="AFI28" s="271"/>
      <c r="AFJ28" s="271"/>
      <c r="AFK28" s="271"/>
      <c r="AFL28" s="271"/>
      <c r="AFM28" s="271"/>
      <c r="AFN28" s="271"/>
      <c r="AFO28" s="271"/>
      <c r="AFP28" s="271"/>
      <c r="AFQ28" s="271"/>
      <c r="AFR28" s="271"/>
      <c r="AFS28" s="271"/>
      <c r="AFT28" s="271"/>
      <c r="AFU28" s="271"/>
      <c r="AFV28" s="271"/>
      <c r="AFW28" s="271"/>
      <c r="AFX28" s="271"/>
      <c r="AFY28" s="271"/>
      <c r="AFZ28" s="271"/>
      <c r="AGA28" s="271"/>
      <c r="AGB28" s="271"/>
      <c r="AGC28" s="271"/>
      <c r="AGD28" s="271"/>
      <c r="AGE28" s="271"/>
      <c r="AGF28" s="271"/>
      <c r="AGG28" s="271"/>
      <c r="AGH28" s="271"/>
      <c r="AGI28" s="271"/>
      <c r="AGJ28" s="271"/>
      <c r="AGK28" s="271"/>
      <c r="AGL28" s="271"/>
      <c r="AGM28" s="271"/>
      <c r="AGN28" s="271"/>
      <c r="AGO28" s="271"/>
      <c r="AGP28" s="271"/>
      <c r="AGQ28" s="271"/>
      <c r="AGR28" s="271"/>
      <c r="AGS28" s="271"/>
      <c r="AGT28" s="271"/>
      <c r="AGU28" s="271"/>
      <c r="AGV28" s="271"/>
      <c r="AGW28" s="271"/>
      <c r="AGX28" s="271"/>
      <c r="AGY28" s="271"/>
      <c r="AGZ28" s="271"/>
      <c r="AHA28" s="271"/>
      <c r="AHB28" s="271"/>
      <c r="AHC28" s="271"/>
      <c r="AHD28" s="271"/>
      <c r="AHE28" s="271"/>
      <c r="AHF28" s="271"/>
      <c r="AHG28" s="271"/>
      <c r="AHH28" s="271"/>
      <c r="AHI28" s="271"/>
      <c r="AHJ28" s="271"/>
      <c r="AHK28" s="271"/>
      <c r="AHL28" s="271"/>
      <c r="AHM28" s="271"/>
      <c r="AHN28" s="271"/>
      <c r="AHO28" s="271"/>
      <c r="AHP28" s="271"/>
      <c r="AHQ28" s="271"/>
      <c r="AHR28" s="271"/>
      <c r="AHS28" s="271"/>
      <c r="AHT28" s="271"/>
      <c r="AHU28" s="271"/>
      <c r="AHV28" s="271"/>
      <c r="AHW28" s="271"/>
      <c r="AHX28" s="271"/>
      <c r="AHY28" s="271"/>
      <c r="AHZ28" s="271"/>
      <c r="AIA28" s="271"/>
      <c r="AIB28" s="271"/>
      <c r="AIC28" s="271"/>
      <c r="AID28" s="271"/>
      <c r="AIE28" s="271"/>
      <c r="AIF28" s="271"/>
      <c r="AIG28" s="271"/>
      <c r="AIH28" s="271"/>
      <c r="AII28" s="271"/>
      <c r="AIJ28" s="271"/>
      <c r="AIK28" s="271"/>
      <c r="AIL28" s="271"/>
      <c r="AIM28" s="271"/>
      <c r="AIN28" s="271"/>
      <c r="AIO28" s="271"/>
      <c r="AIP28" s="271"/>
      <c r="AIQ28" s="271"/>
      <c r="AIR28" s="271"/>
      <c r="AIS28" s="271"/>
      <c r="AIT28" s="271"/>
      <c r="AIU28" s="271"/>
      <c r="AIV28" s="271"/>
      <c r="AIW28" s="271"/>
      <c r="AIX28" s="271"/>
      <c r="AIY28" s="271"/>
      <c r="AIZ28" s="271"/>
      <c r="AJA28" s="271"/>
      <c r="AJB28" s="271"/>
      <c r="AJC28" s="271"/>
      <c r="AJD28" s="271"/>
      <c r="AJE28" s="271"/>
      <c r="AJF28" s="271"/>
      <c r="AJG28" s="271"/>
      <c r="AJH28" s="271"/>
      <c r="AJI28" s="271"/>
      <c r="AJJ28" s="271"/>
      <c r="AJK28" s="271"/>
      <c r="AJL28" s="271"/>
      <c r="AJM28" s="271"/>
      <c r="AJN28" s="271"/>
      <c r="AJO28" s="271"/>
      <c r="AJP28" s="271"/>
      <c r="AJQ28" s="271"/>
      <c r="AJR28" s="271"/>
      <c r="AJS28" s="271"/>
      <c r="AJT28" s="271"/>
      <c r="AJU28" s="271"/>
      <c r="AJV28" s="271"/>
      <c r="AJW28" s="271"/>
      <c r="AJX28" s="271"/>
      <c r="AJY28" s="271"/>
      <c r="AJZ28" s="271"/>
      <c r="AKA28" s="271"/>
      <c r="AKB28" s="271"/>
      <c r="AKC28" s="271"/>
      <c r="AKD28" s="271"/>
      <c r="AKE28" s="271"/>
      <c r="AKF28" s="271"/>
      <c r="AKG28" s="271"/>
      <c r="AKH28" s="271"/>
      <c r="AKI28" s="271"/>
      <c r="AKJ28" s="271"/>
      <c r="AKK28" s="271"/>
      <c r="AKL28" s="271"/>
      <c r="AKM28" s="271"/>
      <c r="AKN28" s="271"/>
      <c r="AKO28" s="271"/>
      <c r="AKP28" s="271"/>
      <c r="AKQ28" s="271"/>
      <c r="AKR28" s="271"/>
      <c r="AKS28" s="271"/>
      <c r="AKT28" s="271"/>
      <c r="AKU28" s="271"/>
      <c r="AKV28" s="271"/>
      <c r="AKW28" s="271"/>
      <c r="AKX28" s="271"/>
      <c r="AKY28" s="271"/>
      <c r="AKZ28" s="271"/>
      <c r="ALA28" s="271"/>
      <c r="ALB28" s="271"/>
      <c r="ALC28" s="271"/>
      <c r="ALD28" s="271"/>
      <c r="ALE28" s="271"/>
      <c r="ALF28" s="271"/>
      <c r="ALG28" s="271"/>
      <c r="ALH28" s="271"/>
      <c r="ALI28" s="271"/>
      <c r="ALJ28" s="271"/>
      <c r="ALK28" s="271"/>
      <c r="ALL28" s="271"/>
      <c r="ALM28" s="271"/>
      <c r="ALN28" s="271"/>
      <c r="ALO28" s="271"/>
      <c r="ALP28" s="271"/>
      <c r="ALQ28" s="271"/>
      <c r="ALR28" s="271"/>
      <c r="ALS28" s="271"/>
      <c r="ALT28" s="271"/>
      <c r="ALU28" s="271"/>
      <c r="ALV28" s="271"/>
      <c r="ALW28" s="271"/>
      <c r="ALX28" s="271"/>
      <c r="ALY28" s="271"/>
      <c r="ALZ28" s="271"/>
      <c r="AMA28" s="271"/>
      <c r="AMB28" s="271"/>
      <c r="AMC28" s="271"/>
      <c r="AMD28" s="271"/>
      <c r="AME28" s="271"/>
      <c r="AMF28" s="271"/>
      <c r="AMG28" s="271"/>
      <c r="AMH28" s="271"/>
      <c r="AMI28" s="271"/>
      <c r="AMJ28" s="271"/>
      <c r="AMK28" s="271"/>
      <c r="AML28" s="271"/>
      <c r="AMM28" s="271"/>
      <c r="AMN28" s="271"/>
      <c r="AMO28" s="271"/>
    </row>
    <row r="29" spans="1:1029" s="1" customFormat="1" ht="69" customHeight="1">
      <c r="A29" s="9">
        <v>14</v>
      </c>
      <c r="B29" s="9">
        <v>24</v>
      </c>
      <c r="C29" s="280">
        <v>23</v>
      </c>
      <c r="D29" s="281">
        <v>18</v>
      </c>
      <c r="E29" s="9" t="s">
        <v>185</v>
      </c>
      <c r="F29" s="9" t="s">
        <v>123</v>
      </c>
      <c r="G29" s="12"/>
      <c r="H29" s="12"/>
      <c r="I29" s="12"/>
      <c r="J29" s="12"/>
      <c r="K29" s="12"/>
      <c r="L29" s="12"/>
      <c r="M29" s="12"/>
      <c r="N29" s="394"/>
      <c r="O29" s="394" t="s">
        <v>186</v>
      </c>
      <c r="P29" s="394" t="s">
        <v>63</v>
      </c>
      <c r="Q29" s="384" t="s">
        <v>64</v>
      </c>
      <c r="R29" s="391">
        <v>10</v>
      </c>
      <c r="S29" s="387">
        <v>13</v>
      </c>
      <c r="T29" s="387">
        <v>1</v>
      </c>
      <c r="U29" s="387">
        <v>1</v>
      </c>
      <c r="V29" s="387">
        <v>1</v>
      </c>
      <c r="W29" s="387"/>
      <c r="X29" s="384">
        <v>1</v>
      </c>
      <c r="Y29" s="384">
        <v>1</v>
      </c>
      <c r="Z29" s="384">
        <v>1</v>
      </c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 t="s">
        <v>166</v>
      </c>
      <c r="AM29" s="384" t="s">
        <v>187</v>
      </c>
      <c r="AN29" s="384" t="s">
        <v>71</v>
      </c>
      <c r="AO29" s="384" t="s">
        <v>72</v>
      </c>
      <c r="AP29" s="384">
        <v>1</v>
      </c>
      <c r="AQ29" s="384" t="s">
        <v>81</v>
      </c>
      <c r="AR29" s="392">
        <v>42163</v>
      </c>
      <c r="AS29" s="392">
        <v>43259</v>
      </c>
      <c r="AT29" s="387"/>
      <c r="AU29" s="387"/>
      <c r="AV29" s="387">
        <v>1</v>
      </c>
      <c r="AW29" s="387"/>
      <c r="AX29" s="387"/>
      <c r="AY29" s="387"/>
      <c r="AZ29" s="387"/>
      <c r="BA29" s="387">
        <v>1</v>
      </c>
      <c r="BB29" s="387"/>
      <c r="BC29" s="387"/>
      <c r="BD29" s="387"/>
      <c r="BE29" s="387"/>
      <c r="BF29" s="387">
        <v>1</v>
      </c>
      <c r="BG29" s="387">
        <v>1</v>
      </c>
      <c r="BH29" s="384">
        <v>1</v>
      </c>
      <c r="BI29" s="387"/>
      <c r="BJ29" s="387"/>
      <c r="BK29" s="389">
        <v>18450</v>
      </c>
      <c r="BL29" s="10"/>
      <c r="BM29" s="10"/>
      <c r="BN29" s="10">
        <v>26.27</v>
      </c>
      <c r="BO29" s="10" t="s">
        <v>188</v>
      </c>
      <c r="BP29" s="10" t="s">
        <v>189</v>
      </c>
      <c r="BQ29" s="10">
        <v>3</v>
      </c>
      <c r="BR29" s="10" t="str">
        <f t="shared" si="0"/>
        <v>23_18</v>
      </c>
      <c r="BS29" s="282"/>
      <c r="BT29" s="10"/>
      <c r="BU29" s="10"/>
      <c r="BV29" s="10"/>
      <c r="BW29" s="289" t="s">
        <v>1781</v>
      </c>
      <c r="BX29" s="289"/>
      <c r="BY29" s="457"/>
      <c r="BZ29" s="457"/>
      <c r="CA29" s="457"/>
      <c r="CB29" s="271"/>
      <c r="CC29" s="458" t="s">
        <v>1959</v>
      </c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71"/>
      <c r="DP29" s="271"/>
      <c r="DQ29" s="271"/>
      <c r="DR29" s="271"/>
      <c r="DS29" s="271"/>
      <c r="DT29" s="271"/>
      <c r="DU29" s="271"/>
      <c r="DV29" s="271"/>
      <c r="DW29" s="271"/>
      <c r="DX29" s="271"/>
      <c r="DY29" s="271"/>
      <c r="DZ29" s="271"/>
      <c r="EA29" s="271"/>
      <c r="EB29" s="271"/>
      <c r="EC29" s="271"/>
      <c r="ED29" s="271"/>
      <c r="EE29" s="271"/>
      <c r="EF29" s="271"/>
      <c r="EG29" s="271"/>
      <c r="EH29" s="271"/>
      <c r="EI29" s="271"/>
      <c r="EJ29" s="271"/>
      <c r="EK29" s="271"/>
      <c r="EL29" s="271"/>
      <c r="EM29" s="271"/>
      <c r="EN29" s="271"/>
      <c r="EO29" s="271"/>
      <c r="EP29" s="271"/>
      <c r="EQ29" s="271"/>
      <c r="ER29" s="271"/>
      <c r="ES29" s="271"/>
      <c r="ET29" s="271"/>
      <c r="EU29" s="271"/>
      <c r="EV29" s="271"/>
      <c r="EW29" s="271"/>
      <c r="EX29" s="271"/>
      <c r="EY29" s="271"/>
      <c r="EZ29" s="271"/>
      <c r="FA29" s="271"/>
      <c r="FB29" s="271"/>
      <c r="FC29" s="271"/>
      <c r="FD29" s="271"/>
      <c r="FE29" s="271"/>
      <c r="FF29" s="271"/>
      <c r="FG29" s="271"/>
      <c r="FH29" s="271"/>
      <c r="FI29" s="271"/>
      <c r="FJ29" s="271"/>
      <c r="FK29" s="271"/>
      <c r="FL29" s="271"/>
      <c r="FM29" s="271"/>
      <c r="FN29" s="271"/>
      <c r="FO29" s="271"/>
      <c r="FP29" s="271"/>
      <c r="FQ29" s="271"/>
      <c r="FR29" s="271"/>
      <c r="FS29" s="271"/>
      <c r="FT29" s="271"/>
      <c r="FU29" s="271"/>
      <c r="FV29" s="271"/>
      <c r="FW29" s="271"/>
      <c r="FX29" s="271"/>
      <c r="FY29" s="271"/>
      <c r="FZ29" s="271"/>
      <c r="GA29" s="271"/>
      <c r="GB29" s="271"/>
      <c r="GC29" s="271"/>
      <c r="GD29" s="271"/>
      <c r="GE29" s="271"/>
      <c r="GF29" s="271"/>
      <c r="GG29" s="271"/>
      <c r="GH29" s="271"/>
      <c r="GI29" s="271"/>
      <c r="GJ29" s="271"/>
      <c r="GK29" s="271"/>
      <c r="GL29" s="271"/>
      <c r="GM29" s="271"/>
      <c r="GN29" s="271"/>
      <c r="GO29" s="271"/>
      <c r="GP29" s="271"/>
      <c r="GQ29" s="271"/>
      <c r="GR29" s="271"/>
      <c r="GS29" s="271"/>
      <c r="GT29" s="271"/>
      <c r="GU29" s="271"/>
      <c r="GV29" s="271"/>
      <c r="GW29" s="271"/>
      <c r="GX29" s="271"/>
      <c r="GY29" s="271"/>
      <c r="GZ29" s="271"/>
      <c r="HA29" s="271"/>
      <c r="HB29" s="271"/>
      <c r="HC29" s="271"/>
      <c r="HD29" s="271"/>
      <c r="HE29" s="271"/>
      <c r="HF29" s="271"/>
      <c r="HG29" s="271"/>
      <c r="HH29" s="271"/>
      <c r="HI29" s="271"/>
      <c r="HJ29" s="271"/>
      <c r="HK29" s="271"/>
      <c r="HL29" s="271"/>
      <c r="HM29" s="271"/>
      <c r="HN29" s="271"/>
      <c r="HO29" s="271"/>
      <c r="HP29" s="271"/>
      <c r="HQ29" s="271"/>
      <c r="HR29" s="271"/>
      <c r="HS29" s="271"/>
      <c r="HT29" s="271"/>
      <c r="HU29" s="271"/>
      <c r="HV29" s="271"/>
      <c r="HW29" s="271"/>
      <c r="HX29" s="271"/>
      <c r="HY29" s="271"/>
      <c r="HZ29" s="271"/>
      <c r="IA29" s="271"/>
      <c r="IB29" s="271"/>
      <c r="IC29" s="271"/>
      <c r="ID29" s="271"/>
      <c r="IE29" s="271"/>
      <c r="IF29" s="271"/>
      <c r="IG29" s="271"/>
      <c r="IH29" s="271"/>
      <c r="II29" s="271"/>
      <c r="IJ29" s="271"/>
      <c r="IK29" s="271"/>
      <c r="IL29" s="271"/>
      <c r="IM29" s="271"/>
      <c r="IN29" s="271"/>
      <c r="IO29" s="271"/>
      <c r="IP29" s="271"/>
      <c r="IQ29" s="271"/>
      <c r="IR29" s="271"/>
      <c r="IS29" s="271"/>
      <c r="IT29" s="271"/>
      <c r="IU29" s="271"/>
      <c r="IV29" s="271"/>
      <c r="IW29" s="271"/>
      <c r="IX29" s="271"/>
      <c r="IY29" s="271"/>
      <c r="IZ29" s="271"/>
      <c r="JA29" s="271"/>
      <c r="JB29" s="271"/>
      <c r="JC29" s="271"/>
      <c r="JD29" s="271"/>
      <c r="JE29" s="271"/>
      <c r="JF29" s="271"/>
      <c r="JG29" s="271"/>
      <c r="JH29" s="271"/>
      <c r="JI29" s="271"/>
      <c r="JJ29" s="271"/>
      <c r="JK29" s="271"/>
      <c r="JL29" s="271"/>
      <c r="JM29" s="271"/>
      <c r="JN29" s="271"/>
      <c r="JO29" s="271"/>
      <c r="JP29" s="271"/>
      <c r="JQ29" s="271"/>
      <c r="JR29" s="271"/>
      <c r="JS29" s="271"/>
      <c r="JT29" s="271"/>
      <c r="JU29" s="271"/>
      <c r="JV29" s="271"/>
      <c r="JW29" s="271"/>
      <c r="JX29" s="271"/>
      <c r="JY29" s="271"/>
      <c r="JZ29" s="271"/>
      <c r="KA29" s="271"/>
      <c r="KB29" s="271"/>
      <c r="KC29" s="271"/>
      <c r="KD29" s="271"/>
      <c r="KE29" s="271"/>
      <c r="KF29" s="271"/>
      <c r="KG29" s="271"/>
      <c r="KH29" s="271"/>
      <c r="KI29" s="271"/>
      <c r="KJ29" s="271"/>
      <c r="KK29" s="271"/>
      <c r="KL29" s="271"/>
      <c r="KM29" s="271"/>
      <c r="KN29" s="271"/>
      <c r="KO29" s="271"/>
      <c r="KP29" s="271"/>
      <c r="KQ29" s="271"/>
      <c r="KR29" s="271"/>
      <c r="KS29" s="271"/>
      <c r="KT29" s="271"/>
      <c r="KU29" s="271"/>
      <c r="KV29" s="271"/>
      <c r="KW29" s="271"/>
      <c r="KX29" s="271"/>
      <c r="KY29" s="271"/>
      <c r="KZ29" s="271"/>
      <c r="LA29" s="271"/>
      <c r="LB29" s="271"/>
      <c r="LC29" s="271"/>
      <c r="LD29" s="271"/>
      <c r="LE29" s="271"/>
      <c r="LF29" s="271"/>
      <c r="LG29" s="271"/>
      <c r="LH29" s="271"/>
      <c r="LI29" s="271"/>
      <c r="LJ29" s="271"/>
      <c r="LK29" s="271"/>
      <c r="LL29" s="271"/>
      <c r="LM29" s="271"/>
      <c r="LN29" s="271"/>
      <c r="LO29" s="271"/>
      <c r="LP29" s="271"/>
      <c r="LQ29" s="271"/>
      <c r="LR29" s="271"/>
      <c r="LS29" s="271"/>
      <c r="LT29" s="271"/>
      <c r="LU29" s="271"/>
      <c r="LV29" s="271"/>
      <c r="LW29" s="271"/>
      <c r="LX29" s="271"/>
      <c r="LY29" s="271"/>
      <c r="LZ29" s="271"/>
      <c r="MA29" s="271"/>
      <c r="MB29" s="271"/>
      <c r="MC29" s="271"/>
      <c r="MD29" s="271"/>
      <c r="ME29" s="271"/>
      <c r="MF29" s="271"/>
      <c r="MG29" s="271"/>
      <c r="MH29" s="271"/>
      <c r="MI29" s="271"/>
      <c r="MJ29" s="271"/>
      <c r="MK29" s="271"/>
      <c r="ML29" s="271"/>
      <c r="MM29" s="271"/>
      <c r="MN29" s="271"/>
      <c r="MO29" s="271"/>
      <c r="MP29" s="271"/>
      <c r="MQ29" s="271"/>
      <c r="MR29" s="271"/>
      <c r="MS29" s="271"/>
      <c r="MT29" s="271"/>
      <c r="MU29" s="271"/>
      <c r="MV29" s="271"/>
      <c r="MW29" s="271"/>
      <c r="MX29" s="271"/>
      <c r="MY29" s="271"/>
      <c r="MZ29" s="271"/>
      <c r="NA29" s="271"/>
      <c r="NB29" s="271"/>
      <c r="NC29" s="271"/>
      <c r="ND29" s="271"/>
      <c r="NE29" s="271"/>
      <c r="NF29" s="271"/>
      <c r="NG29" s="271"/>
      <c r="NH29" s="271"/>
      <c r="NI29" s="271"/>
      <c r="NJ29" s="271"/>
      <c r="NK29" s="271"/>
      <c r="NL29" s="271"/>
      <c r="NM29" s="271"/>
      <c r="NN29" s="271"/>
      <c r="NO29" s="271"/>
      <c r="NP29" s="271"/>
      <c r="NQ29" s="271"/>
      <c r="NR29" s="271"/>
      <c r="NS29" s="271"/>
      <c r="NT29" s="271"/>
      <c r="NU29" s="271"/>
      <c r="NV29" s="271"/>
      <c r="NW29" s="271"/>
      <c r="NX29" s="271"/>
      <c r="NY29" s="271"/>
      <c r="NZ29" s="271"/>
      <c r="OA29" s="271"/>
      <c r="OB29" s="271"/>
      <c r="OC29" s="271"/>
      <c r="OD29" s="271"/>
      <c r="OE29" s="271"/>
      <c r="OF29" s="271"/>
      <c r="OG29" s="271"/>
      <c r="OH29" s="271"/>
      <c r="OI29" s="271"/>
      <c r="OJ29" s="271"/>
      <c r="OK29" s="271"/>
      <c r="OL29" s="271"/>
      <c r="OM29" s="271"/>
      <c r="ON29" s="271"/>
      <c r="OO29" s="271"/>
      <c r="OP29" s="271"/>
      <c r="OQ29" s="271"/>
      <c r="OR29" s="271"/>
      <c r="OS29" s="271"/>
      <c r="OT29" s="271"/>
      <c r="OU29" s="271"/>
      <c r="OV29" s="271"/>
      <c r="OW29" s="271"/>
      <c r="OX29" s="271"/>
      <c r="OY29" s="271"/>
      <c r="OZ29" s="271"/>
      <c r="PA29" s="271"/>
      <c r="PB29" s="271"/>
      <c r="PC29" s="271"/>
      <c r="PD29" s="271"/>
      <c r="PE29" s="271"/>
      <c r="PF29" s="271"/>
      <c r="PG29" s="271"/>
      <c r="PH29" s="271"/>
      <c r="PI29" s="271"/>
      <c r="PJ29" s="271"/>
      <c r="PK29" s="271"/>
      <c r="PL29" s="271"/>
      <c r="PM29" s="271"/>
      <c r="PN29" s="271"/>
      <c r="PO29" s="271"/>
      <c r="PP29" s="271"/>
      <c r="PQ29" s="271"/>
      <c r="PR29" s="271"/>
      <c r="PS29" s="271"/>
      <c r="PT29" s="271"/>
      <c r="PU29" s="271"/>
      <c r="PV29" s="271"/>
      <c r="PW29" s="271"/>
      <c r="PX29" s="271"/>
      <c r="PY29" s="271"/>
      <c r="PZ29" s="271"/>
      <c r="QA29" s="271"/>
      <c r="QB29" s="271"/>
      <c r="QC29" s="271"/>
      <c r="QD29" s="271"/>
      <c r="QE29" s="271"/>
      <c r="QF29" s="271"/>
      <c r="QG29" s="271"/>
      <c r="QH29" s="271"/>
      <c r="QI29" s="271"/>
      <c r="QJ29" s="271"/>
      <c r="QK29" s="271"/>
      <c r="QL29" s="271"/>
      <c r="QM29" s="271"/>
      <c r="QN29" s="271"/>
      <c r="QO29" s="271"/>
      <c r="QP29" s="271"/>
      <c r="QQ29" s="271"/>
      <c r="QR29" s="271"/>
      <c r="QS29" s="271"/>
      <c r="QT29" s="271"/>
      <c r="QU29" s="271"/>
      <c r="QV29" s="271"/>
      <c r="QW29" s="271"/>
      <c r="QX29" s="271"/>
      <c r="QY29" s="271"/>
      <c r="QZ29" s="271"/>
      <c r="RA29" s="271"/>
      <c r="RB29" s="271"/>
      <c r="RC29" s="271"/>
      <c r="RD29" s="271"/>
      <c r="RE29" s="271"/>
      <c r="RF29" s="271"/>
      <c r="RG29" s="271"/>
      <c r="RH29" s="271"/>
      <c r="RI29" s="271"/>
      <c r="RJ29" s="271"/>
      <c r="RK29" s="271"/>
      <c r="RL29" s="271"/>
      <c r="RM29" s="271"/>
      <c r="RN29" s="271"/>
      <c r="RO29" s="271"/>
      <c r="RP29" s="271"/>
      <c r="RQ29" s="271"/>
      <c r="RR29" s="271"/>
      <c r="RS29" s="271"/>
      <c r="RT29" s="271"/>
      <c r="RU29" s="271"/>
      <c r="RV29" s="271"/>
      <c r="RW29" s="271"/>
      <c r="RX29" s="271"/>
      <c r="RY29" s="271"/>
      <c r="RZ29" s="271"/>
      <c r="SA29" s="271"/>
      <c r="SB29" s="271"/>
      <c r="SC29" s="271"/>
      <c r="SD29" s="271"/>
      <c r="SE29" s="271"/>
      <c r="SF29" s="271"/>
      <c r="SG29" s="271"/>
      <c r="SH29" s="271"/>
      <c r="SI29" s="271"/>
      <c r="SJ29" s="271"/>
      <c r="SK29" s="271"/>
      <c r="SL29" s="271"/>
      <c r="SM29" s="271"/>
      <c r="SN29" s="271"/>
      <c r="SO29" s="271"/>
      <c r="SP29" s="271"/>
      <c r="SQ29" s="271"/>
      <c r="SR29" s="271"/>
      <c r="SS29" s="271"/>
      <c r="ST29" s="271"/>
      <c r="SU29" s="271"/>
      <c r="SV29" s="271"/>
      <c r="SW29" s="271"/>
      <c r="SX29" s="271"/>
      <c r="SY29" s="271"/>
      <c r="SZ29" s="271"/>
      <c r="TA29" s="271"/>
      <c r="TB29" s="271"/>
      <c r="TC29" s="271"/>
      <c r="TD29" s="271"/>
      <c r="TE29" s="271"/>
      <c r="TF29" s="271"/>
      <c r="TG29" s="271"/>
      <c r="TH29" s="271"/>
      <c r="TI29" s="271"/>
      <c r="TJ29" s="271"/>
      <c r="TK29" s="271"/>
      <c r="TL29" s="271"/>
      <c r="TM29" s="271"/>
      <c r="TN29" s="271"/>
      <c r="TO29" s="271"/>
      <c r="TP29" s="271"/>
      <c r="TQ29" s="271"/>
      <c r="TR29" s="271"/>
      <c r="TS29" s="271"/>
      <c r="TT29" s="271"/>
      <c r="TU29" s="271"/>
      <c r="TV29" s="271"/>
      <c r="TW29" s="271"/>
      <c r="TX29" s="271"/>
      <c r="TY29" s="271"/>
      <c r="TZ29" s="271"/>
      <c r="UA29" s="271"/>
      <c r="UB29" s="271"/>
      <c r="UC29" s="271"/>
      <c r="UD29" s="271"/>
      <c r="UE29" s="271"/>
      <c r="UF29" s="271"/>
      <c r="UG29" s="271"/>
      <c r="UH29" s="271"/>
      <c r="UI29" s="271"/>
      <c r="UJ29" s="271"/>
      <c r="UK29" s="271"/>
      <c r="UL29" s="271"/>
      <c r="UM29" s="271"/>
      <c r="UN29" s="271"/>
      <c r="UO29" s="271"/>
      <c r="UP29" s="271"/>
      <c r="UQ29" s="271"/>
      <c r="UR29" s="271"/>
      <c r="US29" s="271"/>
      <c r="UT29" s="271"/>
      <c r="UU29" s="271"/>
      <c r="UV29" s="271"/>
      <c r="UW29" s="271"/>
      <c r="UX29" s="271"/>
      <c r="UY29" s="271"/>
      <c r="UZ29" s="271"/>
      <c r="VA29" s="271"/>
      <c r="VB29" s="271"/>
      <c r="VC29" s="271"/>
      <c r="VD29" s="271"/>
      <c r="VE29" s="271"/>
      <c r="VF29" s="271"/>
      <c r="VG29" s="271"/>
      <c r="VH29" s="271"/>
      <c r="VI29" s="271"/>
      <c r="VJ29" s="271"/>
      <c r="VK29" s="271"/>
      <c r="VL29" s="271"/>
      <c r="VM29" s="271"/>
      <c r="VN29" s="271"/>
      <c r="VO29" s="271"/>
      <c r="VP29" s="271"/>
      <c r="VQ29" s="271"/>
      <c r="VR29" s="271"/>
      <c r="VS29" s="271"/>
      <c r="VT29" s="271"/>
      <c r="VU29" s="271"/>
      <c r="VV29" s="271"/>
      <c r="VW29" s="271"/>
      <c r="VX29" s="271"/>
      <c r="VY29" s="271"/>
      <c r="VZ29" s="271"/>
      <c r="WA29" s="271"/>
      <c r="WB29" s="271"/>
      <c r="WC29" s="271"/>
      <c r="WD29" s="271"/>
      <c r="WE29" s="271"/>
      <c r="WF29" s="271"/>
      <c r="WG29" s="271"/>
      <c r="WH29" s="271"/>
      <c r="WI29" s="271"/>
      <c r="WJ29" s="271"/>
      <c r="WK29" s="271"/>
      <c r="WL29" s="271"/>
      <c r="WM29" s="271"/>
      <c r="WN29" s="271"/>
      <c r="WO29" s="271"/>
      <c r="WP29" s="271"/>
      <c r="WQ29" s="271"/>
      <c r="WR29" s="271"/>
      <c r="WS29" s="271"/>
      <c r="WT29" s="271"/>
      <c r="WU29" s="271"/>
      <c r="WV29" s="271"/>
      <c r="WW29" s="271"/>
      <c r="WX29" s="271"/>
      <c r="WY29" s="271"/>
      <c r="WZ29" s="271"/>
      <c r="XA29" s="271"/>
      <c r="XB29" s="271"/>
      <c r="XC29" s="271"/>
      <c r="XD29" s="271"/>
      <c r="XE29" s="271"/>
      <c r="XF29" s="271"/>
      <c r="XG29" s="271"/>
      <c r="XH29" s="271"/>
      <c r="XI29" s="271"/>
      <c r="XJ29" s="271"/>
      <c r="XK29" s="271"/>
      <c r="XL29" s="271"/>
      <c r="XM29" s="271"/>
      <c r="XN29" s="271"/>
      <c r="XO29" s="271"/>
      <c r="XP29" s="271"/>
      <c r="XQ29" s="271"/>
      <c r="XR29" s="271"/>
      <c r="XS29" s="271"/>
      <c r="XT29" s="271"/>
      <c r="XU29" s="271"/>
      <c r="XV29" s="271"/>
      <c r="XW29" s="271"/>
      <c r="XX29" s="271"/>
      <c r="XY29" s="271"/>
      <c r="XZ29" s="271"/>
      <c r="YA29" s="271"/>
      <c r="YB29" s="271"/>
      <c r="YC29" s="271"/>
      <c r="YD29" s="271"/>
      <c r="YE29" s="271"/>
      <c r="YF29" s="271"/>
      <c r="YG29" s="271"/>
      <c r="YH29" s="271"/>
      <c r="YI29" s="271"/>
      <c r="YJ29" s="271"/>
      <c r="YK29" s="271"/>
      <c r="YL29" s="271"/>
      <c r="YM29" s="271"/>
      <c r="YN29" s="271"/>
      <c r="YO29" s="271"/>
      <c r="YP29" s="271"/>
      <c r="YQ29" s="271"/>
      <c r="YR29" s="271"/>
      <c r="YS29" s="271"/>
      <c r="YT29" s="271"/>
      <c r="YU29" s="271"/>
      <c r="YV29" s="271"/>
      <c r="YW29" s="271"/>
      <c r="YX29" s="271"/>
      <c r="YY29" s="271"/>
      <c r="YZ29" s="271"/>
      <c r="ZA29" s="271"/>
      <c r="ZB29" s="271"/>
      <c r="ZC29" s="271"/>
      <c r="ZD29" s="271"/>
      <c r="ZE29" s="271"/>
      <c r="ZF29" s="271"/>
      <c r="ZG29" s="271"/>
      <c r="ZH29" s="271"/>
      <c r="ZI29" s="271"/>
      <c r="ZJ29" s="271"/>
      <c r="ZK29" s="271"/>
      <c r="ZL29" s="271"/>
      <c r="ZM29" s="271"/>
      <c r="ZN29" s="271"/>
      <c r="ZO29" s="271"/>
      <c r="ZP29" s="271"/>
      <c r="ZQ29" s="271"/>
      <c r="ZR29" s="271"/>
      <c r="ZS29" s="271"/>
      <c r="ZT29" s="271"/>
      <c r="ZU29" s="271"/>
      <c r="ZV29" s="271"/>
      <c r="ZW29" s="271"/>
      <c r="ZX29" s="271"/>
      <c r="ZY29" s="271"/>
      <c r="ZZ29" s="271"/>
      <c r="AAA29" s="271"/>
      <c r="AAB29" s="271"/>
      <c r="AAC29" s="271"/>
      <c r="AAD29" s="271"/>
      <c r="AAE29" s="271"/>
      <c r="AAF29" s="271"/>
      <c r="AAG29" s="271"/>
      <c r="AAH29" s="271"/>
      <c r="AAI29" s="271"/>
      <c r="AAJ29" s="271"/>
      <c r="AAK29" s="271"/>
      <c r="AAL29" s="271"/>
      <c r="AAM29" s="271"/>
      <c r="AAN29" s="271"/>
      <c r="AAO29" s="271"/>
      <c r="AAP29" s="271"/>
      <c r="AAQ29" s="271"/>
      <c r="AAR29" s="271"/>
      <c r="AAS29" s="271"/>
      <c r="AAT29" s="271"/>
      <c r="AAU29" s="271"/>
      <c r="AAV29" s="271"/>
      <c r="AAW29" s="271"/>
      <c r="AAX29" s="271"/>
      <c r="AAY29" s="271"/>
      <c r="AAZ29" s="271"/>
      <c r="ABA29" s="271"/>
      <c r="ABB29" s="271"/>
      <c r="ABC29" s="271"/>
      <c r="ABD29" s="271"/>
      <c r="ABE29" s="271"/>
      <c r="ABF29" s="271"/>
      <c r="ABG29" s="271"/>
      <c r="ABH29" s="271"/>
      <c r="ABI29" s="271"/>
      <c r="ABJ29" s="271"/>
      <c r="ABK29" s="271"/>
      <c r="ABL29" s="271"/>
      <c r="ABM29" s="271"/>
      <c r="ABN29" s="271"/>
      <c r="ABO29" s="271"/>
      <c r="ABP29" s="271"/>
      <c r="ABQ29" s="271"/>
      <c r="ABR29" s="271"/>
      <c r="ABS29" s="271"/>
      <c r="ABT29" s="271"/>
      <c r="ABU29" s="271"/>
      <c r="ABV29" s="271"/>
      <c r="ABW29" s="271"/>
      <c r="ABX29" s="271"/>
      <c r="ABY29" s="271"/>
      <c r="ABZ29" s="271"/>
      <c r="ACA29" s="271"/>
      <c r="ACB29" s="271"/>
      <c r="ACC29" s="271"/>
      <c r="ACD29" s="271"/>
      <c r="ACE29" s="271"/>
      <c r="ACF29" s="271"/>
      <c r="ACG29" s="271"/>
      <c r="ACH29" s="271"/>
      <c r="ACI29" s="271"/>
      <c r="ACJ29" s="271"/>
      <c r="ACK29" s="271"/>
      <c r="ACL29" s="271"/>
      <c r="ACM29" s="271"/>
      <c r="ACN29" s="271"/>
      <c r="ACO29" s="271"/>
      <c r="ACP29" s="271"/>
      <c r="ACQ29" s="271"/>
      <c r="ACR29" s="271"/>
      <c r="ACS29" s="271"/>
      <c r="ACT29" s="271"/>
      <c r="ACU29" s="271"/>
      <c r="ACV29" s="271"/>
      <c r="ACW29" s="271"/>
      <c r="ACX29" s="271"/>
      <c r="ACY29" s="271"/>
      <c r="ACZ29" s="271"/>
      <c r="ADA29" s="271"/>
      <c r="ADB29" s="271"/>
      <c r="ADC29" s="271"/>
      <c r="ADD29" s="271"/>
      <c r="ADE29" s="271"/>
      <c r="ADF29" s="271"/>
      <c r="ADG29" s="271"/>
      <c r="ADH29" s="271"/>
      <c r="ADI29" s="271"/>
      <c r="ADJ29" s="271"/>
      <c r="ADK29" s="271"/>
      <c r="ADL29" s="271"/>
      <c r="ADM29" s="271"/>
      <c r="ADN29" s="271"/>
      <c r="ADO29" s="271"/>
      <c r="ADP29" s="271"/>
      <c r="ADQ29" s="271"/>
      <c r="ADR29" s="271"/>
      <c r="ADS29" s="271"/>
      <c r="ADT29" s="271"/>
      <c r="ADU29" s="271"/>
      <c r="ADV29" s="271"/>
      <c r="ADW29" s="271"/>
      <c r="ADX29" s="271"/>
      <c r="ADY29" s="271"/>
      <c r="ADZ29" s="271"/>
      <c r="AEA29" s="271"/>
      <c r="AEB29" s="271"/>
      <c r="AEC29" s="271"/>
      <c r="AED29" s="271"/>
      <c r="AEE29" s="271"/>
      <c r="AEF29" s="271"/>
      <c r="AEG29" s="271"/>
      <c r="AEH29" s="271"/>
      <c r="AEI29" s="271"/>
      <c r="AEJ29" s="271"/>
      <c r="AEK29" s="271"/>
      <c r="AEL29" s="271"/>
      <c r="AEM29" s="271"/>
      <c r="AEN29" s="271"/>
      <c r="AEO29" s="271"/>
      <c r="AEP29" s="271"/>
      <c r="AEQ29" s="271"/>
      <c r="AER29" s="271"/>
      <c r="AES29" s="271"/>
      <c r="AET29" s="271"/>
      <c r="AEU29" s="271"/>
      <c r="AEV29" s="271"/>
      <c r="AEW29" s="271"/>
      <c r="AEX29" s="271"/>
      <c r="AEY29" s="271"/>
      <c r="AEZ29" s="271"/>
      <c r="AFA29" s="271"/>
      <c r="AFB29" s="271"/>
      <c r="AFC29" s="271"/>
      <c r="AFD29" s="271"/>
      <c r="AFE29" s="271"/>
      <c r="AFF29" s="271"/>
      <c r="AFG29" s="271"/>
      <c r="AFH29" s="271"/>
      <c r="AFI29" s="271"/>
      <c r="AFJ29" s="271"/>
      <c r="AFK29" s="271"/>
      <c r="AFL29" s="271"/>
      <c r="AFM29" s="271"/>
      <c r="AFN29" s="271"/>
      <c r="AFO29" s="271"/>
      <c r="AFP29" s="271"/>
      <c r="AFQ29" s="271"/>
      <c r="AFR29" s="271"/>
      <c r="AFS29" s="271"/>
      <c r="AFT29" s="271"/>
      <c r="AFU29" s="271"/>
      <c r="AFV29" s="271"/>
      <c r="AFW29" s="271"/>
      <c r="AFX29" s="271"/>
      <c r="AFY29" s="271"/>
      <c r="AFZ29" s="271"/>
      <c r="AGA29" s="271"/>
      <c r="AGB29" s="271"/>
      <c r="AGC29" s="271"/>
      <c r="AGD29" s="271"/>
      <c r="AGE29" s="271"/>
      <c r="AGF29" s="271"/>
      <c r="AGG29" s="271"/>
      <c r="AGH29" s="271"/>
      <c r="AGI29" s="271"/>
      <c r="AGJ29" s="271"/>
      <c r="AGK29" s="271"/>
      <c r="AGL29" s="271"/>
      <c r="AGM29" s="271"/>
      <c r="AGN29" s="271"/>
      <c r="AGO29" s="271"/>
      <c r="AGP29" s="271"/>
      <c r="AGQ29" s="271"/>
      <c r="AGR29" s="271"/>
      <c r="AGS29" s="271"/>
      <c r="AGT29" s="271"/>
      <c r="AGU29" s="271"/>
      <c r="AGV29" s="271"/>
      <c r="AGW29" s="271"/>
      <c r="AGX29" s="271"/>
      <c r="AGY29" s="271"/>
      <c r="AGZ29" s="271"/>
      <c r="AHA29" s="271"/>
      <c r="AHB29" s="271"/>
      <c r="AHC29" s="271"/>
      <c r="AHD29" s="271"/>
      <c r="AHE29" s="271"/>
      <c r="AHF29" s="271"/>
      <c r="AHG29" s="271"/>
      <c r="AHH29" s="271"/>
      <c r="AHI29" s="271"/>
      <c r="AHJ29" s="271"/>
      <c r="AHK29" s="271"/>
      <c r="AHL29" s="271"/>
      <c r="AHM29" s="271"/>
      <c r="AHN29" s="271"/>
      <c r="AHO29" s="271"/>
      <c r="AHP29" s="271"/>
      <c r="AHQ29" s="271"/>
      <c r="AHR29" s="271"/>
      <c r="AHS29" s="271"/>
      <c r="AHT29" s="271"/>
      <c r="AHU29" s="271"/>
      <c r="AHV29" s="271"/>
      <c r="AHW29" s="271"/>
      <c r="AHX29" s="271"/>
      <c r="AHY29" s="271"/>
      <c r="AHZ29" s="271"/>
      <c r="AIA29" s="271"/>
      <c r="AIB29" s="271"/>
      <c r="AIC29" s="271"/>
      <c r="AID29" s="271"/>
      <c r="AIE29" s="271"/>
      <c r="AIF29" s="271"/>
      <c r="AIG29" s="271"/>
      <c r="AIH29" s="271"/>
      <c r="AII29" s="271"/>
      <c r="AIJ29" s="271"/>
      <c r="AIK29" s="271"/>
      <c r="AIL29" s="271"/>
      <c r="AIM29" s="271"/>
      <c r="AIN29" s="271"/>
      <c r="AIO29" s="271"/>
      <c r="AIP29" s="271"/>
      <c r="AIQ29" s="271"/>
      <c r="AIR29" s="271"/>
      <c r="AIS29" s="271"/>
      <c r="AIT29" s="271"/>
      <c r="AIU29" s="271"/>
      <c r="AIV29" s="271"/>
      <c r="AIW29" s="271"/>
      <c r="AIX29" s="271"/>
      <c r="AIY29" s="271"/>
      <c r="AIZ29" s="271"/>
      <c r="AJA29" s="271"/>
      <c r="AJB29" s="271"/>
      <c r="AJC29" s="271"/>
      <c r="AJD29" s="271"/>
      <c r="AJE29" s="271"/>
      <c r="AJF29" s="271"/>
      <c r="AJG29" s="271"/>
      <c r="AJH29" s="271"/>
      <c r="AJI29" s="271"/>
      <c r="AJJ29" s="271"/>
      <c r="AJK29" s="271"/>
      <c r="AJL29" s="271"/>
      <c r="AJM29" s="271"/>
      <c r="AJN29" s="271"/>
      <c r="AJO29" s="271"/>
      <c r="AJP29" s="271"/>
      <c r="AJQ29" s="271"/>
      <c r="AJR29" s="271"/>
      <c r="AJS29" s="271"/>
      <c r="AJT29" s="271"/>
      <c r="AJU29" s="271"/>
      <c r="AJV29" s="271"/>
      <c r="AJW29" s="271"/>
      <c r="AJX29" s="271"/>
      <c r="AJY29" s="271"/>
      <c r="AJZ29" s="271"/>
      <c r="AKA29" s="271"/>
      <c r="AKB29" s="271"/>
      <c r="AKC29" s="271"/>
      <c r="AKD29" s="271"/>
      <c r="AKE29" s="271"/>
      <c r="AKF29" s="271"/>
      <c r="AKG29" s="271"/>
      <c r="AKH29" s="271"/>
      <c r="AKI29" s="271"/>
      <c r="AKJ29" s="271"/>
      <c r="AKK29" s="271"/>
      <c r="AKL29" s="271"/>
      <c r="AKM29" s="271"/>
      <c r="AKN29" s="271"/>
      <c r="AKO29" s="271"/>
      <c r="AKP29" s="271"/>
      <c r="AKQ29" s="271"/>
      <c r="AKR29" s="271"/>
      <c r="AKS29" s="271"/>
      <c r="AKT29" s="271"/>
      <c r="AKU29" s="271"/>
      <c r="AKV29" s="271"/>
      <c r="AKW29" s="271"/>
      <c r="AKX29" s="271"/>
      <c r="AKY29" s="271"/>
      <c r="AKZ29" s="271"/>
      <c r="ALA29" s="271"/>
      <c r="ALB29" s="271"/>
      <c r="ALC29" s="271"/>
      <c r="ALD29" s="271"/>
      <c r="ALE29" s="271"/>
      <c r="ALF29" s="271"/>
      <c r="ALG29" s="271"/>
      <c r="ALH29" s="271"/>
      <c r="ALI29" s="271"/>
      <c r="ALJ29" s="271"/>
      <c r="ALK29" s="271"/>
      <c r="ALL29" s="271"/>
      <c r="ALM29" s="271"/>
      <c r="ALN29" s="271"/>
      <c r="ALO29" s="271"/>
      <c r="ALP29" s="271"/>
      <c r="ALQ29" s="271"/>
      <c r="ALR29" s="271"/>
      <c r="ALS29" s="271"/>
      <c r="ALT29" s="271"/>
      <c r="ALU29" s="271"/>
      <c r="ALV29" s="271"/>
      <c r="ALW29" s="271"/>
      <c r="ALX29" s="271"/>
      <c r="ALY29" s="271"/>
      <c r="ALZ29" s="271"/>
      <c r="AMA29" s="271"/>
      <c r="AMB29" s="271"/>
      <c r="AMC29" s="271"/>
      <c r="AMD29" s="271"/>
      <c r="AME29" s="271"/>
      <c r="AMF29" s="271"/>
      <c r="AMG29" s="271"/>
      <c r="AMH29" s="271"/>
      <c r="AMI29" s="271"/>
      <c r="AMJ29" s="271"/>
      <c r="AMK29" s="271"/>
      <c r="AML29" s="271"/>
      <c r="AMM29" s="271"/>
      <c r="AMN29" s="271"/>
      <c r="AMO29" s="271"/>
    </row>
    <row r="30" spans="1:1029" s="1" customFormat="1" ht="69" customHeight="1">
      <c r="A30" s="9">
        <v>15</v>
      </c>
      <c r="B30" s="9">
        <v>25</v>
      </c>
      <c r="C30" s="280">
        <v>24</v>
      </c>
      <c r="D30" s="281">
        <v>18</v>
      </c>
      <c r="E30" s="9" t="s">
        <v>190</v>
      </c>
      <c r="F30" s="9" t="s">
        <v>61</v>
      </c>
      <c r="G30" s="12"/>
      <c r="H30" s="12"/>
      <c r="I30" s="12"/>
      <c r="J30" s="12"/>
      <c r="K30" s="12"/>
      <c r="L30" s="12"/>
      <c r="M30" s="12" t="s">
        <v>1653</v>
      </c>
      <c r="N30" s="393">
        <v>20</v>
      </c>
      <c r="O30" s="394" t="s">
        <v>186</v>
      </c>
      <c r="P30" s="394" t="s">
        <v>63</v>
      </c>
      <c r="Q30" s="384" t="s">
        <v>64</v>
      </c>
      <c r="R30" s="385">
        <v>10</v>
      </c>
      <c r="S30" s="386">
        <v>13</v>
      </c>
      <c r="T30" s="387"/>
      <c r="U30" s="387"/>
      <c r="V30" s="387">
        <v>1</v>
      </c>
      <c r="W30" s="387"/>
      <c r="X30" s="384"/>
      <c r="Y30" s="384"/>
      <c r="Z30" s="384">
        <v>1</v>
      </c>
      <c r="AA30" s="383"/>
      <c r="AB30" s="383">
        <v>95</v>
      </c>
      <c r="AC30" s="388">
        <v>2</v>
      </c>
      <c r="AD30" s="384" t="s">
        <v>91</v>
      </c>
      <c r="AE30" s="384" t="s">
        <v>92</v>
      </c>
      <c r="AF30" s="384" t="s">
        <v>191</v>
      </c>
      <c r="AG30" s="384" t="s">
        <v>192</v>
      </c>
      <c r="AH30" s="384" t="s">
        <v>193</v>
      </c>
      <c r="AI30" s="384" t="s">
        <v>66</v>
      </c>
      <c r="AJ30" s="373" t="s">
        <v>191</v>
      </c>
      <c r="AK30" s="384" t="s">
        <v>68</v>
      </c>
      <c r="AL30" s="384" t="s">
        <v>69</v>
      </c>
      <c r="AM30" s="384" t="s">
        <v>194</v>
      </c>
      <c r="AN30" s="384" t="s">
        <v>71</v>
      </c>
      <c r="AO30" s="384" t="s">
        <v>72</v>
      </c>
      <c r="AP30" s="384"/>
      <c r="AQ30" s="384"/>
      <c r="AR30" s="384"/>
      <c r="AS30" s="384"/>
      <c r="AT30" s="387"/>
      <c r="AU30" s="387"/>
      <c r="AV30" s="387"/>
      <c r="AW30" s="387"/>
      <c r="AX30" s="387"/>
      <c r="AY30" s="387">
        <v>1</v>
      </c>
      <c r="AZ30" s="387"/>
      <c r="BA30" s="387"/>
      <c r="BB30" s="387"/>
      <c r="BC30" s="387"/>
      <c r="BD30" s="387"/>
      <c r="BE30" s="387"/>
      <c r="BF30" s="387"/>
      <c r="BG30" s="387">
        <v>1</v>
      </c>
      <c r="BH30" s="384">
        <v>1</v>
      </c>
      <c r="BI30" s="387"/>
      <c r="BJ30" s="387"/>
      <c r="BK30" s="389">
        <v>1230</v>
      </c>
      <c r="BL30" s="10">
        <v>1</v>
      </c>
      <c r="BM30" s="10" t="s">
        <v>130</v>
      </c>
      <c r="BN30" s="10">
        <v>28</v>
      </c>
      <c r="BO30" s="10" t="s">
        <v>74</v>
      </c>
      <c r="BP30" s="10" t="s">
        <v>126</v>
      </c>
      <c r="BQ30" s="10">
        <v>1</v>
      </c>
      <c r="BR30" s="10" t="str">
        <f t="shared" si="0"/>
        <v>24_18</v>
      </c>
      <c r="BS30" s="282"/>
      <c r="BT30" s="10"/>
      <c r="BU30" s="10" t="s">
        <v>1777</v>
      </c>
      <c r="BV30" s="10"/>
      <c r="BW30" s="289"/>
      <c r="BX30" s="289"/>
      <c r="BY30" s="457"/>
      <c r="BZ30" s="457" t="s">
        <v>1725</v>
      </c>
      <c r="CA30" s="457" t="s">
        <v>1725</v>
      </c>
      <c r="CB30" s="271"/>
      <c r="CC30" s="458" t="s">
        <v>1959</v>
      </c>
      <c r="CD30" s="271"/>
      <c r="CE30" s="271"/>
      <c r="CF30" s="271"/>
      <c r="CG30" s="271"/>
      <c r="CH30" s="271"/>
      <c r="CI30" s="271"/>
      <c r="CJ30" s="271"/>
      <c r="CK30" s="271"/>
      <c r="CL30" s="271"/>
      <c r="CM30" s="271"/>
      <c r="CN30" s="271"/>
      <c r="CO30" s="271"/>
      <c r="CP30" s="271"/>
      <c r="CQ30" s="271"/>
      <c r="CR30" s="271"/>
      <c r="CS30" s="271"/>
      <c r="CT30" s="271"/>
      <c r="CU30" s="271"/>
      <c r="CV30" s="271"/>
      <c r="CW30" s="271"/>
      <c r="CX30" s="271"/>
      <c r="CY30" s="271"/>
      <c r="CZ30" s="271"/>
      <c r="DA30" s="271"/>
      <c r="DB30" s="271"/>
      <c r="DC30" s="271"/>
      <c r="DD30" s="271"/>
      <c r="DE30" s="271"/>
      <c r="DF30" s="271"/>
      <c r="DG30" s="271"/>
      <c r="DH30" s="271"/>
      <c r="DI30" s="271"/>
      <c r="DJ30" s="271"/>
      <c r="DK30" s="271"/>
      <c r="DL30" s="271"/>
      <c r="DM30" s="271"/>
      <c r="DN30" s="271"/>
      <c r="DO30" s="271"/>
      <c r="DP30" s="271"/>
      <c r="DQ30" s="271"/>
      <c r="DR30" s="271"/>
      <c r="DS30" s="271"/>
      <c r="DT30" s="271"/>
      <c r="DU30" s="271"/>
      <c r="DV30" s="271"/>
      <c r="DW30" s="271"/>
      <c r="DX30" s="271"/>
      <c r="DY30" s="271"/>
      <c r="DZ30" s="271"/>
      <c r="EA30" s="271"/>
      <c r="EB30" s="271"/>
      <c r="EC30" s="271"/>
      <c r="ED30" s="271"/>
      <c r="EE30" s="271"/>
      <c r="EF30" s="271"/>
      <c r="EG30" s="271"/>
      <c r="EH30" s="271"/>
      <c r="EI30" s="271"/>
      <c r="EJ30" s="271"/>
      <c r="EK30" s="271"/>
      <c r="EL30" s="271"/>
      <c r="EM30" s="271"/>
      <c r="EN30" s="271"/>
      <c r="EO30" s="271"/>
      <c r="EP30" s="271"/>
      <c r="EQ30" s="271"/>
      <c r="ER30" s="271"/>
      <c r="ES30" s="271"/>
      <c r="ET30" s="271"/>
      <c r="EU30" s="271"/>
      <c r="EV30" s="271"/>
      <c r="EW30" s="271"/>
      <c r="EX30" s="271"/>
      <c r="EY30" s="271"/>
      <c r="EZ30" s="271"/>
      <c r="FA30" s="271"/>
      <c r="FB30" s="271"/>
      <c r="FC30" s="271"/>
      <c r="FD30" s="271"/>
      <c r="FE30" s="271"/>
      <c r="FF30" s="271"/>
      <c r="FG30" s="271"/>
      <c r="FH30" s="271"/>
      <c r="FI30" s="271"/>
      <c r="FJ30" s="271"/>
      <c r="FK30" s="271"/>
      <c r="FL30" s="271"/>
      <c r="FM30" s="271"/>
      <c r="FN30" s="271"/>
      <c r="FO30" s="271"/>
      <c r="FP30" s="271"/>
      <c r="FQ30" s="271"/>
      <c r="FR30" s="271"/>
      <c r="FS30" s="271"/>
      <c r="FT30" s="271"/>
      <c r="FU30" s="271"/>
      <c r="FV30" s="271"/>
      <c r="FW30" s="271"/>
      <c r="FX30" s="271"/>
      <c r="FY30" s="271"/>
      <c r="FZ30" s="271"/>
      <c r="GA30" s="271"/>
      <c r="GB30" s="271"/>
      <c r="GC30" s="271"/>
      <c r="GD30" s="271"/>
      <c r="GE30" s="271"/>
      <c r="GF30" s="271"/>
      <c r="GG30" s="271"/>
      <c r="GH30" s="271"/>
      <c r="GI30" s="271"/>
      <c r="GJ30" s="271"/>
      <c r="GK30" s="271"/>
      <c r="GL30" s="271"/>
      <c r="GM30" s="271"/>
      <c r="GN30" s="271"/>
      <c r="GO30" s="271"/>
      <c r="GP30" s="271"/>
      <c r="GQ30" s="271"/>
      <c r="GR30" s="271"/>
      <c r="GS30" s="271"/>
      <c r="GT30" s="271"/>
      <c r="GU30" s="271"/>
      <c r="GV30" s="271"/>
      <c r="GW30" s="271"/>
      <c r="GX30" s="271"/>
      <c r="GY30" s="271"/>
      <c r="GZ30" s="271"/>
      <c r="HA30" s="271"/>
      <c r="HB30" s="271"/>
      <c r="HC30" s="271"/>
      <c r="HD30" s="271"/>
      <c r="HE30" s="271"/>
      <c r="HF30" s="271"/>
      <c r="HG30" s="271"/>
      <c r="HH30" s="271"/>
      <c r="HI30" s="271"/>
      <c r="HJ30" s="271"/>
      <c r="HK30" s="271"/>
      <c r="HL30" s="271"/>
      <c r="HM30" s="271"/>
      <c r="HN30" s="271"/>
      <c r="HO30" s="271"/>
      <c r="HP30" s="271"/>
      <c r="HQ30" s="271"/>
      <c r="HR30" s="271"/>
      <c r="HS30" s="271"/>
      <c r="HT30" s="271"/>
      <c r="HU30" s="271"/>
      <c r="HV30" s="271"/>
      <c r="HW30" s="271"/>
      <c r="HX30" s="271"/>
      <c r="HY30" s="271"/>
      <c r="HZ30" s="271"/>
      <c r="IA30" s="271"/>
      <c r="IB30" s="271"/>
      <c r="IC30" s="271"/>
      <c r="ID30" s="271"/>
      <c r="IE30" s="271"/>
      <c r="IF30" s="271"/>
      <c r="IG30" s="271"/>
      <c r="IH30" s="271"/>
      <c r="II30" s="271"/>
      <c r="IJ30" s="271"/>
      <c r="IK30" s="271"/>
      <c r="IL30" s="271"/>
      <c r="IM30" s="271"/>
      <c r="IN30" s="271"/>
      <c r="IO30" s="271"/>
      <c r="IP30" s="271"/>
      <c r="IQ30" s="271"/>
      <c r="IR30" s="271"/>
      <c r="IS30" s="271"/>
      <c r="IT30" s="271"/>
      <c r="IU30" s="271"/>
      <c r="IV30" s="271"/>
      <c r="IW30" s="271"/>
      <c r="IX30" s="271"/>
      <c r="IY30" s="271"/>
      <c r="IZ30" s="271"/>
      <c r="JA30" s="271"/>
      <c r="JB30" s="271"/>
      <c r="JC30" s="271"/>
      <c r="JD30" s="271"/>
      <c r="JE30" s="271"/>
      <c r="JF30" s="271"/>
      <c r="JG30" s="271"/>
      <c r="JH30" s="271"/>
      <c r="JI30" s="271"/>
      <c r="JJ30" s="271"/>
      <c r="JK30" s="271"/>
      <c r="JL30" s="271"/>
      <c r="JM30" s="271"/>
      <c r="JN30" s="271"/>
      <c r="JO30" s="271"/>
      <c r="JP30" s="271"/>
      <c r="JQ30" s="271"/>
      <c r="JR30" s="271"/>
      <c r="JS30" s="271"/>
      <c r="JT30" s="271"/>
      <c r="JU30" s="271"/>
      <c r="JV30" s="271"/>
      <c r="JW30" s="271"/>
      <c r="JX30" s="271"/>
      <c r="JY30" s="271"/>
      <c r="JZ30" s="271"/>
      <c r="KA30" s="271"/>
      <c r="KB30" s="271"/>
      <c r="KC30" s="271"/>
      <c r="KD30" s="271"/>
      <c r="KE30" s="271"/>
      <c r="KF30" s="271"/>
      <c r="KG30" s="271"/>
      <c r="KH30" s="271"/>
      <c r="KI30" s="271"/>
      <c r="KJ30" s="271"/>
      <c r="KK30" s="271"/>
      <c r="KL30" s="271"/>
      <c r="KM30" s="271"/>
      <c r="KN30" s="271"/>
      <c r="KO30" s="271"/>
      <c r="KP30" s="271"/>
      <c r="KQ30" s="271"/>
      <c r="KR30" s="271"/>
      <c r="KS30" s="271"/>
      <c r="KT30" s="271"/>
      <c r="KU30" s="271"/>
      <c r="KV30" s="271"/>
      <c r="KW30" s="271"/>
      <c r="KX30" s="271"/>
      <c r="KY30" s="271"/>
      <c r="KZ30" s="271"/>
      <c r="LA30" s="271"/>
      <c r="LB30" s="271"/>
      <c r="LC30" s="271"/>
      <c r="LD30" s="271"/>
      <c r="LE30" s="271"/>
      <c r="LF30" s="271"/>
      <c r="LG30" s="271"/>
      <c r="LH30" s="271"/>
      <c r="LI30" s="271"/>
      <c r="LJ30" s="271"/>
      <c r="LK30" s="271"/>
      <c r="LL30" s="271"/>
      <c r="LM30" s="271"/>
      <c r="LN30" s="271"/>
      <c r="LO30" s="271"/>
      <c r="LP30" s="271"/>
      <c r="LQ30" s="271"/>
      <c r="LR30" s="271"/>
      <c r="LS30" s="271"/>
      <c r="LT30" s="271"/>
      <c r="LU30" s="271"/>
      <c r="LV30" s="271"/>
      <c r="LW30" s="271"/>
      <c r="LX30" s="271"/>
      <c r="LY30" s="271"/>
      <c r="LZ30" s="271"/>
      <c r="MA30" s="271"/>
      <c r="MB30" s="271"/>
      <c r="MC30" s="271"/>
      <c r="MD30" s="271"/>
      <c r="ME30" s="271"/>
      <c r="MF30" s="271"/>
      <c r="MG30" s="271"/>
      <c r="MH30" s="271"/>
      <c r="MI30" s="271"/>
      <c r="MJ30" s="271"/>
      <c r="MK30" s="271"/>
      <c r="ML30" s="271"/>
      <c r="MM30" s="271"/>
      <c r="MN30" s="271"/>
      <c r="MO30" s="271"/>
      <c r="MP30" s="271"/>
      <c r="MQ30" s="271"/>
      <c r="MR30" s="271"/>
      <c r="MS30" s="271"/>
      <c r="MT30" s="271"/>
      <c r="MU30" s="271"/>
      <c r="MV30" s="271"/>
      <c r="MW30" s="271"/>
      <c r="MX30" s="271"/>
      <c r="MY30" s="271"/>
      <c r="MZ30" s="271"/>
      <c r="NA30" s="271"/>
      <c r="NB30" s="271"/>
      <c r="NC30" s="271"/>
      <c r="ND30" s="271"/>
      <c r="NE30" s="271"/>
      <c r="NF30" s="271"/>
      <c r="NG30" s="271"/>
      <c r="NH30" s="271"/>
      <c r="NI30" s="271"/>
      <c r="NJ30" s="271"/>
      <c r="NK30" s="271"/>
      <c r="NL30" s="271"/>
      <c r="NM30" s="271"/>
      <c r="NN30" s="271"/>
      <c r="NO30" s="271"/>
      <c r="NP30" s="271"/>
      <c r="NQ30" s="271"/>
      <c r="NR30" s="271"/>
      <c r="NS30" s="271"/>
      <c r="NT30" s="271"/>
      <c r="NU30" s="271"/>
      <c r="NV30" s="271"/>
      <c r="NW30" s="271"/>
      <c r="NX30" s="271"/>
      <c r="NY30" s="271"/>
      <c r="NZ30" s="271"/>
      <c r="OA30" s="271"/>
      <c r="OB30" s="271"/>
      <c r="OC30" s="271"/>
      <c r="OD30" s="271"/>
      <c r="OE30" s="271"/>
      <c r="OF30" s="271"/>
      <c r="OG30" s="271"/>
      <c r="OH30" s="271"/>
      <c r="OI30" s="271"/>
      <c r="OJ30" s="271"/>
      <c r="OK30" s="271"/>
      <c r="OL30" s="271"/>
      <c r="OM30" s="271"/>
      <c r="ON30" s="271"/>
      <c r="OO30" s="271"/>
      <c r="OP30" s="271"/>
      <c r="OQ30" s="271"/>
      <c r="OR30" s="271"/>
      <c r="OS30" s="271"/>
      <c r="OT30" s="271"/>
      <c r="OU30" s="271"/>
      <c r="OV30" s="271"/>
      <c r="OW30" s="271"/>
      <c r="OX30" s="271"/>
      <c r="OY30" s="271"/>
      <c r="OZ30" s="271"/>
      <c r="PA30" s="271"/>
      <c r="PB30" s="271"/>
      <c r="PC30" s="271"/>
      <c r="PD30" s="271"/>
      <c r="PE30" s="271"/>
      <c r="PF30" s="271"/>
      <c r="PG30" s="271"/>
      <c r="PH30" s="271"/>
      <c r="PI30" s="271"/>
      <c r="PJ30" s="271"/>
      <c r="PK30" s="271"/>
      <c r="PL30" s="271"/>
      <c r="PM30" s="271"/>
      <c r="PN30" s="271"/>
      <c r="PO30" s="271"/>
      <c r="PP30" s="271"/>
      <c r="PQ30" s="271"/>
      <c r="PR30" s="271"/>
      <c r="PS30" s="271"/>
      <c r="PT30" s="271"/>
      <c r="PU30" s="271"/>
      <c r="PV30" s="271"/>
      <c r="PW30" s="271"/>
      <c r="PX30" s="271"/>
      <c r="PY30" s="271"/>
      <c r="PZ30" s="271"/>
      <c r="QA30" s="271"/>
      <c r="QB30" s="271"/>
      <c r="QC30" s="271"/>
      <c r="QD30" s="271"/>
      <c r="QE30" s="271"/>
      <c r="QF30" s="271"/>
      <c r="QG30" s="271"/>
      <c r="QH30" s="271"/>
      <c r="QI30" s="271"/>
      <c r="QJ30" s="271"/>
      <c r="QK30" s="271"/>
      <c r="QL30" s="271"/>
      <c r="QM30" s="271"/>
      <c r="QN30" s="271"/>
      <c r="QO30" s="271"/>
      <c r="QP30" s="271"/>
      <c r="QQ30" s="271"/>
      <c r="QR30" s="271"/>
      <c r="QS30" s="271"/>
      <c r="QT30" s="271"/>
      <c r="QU30" s="271"/>
      <c r="QV30" s="271"/>
      <c r="QW30" s="271"/>
      <c r="QX30" s="271"/>
      <c r="QY30" s="271"/>
      <c r="QZ30" s="271"/>
      <c r="RA30" s="271"/>
      <c r="RB30" s="271"/>
      <c r="RC30" s="271"/>
      <c r="RD30" s="271"/>
      <c r="RE30" s="271"/>
      <c r="RF30" s="271"/>
      <c r="RG30" s="271"/>
      <c r="RH30" s="271"/>
      <c r="RI30" s="271"/>
      <c r="RJ30" s="271"/>
      <c r="RK30" s="271"/>
      <c r="RL30" s="271"/>
      <c r="RM30" s="271"/>
      <c r="RN30" s="271"/>
      <c r="RO30" s="271"/>
      <c r="RP30" s="271"/>
      <c r="RQ30" s="271"/>
      <c r="RR30" s="271"/>
      <c r="RS30" s="271"/>
      <c r="RT30" s="271"/>
      <c r="RU30" s="271"/>
      <c r="RV30" s="271"/>
      <c r="RW30" s="271"/>
      <c r="RX30" s="271"/>
      <c r="RY30" s="271"/>
      <c r="RZ30" s="271"/>
      <c r="SA30" s="271"/>
      <c r="SB30" s="271"/>
      <c r="SC30" s="271"/>
      <c r="SD30" s="271"/>
      <c r="SE30" s="271"/>
      <c r="SF30" s="271"/>
      <c r="SG30" s="271"/>
      <c r="SH30" s="271"/>
      <c r="SI30" s="271"/>
      <c r="SJ30" s="271"/>
      <c r="SK30" s="271"/>
      <c r="SL30" s="271"/>
      <c r="SM30" s="271"/>
      <c r="SN30" s="271"/>
      <c r="SO30" s="271"/>
      <c r="SP30" s="271"/>
      <c r="SQ30" s="271"/>
      <c r="SR30" s="271"/>
      <c r="SS30" s="271"/>
      <c r="ST30" s="271"/>
      <c r="SU30" s="271"/>
      <c r="SV30" s="271"/>
      <c r="SW30" s="271"/>
      <c r="SX30" s="271"/>
      <c r="SY30" s="271"/>
      <c r="SZ30" s="271"/>
      <c r="TA30" s="271"/>
      <c r="TB30" s="271"/>
      <c r="TC30" s="271"/>
      <c r="TD30" s="271"/>
      <c r="TE30" s="271"/>
      <c r="TF30" s="271"/>
      <c r="TG30" s="271"/>
      <c r="TH30" s="271"/>
      <c r="TI30" s="271"/>
      <c r="TJ30" s="271"/>
      <c r="TK30" s="271"/>
      <c r="TL30" s="271"/>
      <c r="TM30" s="271"/>
      <c r="TN30" s="271"/>
      <c r="TO30" s="271"/>
      <c r="TP30" s="271"/>
      <c r="TQ30" s="271"/>
      <c r="TR30" s="271"/>
      <c r="TS30" s="271"/>
      <c r="TT30" s="271"/>
      <c r="TU30" s="271"/>
      <c r="TV30" s="271"/>
      <c r="TW30" s="271"/>
      <c r="TX30" s="271"/>
      <c r="TY30" s="271"/>
      <c r="TZ30" s="271"/>
      <c r="UA30" s="271"/>
      <c r="UB30" s="271"/>
      <c r="UC30" s="271"/>
      <c r="UD30" s="271"/>
      <c r="UE30" s="271"/>
      <c r="UF30" s="271"/>
      <c r="UG30" s="271"/>
      <c r="UH30" s="271"/>
      <c r="UI30" s="271"/>
      <c r="UJ30" s="271"/>
      <c r="UK30" s="271"/>
      <c r="UL30" s="271"/>
      <c r="UM30" s="271"/>
      <c r="UN30" s="271"/>
      <c r="UO30" s="271"/>
      <c r="UP30" s="271"/>
      <c r="UQ30" s="271"/>
      <c r="UR30" s="271"/>
      <c r="US30" s="271"/>
      <c r="UT30" s="271"/>
      <c r="UU30" s="271"/>
      <c r="UV30" s="271"/>
      <c r="UW30" s="271"/>
      <c r="UX30" s="271"/>
      <c r="UY30" s="271"/>
      <c r="UZ30" s="271"/>
      <c r="VA30" s="271"/>
      <c r="VB30" s="271"/>
      <c r="VC30" s="271"/>
      <c r="VD30" s="271"/>
      <c r="VE30" s="271"/>
      <c r="VF30" s="271"/>
      <c r="VG30" s="271"/>
      <c r="VH30" s="271"/>
      <c r="VI30" s="271"/>
      <c r="VJ30" s="271"/>
      <c r="VK30" s="271"/>
      <c r="VL30" s="271"/>
      <c r="VM30" s="271"/>
      <c r="VN30" s="271"/>
      <c r="VO30" s="271"/>
      <c r="VP30" s="271"/>
      <c r="VQ30" s="271"/>
      <c r="VR30" s="271"/>
      <c r="VS30" s="271"/>
      <c r="VT30" s="271"/>
      <c r="VU30" s="271"/>
      <c r="VV30" s="271"/>
      <c r="VW30" s="271"/>
      <c r="VX30" s="271"/>
      <c r="VY30" s="271"/>
      <c r="VZ30" s="271"/>
      <c r="WA30" s="271"/>
      <c r="WB30" s="271"/>
      <c r="WC30" s="271"/>
      <c r="WD30" s="271"/>
      <c r="WE30" s="271"/>
      <c r="WF30" s="271"/>
      <c r="WG30" s="271"/>
      <c r="WH30" s="271"/>
      <c r="WI30" s="271"/>
      <c r="WJ30" s="271"/>
      <c r="WK30" s="271"/>
      <c r="WL30" s="271"/>
      <c r="WM30" s="271"/>
      <c r="WN30" s="271"/>
      <c r="WO30" s="271"/>
      <c r="WP30" s="271"/>
      <c r="WQ30" s="271"/>
      <c r="WR30" s="271"/>
      <c r="WS30" s="271"/>
      <c r="WT30" s="271"/>
      <c r="WU30" s="271"/>
      <c r="WV30" s="271"/>
      <c r="WW30" s="271"/>
      <c r="WX30" s="271"/>
      <c r="WY30" s="271"/>
      <c r="WZ30" s="271"/>
      <c r="XA30" s="271"/>
      <c r="XB30" s="271"/>
      <c r="XC30" s="271"/>
      <c r="XD30" s="271"/>
      <c r="XE30" s="271"/>
      <c r="XF30" s="271"/>
      <c r="XG30" s="271"/>
      <c r="XH30" s="271"/>
      <c r="XI30" s="271"/>
      <c r="XJ30" s="271"/>
      <c r="XK30" s="271"/>
      <c r="XL30" s="271"/>
      <c r="XM30" s="271"/>
      <c r="XN30" s="271"/>
      <c r="XO30" s="271"/>
      <c r="XP30" s="271"/>
      <c r="XQ30" s="271"/>
      <c r="XR30" s="271"/>
      <c r="XS30" s="271"/>
      <c r="XT30" s="271"/>
      <c r="XU30" s="271"/>
      <c r="XV30" s="271"/>
      <c r="XW30" s="271"/>
      <c r="XX30" s="271"/>
      <c r="XY30" s="271"/>
      <c r="XZ30" s="271"/>
      <c r="YA30" s="271"/>
      <c r="YB30" s="271"/>
      <c r="YC30" s="271"/>
      <c r="YD30" s="271"/>
      <c r="YE30" s="271"/>
      <c r="YF30" s="271"/>
      <c r="YG30" s="271"/>
      <c r="YH30" s="271"/>
      <c r="YI30" s="271"/>
      <c r="YJ30" s="271"/>
      <c r="YK30" s="271"/>
      <c r="YL30" s="271"/>
      <c r="YM30" s="271"/>
      <c r="YN30" s="271"/>
      <c r="YO30" s="271"/>
      <c r="YP30" s="271"/>
      <c r="YQ30" s="271"/>
      <c r="YR30" s="271"/>
      <c r="YS30" s="271"/>
      <c r="YT30" s="271"/>
      <c r="YU30" s="271"/>
      <c r="YV30" s="271"/>
      <c r="YW30" s="271"/>
      <c r="YX30" s="271"/>
      <c r="YY30" s="271"/>
      <c r="YZ30" s="271"/>
      <c r="ZA30" s="271"/>
      <c r="ZB30" s="271"/>
      <c r="ZC30" s="271"/>
      <c r="ZD30" s="271"/>
      <c r="ZE30" s="271"/>
      <c r="ZF30" s="271"/>
      <c r="ZG30" s="271"/>
      <c r="ZH30" s="271"/>
      <c r="ZI30" s="271"/>
      <c r="ZJ30" s="271"/>
      <c r="ZK30" s="271"/>
      <c r="ZL30" s="271"/>
      <c r="ZM30" s="271"/>
      <c r="ZN30" s="271"/>
      <c r="ZO30" s="271"/>
      <c r="ZP30" s="271"/>
      <c r="ZQ30" s="271"/>
      <c r="ZR30" s="271"/>
      <c r="ZS30" s="271"/>
      <c r="ZT30" s="271"/>
      <c r="ZU30" s="271"/>
      <c r="ZV30" s="271"/>
      <c r="ZW30" s="271"/>
      <c r="ZX30" s="271"/>
      <c r="ZY30" s="271"/>
      <c r="ZZ30" s="271"/>
      <c r="AAA30" s="271"/>
      <c r="AAB30" s="271"/>
      <c r="AAC30" s="271"/>
      <c r="AAD30" s="271"/>
      <c r="AAE30" s="271"/>
      <c r="AAF30" s="271"/>
      <c r="AAG30" s="271"/>
      <c r="AAH30" s="271"/>
      <c r="AAI30" s="271"/>
      <c r="AAJ30" s="271"/>
      <c r="AAK30" s="271"/>
      <c r="AAL30" s="271"/>
      <c r="AAM30" s="271"/>
      <c r="AAN30" s="271"/>
      <c r="AAO30" s="271"/>
      <c r="AAP30" s="271"/>
      <c r="AAQ30" s="271"/>
      <c r="AAR30" s="271"/>
      <c r="AAS30" s="271"/>
      <c r="AAT30" s="271"/>
      <c r="AAU30" s="271"/>
      <c r="AAV30" s="271"/>
      <c r="AAW30" s="271"/>
      <c r="AAX30" s="271"/>
      <c r="AAY30" s="271"/>
      <c r="AAZ30" s="271"/>
      <c r="ABA30" s="271"/>
      <c r="ABB30" s="271"/>
      <c r="ABC30" s="271"/>
      <c r="ABD30" s="271"/>
      <c r="ABE30" s="271"/>
      <c r="ABF30" s="271"/>
      <c r="ABG30" s="271"/>
      <c r="ABH30" s="271"/>
      <c r="ABI30" s="271"/>
      <c r="ABJ30" s="271"/>
      <c r="ABK30" s="271"/>
      <c r="ABL30" s="271"/>
      <c r="ABM30" s="271"/>
      <c r="ABN30" s="271"/>
      <c r="ABO30" s="271"/>
      <c r="ABP30" s="271"/>
      <c r="ABQ30" s="271"/>
      <c r="ABR30" s="271"/>
      <c r="ABS30" s="271"/>
      <c r="ABT30" s="271"/>
      <c r="ABU30" s="271"/>
      <c r="ABV30" s="271"/>
      <c r="ABW30" s="271"/>
      <c r="ABX30" s="271"/>
      <c r="ABY30" s="271"/>
      <c r="ABZ30" s="271"/>
      <c r="ACA30" s="271"/>
      <c r="ACB30" s="271"/>
      <c r="ACC30" s="271"/>
      <c r="ACD30" s="271"/>
      <c r="ACE30" s="271"/>
      <c r="ACF30" s="271"/>
      <c r="ACG30" s="271"/>
      <c r="ACH30" s="271"/>
      <c r="ACI30" s="271"/>
      <c r="ACJ30" s="271"/>
      <c r="ACK30" s="271"/>
      <c r="ACL30" s="271"/>
      <c r="ACM30" s="271"/>
      <c r="ACN30" s="271"/>
      <c r="ACO30" s="271"/>
      <c r="ACP30" s="271"/>
      <c r="ACQ30" s="271"/>
      <c r="ACR30" s="271"/>
      <c r="ACS30" s="271"/>
      <c r="ACT30" s="271"/>
      <c r="ACU30" s="271"/>
      <c r="ACV30" s="271"/>
      <c r="ACW30" s="271"/>
      <c r="ACX30" s="271"/>
      <c r="ACY30" s="271"/>
      <c r="ACZ30" s="271"/>
      <c r="ADA30" s="271"/>
      <c r="ADB30" s="271"/>
      <c r="ADC30" s="271"/>
      <c r="ADD30" s="271"/>
      <c r="ADE30" s="271"/>
      <c r="ADF30" s="271"/>
      <c r="ADG30" s="271"/>
      <c r="ADH30" s="271"/>
      <c r="ADI30" s="271"/>
      <c r="ADJ30" s="271"/>
      <c r="ADK30" s="271"/>
      <c r="ADL30" s="271"/>
      <c r="ADM30" s="271"/>
      <c r="ADN30" s="271"/>
      <c r="ADO30" s="271"/>
      <c r="ADP30" s="271"/>
      <c r="ADQ30" s="271"/>
      <c r="ADR30" s="271"/>
      <c r="ADS30" s="271"/>
      <c r="ADT30" s="271"/>
      <c r="ADU30" s="271"/>
      <c r="ADV30" s="271"/>
      <c r="ADW30" s="271"/>
      <c r="ADX30" s="271"/>
      <c r="ADY30" s="271"/>
      <c r="ADZ30" s="271"/>
      <c r="AEA30" s="271"/>
      <c r="AEB30" s="271"/>
      <c r="AEC30" s="271"/>
      <c r="AED30" s="271"/>
      <c r="AEE30" s="271"/>
      <c r="AEF30" s="271"/>
      <c r="AEG30" s="271"/>
      <c r="AEH30" s="271"/>
      <c r="AEI30" s="271"/>
      <c r="AEJ30" s="271"/>
      <c r="AEK30" s="271"/>
      <c r="AEL30" s="271"/>
      <c r="AEM30" s="271"/>
      <c r="AEN30" s="271"/>
      <c r="AEO30" s="271"/>
      <c r="AEP30" s="271"/>
      <c r="AEQ30" s="271"/>
      <c r="AER30" s="271"/>
      <c r="AES30" s="271"/>
      <c r="AET30" s="271"/>
      <c r="AEU30" s="271"/>
      <c r="AEV30" s="271"/>
      <c r="AEW30" s="271"/>
      <c r="AEX30" s="271"/>
      <c r="AEY30" s="271"/>
      <c r="AEZ30" s="271"/>
      <c r="AFA30" s="271"/>
      <c r="AFB30" s="271"/>
      <c r="AFC30" s="271"/>
      <c r="AFD30" s="271"/>
      <c r="AFE30" s="271"/>
      <c r="AFF30" s="271"/>
      <c r="AFG30" s="271"/>
      <c r="AFH30" s="271"/>
      <c r="AFI30" s="271"/>
      <c r="AFJ30" s="271"/>
      <c r="AFK30" s="271"/>
      <c r="AFL30" s="271"/>
      <c r="AFM30" s="271"/>
      <c r="AFN30" s="271"/>
      <c r="AFO30" s="271"/>
      <c r="AFP30" s="271"/>
      <c r="AFQ30" s="271"/>
      <c r="AFR30" s="271"/>
      <c r="AFS30" s="271"/>
      <c r="AFT30" s="271"/>
      <c r="AFU30" s="271"/>
      <c r="AFV30" s="271"/>
      <c r="AFW30" s="271"/>
      <c r="AFX30" s="271"/>
      <c r="AFY30" s="271"/>
      <c r="AFZ30" s="271"/>
      <c r="AGA30" s="271"/>
      <c r="AGB30" s="271"/>
      <c r="AGC30" s="271"/>
      <c r="AGD30" s="271"/>
      <c r="AGE30" s="271"/>
      <c r="AGF30" s="271"/>
      <c r="AGG30" s="271"/>
      <c r="AGH30" s="271"/>
      <c r="AGI30" s="271"/>
      <c r="AGJ30" s="271"/>
      <c r="AGK30" s="271"/>
      <c r="AGL30" s="271"/>
      <c r="AGM30" s="271"/>
      <c r="AGN30" s="271"/>
      <c r="AGO30" s="271"/>
      <c r="AGP30" s="271"/>
      <c r="AGQ30" s="271"/>
      <c r="AGR30" s="271"/>
      <c r="AGS30" s="271"/>
      <c r="AGT30" s="271"/>
      <c r="AGU30" s="271"/>
      <c r="AGV30" s="271"/>
      <c r="AGW30" s="271"/>
      <c r="AGX30" s="271"/>
      <c r="AGY30" s="271"/>
      <c r="AGZ30" s="271"/>
      <c r="AHA30" s="271"/>
      <c r="AHB30" s="271"/>
      <c r="AHC30" s="271"/>
      <c r="AHD30" s="271"/>
      <c r="AHE30" s="271"/>
      <c r="AHF30" s="271"/>
      <c r="AHG30" s="271"/>
      <c r="AHH30" s="271"/>
      <c r="AHI30" s="271"/>
      <c r="AHJ30" s="271"/>
      <c r="AHK30" s="271"/>
      <c r="AHL30" s="271"/>
      <c r="AHM30" s="271"/>
      <c r="AHN30" s="271"/>
      <c r="AHO30" s="271"/>
      <c r="AHP30" s="271"/>
      <c r="AHQ30" s="271"/>
      <c r="AHR30" s="271"/>
      <c r="AHS30" s="271"/>
      <c r="AHT30" s="271"/>
      <c r="AHU30" s="271"/>
      <c r="AHV30" s="271"/>
      <c r="AHW30" s="271"/>
      <c r="AHX30" s="271"/>
      <c r="AHY30" s="271"/>
      <c r="AHZ30" s="271"/>
      <c r="AIA30" s="271"/>
      <c r="AIB30" s="271"/>
      <c r="AIC30" s="271"/>
      <c r="AID30" s="271"/>
      <c r="AIE30" s="271"/>
      <c r="AIF30" s="271"/>
      <c r="AIG30" s="271"/>
      <c r="AIH30" s="271"/>
      <c r="AII30" s="271"/>
      <c r="AIJ30" s="271"/>
      <c r="AIK30" s="271"/>
      <c r="AIL30" s="271"/>
      <c r="AIM30" s="271"/>
      <c r="AIN30" s="271"/>
      <c r="AIO30" s="271"/>
      <c r="AIP30" s="271"/>
      <c r="AIQ30" s="271"/>
      <c r="AIR30" s="271"/>
      <c r="AIS30" s="271"/>
      <c r="AIT30" s="271"/>
      <c r="AIU30" s="271"/>
      <c r="AIV30" s="271"/>
      <c r="AIW30" s="271"/>
      <c r="AIX30" s="271"/>
      <c r="AIY30" s="271"/>
      <c r="AIZ30" s="271"/>
      <c r="AJA30" s="271"/>
      <c r="AJB30" s="271"/>
      <c r="AJC30" s="271"/>
      <c r="AJD30" s="271"/>
      <c r="AJE30" s="271"/>
      <c r="AJF30" s="271"/>
      <c r="AJG30" s="271"/>
      <c r="AJH30" s="271"/>
      <c r="AJI30" s="271"/>
      <c r="AJJ30" s="271"/>
      <c r="AJK30" s="271"/>
      <c r="AJL30" s="271"/>
      <c r="AJM30" s="271"/>
      <c r="AJN30" s="271"/>
      <c r="AJO30" s="271"/>
      <c r="AJP30" s="271"/>
      <c r="AJQ30" s="271"/>
      <c r="AJR30" s="271"/>
      <c r="AJS30" s="271"/>
      <c r="AJT30" s="271"/>
      <c r="AJU30" s="271"/>
      <c r="AJV30" s="271"/>
      <c r="AJW30" s="271"/>
      <c r="AJX30" s="271"/>
      <c r="AJY30" s="271"/>
      <c r="AJZ30" s="271"/>
      <c r="AKA30" s="271"/>
      <c r="AKB30" s="271"/>
      <c r="AKC30" s="271"/>
      <c r="AKD30" s="271"/>
      <c r="AKE30" s="271"/>
      <c r="AKF30" s="271"/>
      <c r="AKG30" s="271"/>
      <c r="AKH30" s="271"/>
      <c r="AKI30" s="271"/>
      <c r="AKJ30" s="271"/>
      <c r="AKK30" s="271"/>
      <c r="AKL30" s="271"/>
      <c r="AKM30" s="271"/>
      <c r="AKN30" s="271"/>
      <c r="AKO30" s="271"/>
      <c r="AKP30" s="271"/>
      <c r="AKQ30" s="271"/>
      <c r="AKR30" s="271"/>
      <c r="AKS30" s="271"/>
      <c r="AKT30" s="271"/>
      <c r="AKU30" s="271"/>
      <c r="AKV30" s="271"/>
      <c r="AKW30" s="271"/>
      <c r="AKX30" s="271"/>
      <c r="AKY30" s="271"/>
      <c r="AKZ30" s="271"/>
      <c r="ALA30" s="271"/>
      <c r="ALB30" s="271"/>
      <c r="ALC30" s="271"/>
      <c r="ALD30" s="271"/>
      <c r="ALE30" s="271"/>
      <c r="ALF30" s="271"/>
      <c r="ALG30" s="271"/>
      <c r="ALH30" s="271"/>
      <c r="ALI30" s="271"/>
      <c r="ALJ30" s="271"/>
      <c r="ALK30" s="271"/>
      <c r="ALL30" s="271"/>
      <c r="ALM30" s="271"/>
      <c r="ALN30" s="271"/>
      <c r="ALO30" s="271"/>
      <c r="ALP30" s="271"/>
      <c r="ALQ30" s="271"/>
      <c r="ALR30" s="271"/>
      <c r="ALS30" s="271"/>
      <c r="ALT30" s="271"/>
      <c r="ALU30" s="271"/>
      <c r="ALV30" s="271"/>
      <c r="ALW30" s="271"/>
      <c r="ALX30" s="271"/>
      <c r="ALY30" s="271"/>
      <c r="ALZ30" s="271"/>
      <c r="AMA30" s="271"/>
      <c r="AMB30" s="271"/>
      <c r="AMC30" s="271"/>
      <c r="AMD30" s="271"/>
      <c r="AME30" s="271"/>
      <c r="AMF30" s="271"/>
      <c r="AMG30" s="271"/>
      <c r="AMH30" s="271"/>
      <c r="AMI30" s="271"/>
      <c r="AMJ30" s="271"/>
      <c r="AMK30" s="271"/>
      <c r="AML30" s="271"/>
      <c r="AMM30" s="271"/>
      <c r="AMN30" s="271"/>
      <c r="AMO30" s="271"/>
    </row>
    <row r="31" spans="1:1029" s="1" customFormat="1" ht="69" customHeight="1">
      <c r="A31" s="9">
        <v>16</v>
      </c>
      <c r="B31" s="9">
        <v>26</v>
      </c>
      <c r="C31" s="280">
        <v>25</v>
      </c>
      <c r="D31" s="281">
        <v>18</v>
      </c>
      <c r="E31" s="9" t="s">
        <v>195</v>
      </c>
      <c r="F31" s="9" t="s">
        <v>61</v>
      </c>
      <c r="G31" s="12"/>
      <c r="H31" s="12"/>
      <c r="I31" s="12"/>
      <c r="J31" s="12"/>
      <c r="K31" s="12"/>
      <c r="L31" s="12"/>
      <c r="M31" s="12" t="s">
        <v>1653</v>
      </c>
      <c r="N31" s="393">
        <v>21</v>
      </c>
      <c r="O31" s="394" t="s">
        <v>186</v>
      </c>
      <c r="P31" s="394" t="s">
        <v>63</v>
      </c>
      <c r="Q31" s="384" t="s">
        <v>64</v>
      </c>
      <c r="R31" s="385">
        <v>10</v>
      </c>
      <c r="S31" s="386">
        <v>13</v>
      </c>
      <c r="T31" s="387"/>
      <c r="U31" s="387"/>
      <c r="V31" s="387">
        <v>1</v>
      </c>
      <c r="W31" s="387"/>
      <c r="X31" s="384"/>
      <c r="Y31" s="384"/>
      <c r="Z31" s="384">
        <v>1</v>
      </c>
      <c r="AA31" s="383"/>
      <c r="AB31" s="383">
        <v>95</v>
      </c>
      <c r="AC31" s="388">
        <v>2</v>
      </c>
      <c r="AD31" s="384" t="s">
        <v>196</v>
      </c>
      <c r="AE31" s="384" t="s">
        <v>197</v>
      </c>
      <c r="AF31" s="384" t="s">
        <v>198</v>
      </c>
      <c r="AG31" s="384" t="s">
        <v>199</v>
      </c>
      <c r="AH31" s="384" t="s">
        <v>200</v>
      </c>
      <c r="AI31" s="384" t="s">
        <v>201</v>
      </c>
      <c r="AJ31" s="384" t="s">
        <v>199</v>
      </c>
      <c r="AK31" s="384" t="s">
        <v>199</v>
      </c>
      <c r="AL31" s="384" t="s">
        <v>69</v>
      </c>
      <c r="AM31" s="384" t="s">
        <v>187</v>
      </c>
      <c r="AN31" s="384" t="s">
        <v>71</v>
      </c>
      <c r="AO31" s="384" t="s">
        <v>72</v>
      </c>
      <c r="AP31" s="384"/>
      <c r="AQ31" s="384"/>
      <c r="AR31" s="384"/>
      <c r="AS31" s="384"/>
      <c r="AT31" s="387"/>
      <c r="AU31" s="387"/>
      <c r="AV31" s="387"/>
      <c r="AW31" s="387"/>
      <c r="AX31" s="387"/>
      <c r="AY31" s="387">
        <v>1</v>
      </c>
      <c r="AZ31" s="387"/>
      <c r="BA31" s="387"/>
      <c r="BB31" s="387"/>
      <c r="BC31" s="387"/>
      <c r="BD31" s="387"/>
      <c r="BE31" s="387"/>
      <c r="BF31" s="387"/>
      <c r="BG31" s="387">
        <v>1</v>
      </c>
      <c r="BH31" s="384">
        <v>1</v>
      </c>
      <c r="BI31" s="387"/>
      <c r="BJ31" s="387"/>
      <c r="BK31" s="389">
        <v>1230</v>
      </c>
      <c r="BL31" s="10"/>
      <c r="BM31" s="10"/>
      <c r="BN31" s="10">
        <v>28</v>
      </c>
      <c r="BO31" s="10" t="s">
        <v>202</v>
      </c>
      <c r="BP31" s="10" t="s">
        <v>203</v>
      </c>
      <c r="BQ31" s="10">
        <v>1</v>
      </c>
      <c r="BR31" s="10" t="str">
        <f t="shared" si="0"/>
        <v>25_18</v>
      </c>
      <c r="BS31" s="282"/>
      <c r="BT31" s="10"/>
      <c r="BU31" s="10" t="s">
        <v>1781</v>
      </c>
      <c r="BV31" s="10"/>
      <c r="BW31" s="289"/>
      <c r="BX31" s="289"/>
      <c r="BY31" s="457"/>
      <c r="BZ31" s="457"/>
      <c r="CA31" s="457"/>
      <c r="CB31" s="271"/>
      <c r="CC31" s="458" t="s">
        <v>1959</v>
      </c>
      <c r="CD31" s="271"/>
      <c r="CE31" s="271"/>
      <c r="CF31" s="271"/>
      <c r="CG31" s="271"/>
      <c r="CH31" s="271"/>
      <c r="CI31" s="271"/>
      <c r="CJ31" s="271"/>
      <c r="CK31" s="271"/>
      <c r="CL31" s="271"/>
      <c r="CM31" s="271"/>
      <c r="CN31" s="271"/>
      <c r="CO31" s="271"/>
      <c r="CP31" s="271"/>
      <c r="CQ31" s="271"/>
      <c r="CR31" s="271"/>
      <c r="CS31" s="271"/>
      <c r="CT31" s="271"/>
      <c r="CU31" s="271"/>
      <c r="CV31" s="271"/>
      <c r="CW31" s="271"/>
      <c r="CX31" s="271"/>
      <c r="CY31" s="271"/>
      <c r="CZ31" s="271"/>
      <c r="DA31" s="271"/>
      <c r="DB31" s="271"/>
      <c r="DC31" s="271"/>
      <c r="DD31" s="271"/>
      <c r="DE31" s="271"/>
      <c r="DF31" s="271"/>
      <c r="DG31" s="271"/>
      <c r="DH31" s="271"/>
      <c r="DI31" s="271"/>
      <c r="DJ31" s="271"/>
      <c r="DK31" s="271"/>
      <c r="DL31" s="271"/>
      <c r="DM31" s="271"/>
      <c r="DN31" s="271"/>
      <c r="DO31" s="271"/>
      <c r="DP31" s="271"/>
      <c r="DQ31" s="271"/>
      <c r="DR31" s="271"/>
      <c r="DS31" s="271"/>
      <c r="DT31" s="271"/>
      <c r="DU31" s="271"/>
      <c r="DV31" s="271"/>
      <c r="DW31" s="271"/>
      <c r="DX31" s="271"/>
      <c r="DY31" s="271"/>
      <c r="DZ31" s="271"/>
      <c r="EA31" s="271"/>
      <c r="EB31" s="271"/>
      <c r="EC31" s="271"/>
      <c r="ED31" s="271"/>
      <c r="EE31" s="271"/>
      <c r="EF31" s="271"/>
      <c r="EG31" s="271"/>
      <c r="EH31" s="271"/>
      <c r="EI31" s="271"/>
      <c r="EJ31" s="271"/>
      <c r="EK31" s="271"/>
      <c r="EL31" s="271"/>
      <c r="EM31" s="271"/>
      <c r="EN31" s="271"/>
      <c r="EO31" s="271"/>
      <c r="EP31" s="271"/>
      <c r="EQ31" s="271"/>
      <c r="ER31" s="271"/>
      <c r="ES31" s="271"/>
      <c r="ET31" s="271"/>
      <c r="EU31" s="271"/>
      <c r="EV31" s="271"/>
      <c r="EW31" s="271"/>
      <c r="EX31" s="271"/>
      <c r="EY31" s="271"/>
      <c r="EZ31" s="271"/>
      <c r="FA31" s="271"/>
      <c r="FB31" s="271"/>
      <c r="FC31" s="271"/>
      <c r="FD31" s="271"/>
      <c r="FE31" s="271"/>
      <c r="FF31" s="271"/>
      <c r="FG31" s="271"/>
      <c r="FH31" s="271"/>
      <c r="FI31" s="271"/>
      <c r="FJ31" s="271"/>
      <c r="FK31" s="271"/>
      <c r="FL31" s="271"/>
      <c r="FM31" s="271"/>
      <c r="FN31" s="271"/>
      <c r="FO31" s="271"/>
      <c r="FP31" s="271"/>
      <c r="FQ31" s="271"/>
      <c r="FR31" s="271"/>
      <c r="FS31" s="271"/>
      <c r="FT31" s="271"/>
      <c r="FU31" s="271"/>
      <c r="FV31" s="271"/>
      <c r="FW31" s="271"/>
      <c r="FX31" s="271"/>
      <c r="FY31" s="271"/>
      <c r="FZ31" s="271"/>
      <c r="GA31" s="271"/>
      <c r="GB31" s="271"/>
      <c r="GC31" s="271"/>
      <c r="GD31" s="271"/>
      <c r="GE31" s="271"/>
      <c r="GF31" s="271"/>
      <c r="GG31" s="271"/>
      <c r="GH31" s="271"/>
      <c r="GI31" s="271"/>
      <c r="GJ31" s="271"/>
      <c r="GK31" s="271"/>
      <c r="GL31" s="271"/>
      <c r="GM31" s="271"/>
      <c r="GN31" s="271"/>
      <c r="GO31" s="271"/>
      <c r="GP31" s="271"/>
      <c r="GQ31" s="271"/>
      <c r="GR31" s="271"/>
      <c r="GS31" s="271"/>
      <c r="GT31" s="271"/>
      <c r="GU31" s="271"/>
      <c r="GV31" s="271"/>
      <c r="GW31" s="271"/>
      <c r="GX31" s="271"/>
      <c r="GY31" s="271"/>
      <c r="GZ31" s="271"/>
      <c r="HA31" s="271"/>
      <c r="HB31" s="271"/>
      <c r="HC31" s="271"/>
      <c r="HD31" s="271"/>
      <c r="HE31" s="271"/>
      <c r="HF31" s="271"/>
      <c r="HG31" s="271"/>
      <c r="HH31" s="271"/>
      <c r="HI31" s="271"/>
      <c r="HJ31" s="271"/>
      <c r="HK31" s="271"/>
      <c r="HL31" s="271"/>
      <c r="HM31" s="271"/>
      <c r="HN31" s="271"/>
      <c r="HO31" s="271"/>
      <c r="HP31" s="271"/>
      <c r="HQ31" s="271"/>
      <c r="HR31" s="271"/>
      <c r="HS31" s="271"/>
      <c r="HT31" s="271"/>
      <c r="HU31" s="271"/>
      <c r="HV31" s="271"/>
      <c r="HW31" s="271"/>
      <c r="HX31" s="271"/>
      <c r="HY31" s="271"/>
      <c r="HZ31" s="271"/>
      <c r="IA31" s="271"/>
      <c r="IB31" s="271"/>
      <c r="IC31" s="271"/>
      <c r="ID31" s="271"/>
      <c r="IE31" s="271"/>
      <c r="IF31" s="271"/>
      <c r="IG31" s="271"/>
      <c r="IH31" s="271"/>
      <c r="II31" s="271"/>
      <c r="IJ31" s="271"/>
      <c r="IK31" s="271"/>
      <c r="IL31" s="271"/>
      <c r="IM31" s="271"/>
      <c r="IN31" s="271"/>
      <c r="IO31" s="271"/>
      <c r="IP31" s="271"/>
      <c r="IQ31" s="271"/>
      <c r="IR31" s="271"/>
      <c r="IS31" s="271"/>
      <c r="IT31" s="271"/>
      <c r="IU31" s="271"/>
      <c r="IV31" s="271"/>
      <c r="IW31" s="271"/>
      <c r="IX31" s="271"/>
      <c r="IY31" s="271"/>
      <c r="IZ31" s="271"/>
      <c r="JA31" s="271"/>
      <c r="JB31" s="271"/>
      <c r="JC31" s="271"/>
      <c r="JD31" s="271"/>
      <c r="JE31" s="271"/>
      <c r="JF31" s="271"/>
      <c r="JG31" s="271"/>
      <c r="JH31" s="271"/>
      <c r="JI31" s="271"/>
      <c r="JJ31" s="271"/>
      <c r="JK31" s="271"/>
      <c r="JL31" s="271"/>
      <c r="JM31" s="271"/>
      <c r="JN31" s="271"/>
      <c r="JO31" s="271"/>
      <c r="JP31" s="271"/>
      <c r="JQ31" s="271"/>
      <c r="JR31" s="271"/>
      <c r="JS31" s="271"/>
      <c r="JT31" s="271"/>
      <c r="JU31" s="271"/>
      <c r="JV31" s="271"/>
      <c r="JW31" s="271"/>
      <c r="JX31" s="271"/>
      <c r="JY31" s="271"/>
      <c r="JZ31" s="271"/>
      <c r="KA31" s="271"/>
      <c r="KB31" s="271"/>
      <c r="KC31" s="271"/>
      <c r="KD31" s="271"/>
      <c r="KE31" s="271"/>
      <c r="KF31" s="271"/>
      <c r="KG31" s="271"/>
      <c r="KH31" s="271"/>
      <c r="KI31" s="271"/>
      <c r="KJ31" s="271"/>
      <c r="KK31" s="271"/>
      <c r="KL31" s="271"/>
      <c r="KM31" s="271"/>
      <c r="KN31" s="271"/>
      <c r="KO31" s="271"/>
      <c r="KP31" s="271"/>
      <c r="KQ31" s="271"/>
      <c r="KR31" s="271"/>
      <c r="KS31" s="271"/>
      <c r="KT31" s="271"/>
      <c r="KU31" s="271"/>
      <c r="KV31" s="271"/>
      <c r="KW31" s="271"/>
      <c r="KX31" s="271"/>
      <c r="KY31" s="271"/>
      <c r="KZ31" s="271"/>
      <c r="LA31" s="271"/>
      <c r="LB31" s="271"/>
      <c r="LC31" s="271"/>
      <c r="LD31" s="271"/>
      <c r="LE31" s="271"/>
      <c r="LF31" s="271"/>
      <c r="LG31" s="271"/>
      <c r="LH31" s="271"/>
      <c r="LI31" s="271"/>
      <c r="LJ31" s="271"/>
      <c r="LK31" s="271"/>
      <c r="LL31" s="271"/>
      <c r="LM31" s="271"/>
      <c r="LN31" s="271"/>
      <c r="LO31" s="271"/>
      <c r="LP31" s="271"/>
      <c r="LQ31" s="271"/>
      <c r="LR31" s="271"/>
      <c r="LS31" s="271"/>
      <c r="LT31" s="271"/>
      <c r="LU31" s="271"/>
      <c r="LV31" s="271"/>
      <c r="LW31" s="271"/>
      <c r="LX31" s="271"/>
      <c r="LY31" s="271"/>
      <c r="LZ31" s="271"/>
      <c r="MA31" s="271"/>
      <c r="MB31" s="271"/>
      <c r="MC31" s="271"/>
      <c r="MD31" s="271"/>
      <c r="ME31" s="271"/>
      <c r="MF31" s="271"/>
      <c r="MG31" s="271"/>
      <c r="MH31" s="271"/>
      <c r="MI31" s="271"/>
      <c r="MJ31" s="271"/>
      <c r="MK31" s="271"/>
      <c r="ML31" s="271"/>
      <c r="MM31" s="271"/>
      <c r="MN31" s="271"/>
      <c r="MO31" s="271"/>
      <c r="MP31" s="271"/>
      <c r="MQ31" s="271"/>
      <c r="MR31" s="271"/>
      <c r="MS31" s="271"/>
      <c r="MT31" s="271"/>
      <c r="MU31" s="271"/>
      <c r="MV31" s="271"/>
      <c r="MW31" s="271"/>
      <c r="MX31" s="271"/>
      <c r="MY31" s="271"/>
      <c r="MZ31" s="271"/>
      <c r="NA31" s="271"/>
      <c r="NB31" s="271"/>
      <c r="NC31" s="271"/>
      <c r="ND31" s="271"/>
      <c r="NE31" s="271"/>
      <c r="NF31" s="271"/>
      <c r="NG31" s="271"/>
      <c r="NH31" s="271"/>
      <c r="NI31" s="271"/>
      <c r="NJ31" s="271"/>
      <c r="NK31" s="271"/>
      <c r="NL31" s="271"/>
      <c r="NM31" s="271"/>
      <c r="NN31" s="271"/>
      <c r="NO31" s="271"/>
      <c r="NP31" s="271"/>
      <c r="NQ31" s="271"/>
      <c r="NR31" s="271"/>
      <c r="NS31" s="271"/>
      <c r="NT31" s="271"/>
      <c r="NU31" s="271"/>
      <c r="NV31" s="271"/>
      <c r="NW31" s="271"/>
      <c r="NX31" s="271"/>
      <c r="NY31" s="271"/>
      <c r="NZ31" s="271"/>
      <c r="OA31" s="271"/>
      <c r="OB31" s="271"/>
      <c r="OC31" s="271"/>
      <c r="OD31" s="271"/>
      <c r="OE31" s="271"/>
      <c r="OF31" s="271"/>
      <c r="OG31" s="271"/>
      <c r="OH31" s="271"/>
      <c r="OI31" s="271"/>
      <c r="OJ31" s="271"/>
      <c r="OK31" s="271"/>
      <c r="OL31" s="271"/>
      <c r="OM31" s="271"/>
      <c r="ON31" s="271"/>
      <c r="OO31" s="271"/>
      <c r="OP31" s="271"/>
      <c r="OQ31" s="271"/>
      <c r="OR31" s="271"/>
      <c r="OS31" s="271"/>
      <c r="OT31" s="271"/>
      <c r="OU31" s="271"/>
      <c r="OV31" s="271"/>
      <c r="OW31" s="271"/>
      <c r="OX31" s="271"/>
      <c r="OY31" s="271"/>
      <c r="OZ31" s="271"/>
      <c r="PA31" s="271"/>
      <c r="PB31" s="271"/>
      <c r="PC31" s="271"/>
      <c r="PD31" s="271"/>
      <c r="PE31" s="271"/>
      <c r="PF31" s="271"/>
      <c r="PG31" s="271"/>
      <c r="PH31" s="271"/>
      <c r="PI31" s="271"/>
      <c r="PJ31" s="271"/>
      <c r="PK31" s="271"/>
      <c r="PL31" s="271"/>
      <c r="PM31" s="271"/>
      <c r="PN31" s="271"/>
      <c r="PO31" s="271"/>
      <c r="PP31" s="271"/>
      <c r="PQ31" s="271"/>
      <c r="PR31" s="271"/>
      <c r="PS31" s="271"/>
      <c r="PT31" s="271"/>
      <c r="PU31" s="271"/>
      <c r="PV31" s="271"/>
      <c r="PW31" s="271"/>
      <c r="PX31" s="271"/>
      <c r="PY31" s="271"/>
      <c r="PZ31" s="271"/>
      <c r="QA31" s="271"/>
      <c r="QB31" s="271"/>
      <c r="QC31" s="271"/>
      <c r="QD31" s="271"/>
      <c r="QE31" s="271"/>
      <c r="QF31" s="271"/>
      <c r="QG31" s="271"/>
      <c r="QH31" s="271"/>
      <c r="QI31" s="271"/>
      <c r="QJ31" s="271"/>
      <c r="QK31" s="271"/>
      <c r="QL31" s="271"/>
      <c r="QM31" s="271"/>
      <c r="QN31" s="271"/>
      <c r="QO31" s="271"/>
      <c r="QP31" s="271"/>
      <c r="QQ31" s="271"/>
      <c r="QR31" s="271"/>
      <c r="QS31" s="271"/>
      <c r="QT31" s="271"/>
      <c r="QU31" s="271"/>
      <c r="QV31" s="271"/>
      <c r="QW31" s="271"/>
      <c r="QX31" s="271"/>
      <c r="QY31" s="271"/>
      <c r="QZ31" s="271"/>
      <c r="RA31" s="271"/>
      <c r="RB31" s="271"/>
      <c r="RC31" s="271"/>
      <c r="RD31" s="271"/>
      <c r="RE31" s="271"/>
      <c r="RF31" s="271"/>
      <c r="RG31" s="271"/>
      <c r="RH31" s="271"/>
      <c r="RI31" s="271"/>
      <c r="RJ31" s="271"/>
      <c r="RK31" s="271"/>
      <c r="RL31" s="271"/>
      <c r="RM31" s="271"/>
      <c r="RN31" s="271"/>
      <c r="RO31" s="271"/>
      <c r="RP31" s="271"/>
      <c r="RQ31" s="271"/>
      <c r="RR31" s="271"/>
      <c r="RS31" s="271"/>
      <c r="RT31" s="271"/>
      <c r="RU31" s="271"/>
      <c r="RV31" s="271"/>
      <c r="RW31" s="271"/>
      <c r="RX31" s="271"/>
      <c r="RY31" s="271"/>
      <c r="RZ31" s="271"/>
      <c r="SA31" s="271"/>
      <c r="SB31" s="271"/>
      <c r="SC31" s="271"/>
      <c r="SD31" s="271"/>
      <c r="SE31" s="271"/>
      <c r="SF31" s="271"/>
      <c r="SG31" s="271"/>
      <c r="SH31" s="271"/>
      <c r="SI31" s="271"/>
      <c r="SJ31" s="271"/>
      <c r="SK31" s="271"/>
      <c r="SL31" s="271"/>
      <c r="SM31" s="271"/>
      <c r="SN31" s="271"/>
      <c r="SO31" s="271"/>
      <c r="SP31" s="271"/>
      <c r="SQ31" s="271"/>
      <c r="SR31" s="271"/>
      <c r="SS31" s="271"/>
      <c r="ST31" s="271"/>
      <c r="SU31" s="271"/>
      <c r="SV31" s="271"/>
      <c r="SW31" s="271"/>
      <c r="SX31" s="271"/>
      <c r="SY31" s="271"/>
      <c r="SZ31" s="271"/>
      <c r="TA31" s="271"/>
      <c r="TB31" s="271"/>
      <c r="TC31" s="271"/>
      <c r="TD31" s="271"/>
      <c r="TE31" s="271"/>
      <c r="TF31" s="271"/>
      <c r="TG31" s="271"/>
      <c r="TH31" s="271"/>
      <c r="TI31" s="271"/>
      <c r="TJ31" s="271"/>
      <c r="TK31" s="271"/>
      <c r="TL31" s="271"/>
      <c r="TM31" s="271"/>
      <c r="TN31" s="271"/>
      <c r="TO31" s="271"/>
      <c r="TP31" s="271"/>
      <c r="TQ31" s="271"/>
      <c r="TR31" s="271"/>
      <c r="TS31" s="271"/>
      <c r="TT31" s="271"/>
      <c r="TU31" s="271"/>
      <c r="TV31" s="271"/>
      <c r="TW31" s="271"/>
      <c r="TX31" s="271"/>
      <c r="TY31" s="271"/>
      <c r="TZ31" s="271"/>
      <c r="UA31" s="271"/>
      <c r="UB31" s="271"/>
      <c r="UC31" s="271"/>
      <c r="UD31" s="271"/>
      <c r="UE31" s="271"/>
      <c r="UF31" s="271"/>
      <c r="UG31" s="271"/>
      <c r="UH31" s="271"/>
      <c r="UI31" s="271"/>
      <c r="UJ31" s="271"/>
      <c r="UK31" s="271"/>
      <c r="UL31" s="271"/>
      <c r="UM31" s="271"/>
      <c r="UN31" s="271"/>
      <c r="UO31" s="271"/>
      <c r="UP31" s="271"/>
      <c r="UQ31" s="271"/>
      <c r="UR31" s="271"/>
      <c r="US31" s="271"/>
      <c r="UT31" s="271"/>
      <c r="UU31" s="271"/>
      <c r="UV31" s="271"/>
      <c r="UW31" s="271"/>
      <c r="UX31" s="271"/>
      <c r="UY31" s="271"/>
      <c r="UZ31" s="271"/>
      <c r="VA31" s="271"/>
      <c r="VB31" s="271"/>
      <c r="VC31" s="271"/>
      <c r="VD31" s="271"/>
      <c r="VE31" s="271"/>
      <c r="VF31" s="271"/>
      <c r="VG31" s="271"/>
      <c r="VH31" s="271"/>
      <c r="VI31" s="271"/>
      <c r="VJ31" s="271"/>
      <c r="VK31" s="271"/>
      <c r="VL31" s="271"/>
      <c r="VM31" s="271"/>
      <c r="VN31" s="271"/>
      <c r="VO31" s="271"/>
      <c r="VP31" s="271"/>
      <c r="VQ31" s="271"/>
      <c r="VR31" s="271"/>
      <c r="VS31" s="271"/>
      <c r="VT31" s="271"/>
      <c r="VU31" s="271"/>
      <c r="VV31" s="271"/>
      <c r="VW31" s="271"/>
      <c r="VX31" s="271"/>
      <c r="VY31" s="271"/>
      <c r="VZ31" s="271"/>
      <c r="WA31" s="271"/>
      <c r="WB31" s="271"/>
      <c r="WC31" s="271"/>
      <c r="WD31" s="271"/>
      <c r="WE31" s="271"/>
      <c r="WF31" s="271"/>
      <c r="WG31" s="271"/>
      <c r="WH31" s="271"/>
      <c r="WI31" s="271"/>
      <c r="WJ31" s="271"/>
      <c r="WK31" s="271"/>
      <c r="WL31" s="271"/>
      <c r="WM31" s="271"/>
      <c r="WN31" s="271"/>
      <c r="WO31" s="271"/>
      <c r="WP31" s="271"/>
      <c r="WQ31" s="271"/>
      <c r="WR31" s="271"/>
      <c r="WS31" s="271"/>
      <c r="WT31" s="271"/>
      <c r="WU31" s="271"/>
      <c r="WV31" s="271"/>
      <c r="WW31" s="271"/>
      <c r="WX31" s="271"/>
      <c r="WY31" s="271"/>
      <c r="WZ31" s="271"/>
      <c r="XA31" s="271"/>
      <c r="XB31" s="271"/>
      <c r="XC31" s="271"/>
      <c r="XD31" s="271"/>
      <c r="XE31" s="271"/>
      <c r="XF31" s="271"/>
      <c r="XG31" s="271"/>
      <c r="XH31" s="271"/>
      <c r="XI31" s="271"/>
      <c r="XJ31" s="271"/>
      <c r="XK31" s="271"/>
      <c r="XL31" s="271"/>
      <c r="XM31" s="271"/>
      <c r="XN31" s="271"/>
      <c r="XO31" s="271"/>
      <c r="XP31" s="271"/>
      <c r="XQ31" s="271"/>
      <c r="XR31" s="271"/>
      <c r="XS31" s="271"/>
      <c r="XT31" s="271"/>
      <c r="XU31" s="271"/>
      <c r="XV31" s="271"/>
      <c r="XW31" s="271"/>
      <c r="XX31" s="271"/>
      <c r="XY31" s="271"/>
      <c r="XZ31" s="271"/>
      <c r="YA31" s="271"/>
      <c r="YB31" s="271"/>
      <c r="YC31" s="271"/>
      <c r="YD31" s="271"/>
      <c r="YE31" s="271"/>
      <c r="YF31" s="271"/>
      <c r="YG31" s="271"/>
      <c r="YH31" s="271"/>
      <c r="YI31" s="271"/>
      <c r="YJ31" s="271"/>
      <c r="YK31" s="271"/>
      <c r="YL31" s="271"/>
      <c r="YM31" s="271"/>
      <c r="YN31" s="271"/>
      <c r="YO31" s="271"/>
      <c r="YP31" s="271"/>
      <c r="YQ31" s="271"/>
      <c r="YR31" s="271"/>
      <c r="YS31" s="271"/>
      <c r="YT31" s="271"/>
      <c r="YU31" s="271"/>
      <c r="YV31" s="271"/>
      <c r="YW31" s="271"/>
      <c r="YX31" s="271"/>
      <c r="YY31" s="271"/>
      <c r="YZ31" s="271"/>
      <c r="ZA31" s="271"/>
      <c r="ZB31" s="271"/>
      <c r="ZC31" s="271"/>
      <c r="ZD31" s="271"/>
      <c r="ZE31" s="271"/>
      <c r="ZF31" s="271"/>
      <c r="ZG31" s="271"/>
      <c r="ZH31" s="271"/>
      <c r="ZI31" s="271"/>
      <c r="ZJ31" s="271"/>
      <c r="ZK31" s="271"/>
      <c r="ZL31" s="271"/>
      <c r="ZM31" s="271"/>
      <c r="ZN31" s="271"/>
      <c r="ZO31" s="271"/>
      <c r="ZP31" s="271"/>
      <c r="ZQ31" s="271"/>
      <c r="ZR31" s="271"/>
      <c r="ZS31" s="271"/>
      <c r="ZT31" s="271"/>
      <c r="ZU31" s="271"/>
      <c r="ZV31" s="271"/>
      <c r="ZW31" s="271"/>
      <c r="ZX31" s="271"/>
      <c r="ZY31" s="271"/>
      <c r="ZZ31" s="271"/>
      <c r="AAA31" s="271"/>
      <c r="AAB31" s="271"/>
      <c r="AAC31" s="271"/>
      <c r="AAD31" s="271"/>
      <c r="AAE31" s="271"/>
      <c r="AAF31" s="271"/>
      <c r="AAG31" s="271"/>
      <c r="AAH31" s="271"/>
      <c r="AAI31" s="271"/>
      <c r="AAJ31" s="271"/>
      <c r="AAK31" s="271"/>
      <c r="AAL31" s="271"/>
      <c r="AAM31" s="271"/>
      <c r="AAN31" s="271"/>
      <c r="AAO31" s="271"/>
      <c r="AAP31" s="271"/>
      <c r="AAQ31" s="271"/>
      <c r="AAR31" s="271"/>
      <c r="AAS31" s="271"/>
      <c r="AAT31" s="271"/>
      <c r="AAU31" s="271"/>
      <c r="AAV31" s="271"/>
      <c r="AAW31" s="271"/>
      <c r="AAX31" s="271"/>
      <c r="AAY31" s="271"/>
      <c r="AAZ31" s="271"/>
      <c r="ABA31" s="271"/>
      <c r="ABB31" s="271"/>
      <c r="ABC31" s="271"/>
      <c r="ABD31" s="271"/>
      <c r="ABE31" s="271"/>
      <c r="ABF31" s="271"/>
      <c r="ABG31" s="271"/>
      <c r="ABH31" s="271"/>
      <c r="ABI31" s="271"/>
      <c r="ABJ31" s="271"/>
      <c r="ABK31" s="271"/>
      <c r="ABL31" s="271"/>
      <c r="ABM31" s="271"/>
      <c r="ABN31" s="271"/>
      <c r="ABO31" s="271"/>
      <c r="ABP31" s="271"/>
      <c r="ABQ31" s="271"/>
      <c r="ABR31" s="271"/>
      <c r="ABS31" s="271"/>
      <c r="ABT31" s="271"/>
      <c r="ABU31" s="271"/>
      <c r="ABV31" s="271"/>
      <c r="ABW31" s="271"/>
      <c r="ABX31" s="271"/>
      <c r="ABY31" s="271"/>
      <c r="ABZ31" s="271"/>
      <c r="ACA31" s="271"/>
      <c r="ACB31" s="271"/>
      <c r="ACC31" s="271"/>
      <c r="ACD31" s="271"/>
      <c r="ACE31" s="271"/>
      <c r="ACF31" s="271"/>
      <c r="ACG31" s="271"/>
      <c r="ACH31" s="271"/>
      <c r="ACI31" s="271"/>
      <c r="ACJ31" s="271"/>
      <c r="ACK31" s="271"/>
      <c r="ACL31" s="271"/>
      <c r="ACM31" s="271"/>
      <c r="ACN31" s="271"/>
      <c r="ACO31" s="271"/>
      <c r="ACP31" s="271"/>
      <c r="ACQ31" s="271"/>
      <c r="ACR31" s="271"/>
      <c r="ACS31" s="271"/>
      <c r="ACT31" s="271"/>
      <c r="ACU31" s="271"/>
      <c r="ACV31" s="271"/>
      <c r="ACW31" s="271"/>
      <c r="ACX31" s="271"/>
      <c r="ACY31" s="271"/>
      <c r="ACZ31" s="271"/>
      <c r="ADA31" s="271"/>
      <c r="ADB31" s="271"/>
      <c r="ADC31" s="271"/>
      <c r="ADD31" s="271"/>
      <c r="ADE31" s="271"/>
      <c r="ADF31" s="271"/>
      <c r="ADG31" s="271"/>
      <c r="ADH31" s="271"/>
      <c r="ADI31" s="271"/>
      <c r="ADJ31" s="271"/>
      <c r="ADK31" s="271"/>
      <c r="ADL31" s="271"/>
      <c r="ADM31" s="271"/>
      <c r="ADN31" s="271"/>
      <c r="ADO31" s="271"/>
      <c r="ADP31" s="271"/>
      <c r="ADQ31" s="271"/>
      <c r="ADR31" s="271"/>
      <c r="ADS31" s="271"/>
      <c r="ADT31" s="271"/>
      <c r="ADU31" s="271"/>
      <c r="ADV31" s="271"/>
      <c r="ADW31" s="271"/>
      <c r="ADX31" s="271"/>
      <c r="ADY31" s="271"/>
      <c r="ADZ31" s="271"/>
      <c r="AEA31" s="271"/>
      <c r="AEB31" s="271"/>
      <c r="AEC31" s="271"/>
      <c r="AED31" s="271"/>
      <c r="AEE31" s="271"/>
      <c r="AEF31" s="271"/>
      <c r="AEG31" s="271"/>
      <c r="AEH31" s="271"/>
      <c r="AEI31" s="271"/>
      <c r="AEJ31" s="271"/>
      <c r="AEK31" s="271"/>
      <c r="AEL31" s="271"/>
      <c r="AEM31" s="271"/>
      <c r="AEN31" s="271"/>
      <c r="AEO31" s="271"/>
      <c r="AEP31" s="271"/>
      <c r="AEQ31" s="271"/>
      <c r="AER31" s="271"/>
      <c r="AES31" s="271"/>
      <c r="AET31" s="271"/>
      <c r="AEU31" s="271"/>
      <c r="AEV31" s="271"/>
      <c r="AEW31" s="271"/>
      <c r="AEX31" s="271"/>
      <c r="AEY31" s="271"/>
      <c r="AEZ31" s="271"/>
      <c r="AFA31" s="271"/>
      <c r="AFB31" s="271"/>
      <c r="AFC31" s="271"/>
      <c r="AFD31" s="271"/>
      <c r="AFE31" s="271"/>
      <c r="AFF31" s="271"/>
      <c r="AFG31" s="271"/>
      <c r="AFH31" s="271"/>
      <c r="AFI31" s="271"/>
      <c r="AFJ31" s="271"/>
      <c r="AFK31" s="271"/>
      <c r="AFL31" s="271"/>
      <c r="AFM31" s="271"/>
      <c r="AFN31" s="271"/>
      <c r="AFO31" s="271"/>
      <c r="AFP31" s="271"/>
      <c r="AFQ31" s="271"/>
      <c r="AFR31" s="271"/>
      <c r="AFS31" s="271"/>
      <c r="AFT31" s="271"/>
      <c r="AFU31" s="271"/>
      <c r="AFV31" s="271"/>
      <c r="AFW31" s="271"/>
      <c r="AFX31" s="271"/>
      <c r="AFY31" s="271"/>
      <c r="AFZ31" s="271"/>
      <c r="AGA31" s="271"/>
      <c r="AGB31" s="271"/>
      <c r="AGC31" s="271"/>
      <c r="AGD31" s="271"/>
      <c r="AGE31" s="271"/>
      <c r="AGF31" s="271"/>
      <c r="AGG31" s="271"/>
      <c r="AGH31" s="271"/>
      <c r="AGI31" s="271"/>
      <c r="AGJ31" s="271"/>
      <c r="AGK31" s="271"/>
      <c r="AGL31" s="271"/>
      <c r="AGM31" s="271"/>
      <c r="AGN31" s="271"/>
      <c r="AGO31" s="271"/>
      <c r="AGP31" s="271"/>
      <c r="AGQ31" s="271"/>
      <c r="AGR31" s="271"/>
      <c r="AGS31" s="271"/>
      <c r="AGT31" s="271"/>
      <c r="AGU31" s="271"/>
      <c r="AGV31" s="271"/>
      <c r="AGW31" s="271"/>
      <c r="AGX31" s="271"/>
      <c r="AGY31" s="271"/>
      <c r="AGZ31" s="271"/>
      <c r="AHA31" s="271"/>
      <c r="AHB31" s="271"/>
      <c r="AHC31" s="271"/>
      <c r="AHD31" s="271"/>
      <c r="AHE31" s="271"/>
      <c r="AHF31" s="271"/>
      <c r="AHG31" s="271"/>
      <c r="AHH31" s="271"/>
      <c r="AHI31" s="271"/>
      <c r="AHJ31" s="271"/>
      <c r="AHK31" s="271"/>
      <c r="AHL31" s="271"/>
      <c r="AHM31" s="271"/>
      <c r="AHN31" s="271"/>
      <c r="AHO31" s="271"/>
      <c r="AHP31" s="271"/>
      <c r="AHQ31" s="271"/>
      <c r="AHR31" s="271"/>
      <c r="AHS31" s="271"/>
      <c r="AHT31" s="271"/>
      <c r="AHU31" s="271"/>
      <c r="AHV31" s="271"/>
      <c r="AHW31" s="271"/>
      <c r="AHX31" s="271"/>
      <c r="AHY31" s="271"/>
      <c r="AHZ31" s="271"/>
      <c r="AIA31" s="271"/>
      <c r="AIB31" s="271"/>
      <c r="AIC31" s="271"/>
      <c r="AID31" s="271"/>
      <c r="AIE31" s="271"/>
      <c r="AIF31" s="271"/>
      <c r="AIG31" s="271"/>
      <c r="AIH31" s="271"/>
      <c r="AII31" s="271"/>
      <c r="AIJ31" s="271"/>
      <c r="AIK31" s="271"/>
      <c r="AIL31" s="271"/>
      <c r="AIM31" s="271"/>
      <c r="AIN31" s="271"/>
      <c r="AIO31" s="271"/>
      <c r="AIP31" s="271"/>
      <c r="AIQ31" s="271"/>
      <c r="AIR31" s="271"/>
      <c r="AIS31" s="271"/>
      <c r="AIT31" s="271"/>
      <c r="AIU31" s="271"/>
      <c r="AIV31" s="271"/>
      <c r="AIW31" s="271"/>
      <c r="AIX31" s="271"/>
      <c r="AIY31" s="271"/>
      <c r="AIZ31" s="271"/>
      <c r="AJA31" s="271"/>
      <c r="AJB31" s="271"/>
      <c r="AJC31" s="271"/>
      <c r="AJD31" s="271"/>
      <c r="AJE31" s="271"/>
      <c r="AJF31" s="271"/>
      <c r="AJG31" s="271"/>
      <c r="AJH31" s="271"/>
      <c r="AJI31" s="271"/>
      <c r="AJJ31" s="271"/>
      <c r="AJK31" s="271"/>
      <c r="AJL31" s="271"/>
      <c r="AJM31" s="271"/>
      <c r="AJN31" s="271"/>
      <c r="AJO31" s="271"/>
      <c r="AJP31" s="271"/>
      <c r="AJQ31" s="271"/>
      <c r="AJR31" s="271"/>
      <c r="AJS31" s="271"/>
      <c r="AJT31" s="271"/>
      <c r="AJU31" s="271"/>
      <c r="AJV31" s="271"/>
      <c r="AJW31" s="271"/>
      <c r="AJX31" s="271"/>
      <c r="AJY31" s="271"/>
      <c r="AJZ31" s="271"/>
      <c r="AKA31" s="271"/>
      <c r="AKB31" s="271"/>
      <c r="AKC31" s="271"/>
      <c r="AKD31" s="271"/>
      <c r="AKE31" s="271"/>
      <c r="AKF31" s="271"/>
      <c r="AKG31" s="271"/>
      <c r="AKH31" s="271"/>
      <c r="AKI31" s="271"/>
      <c r="AKJ31" s="271"/>
      <c r="AKK31" s="271"/>
      <c r="AKL31" s="271"/>
      <c r="AKM31" s="271"/>
      <c r="AKN31" s="271"/>
      <c r="AKO31" s="271"/>
      <c r="AKP31" s="271"/>
      <c r="AKQ31" s="271"/>
      <c r="AKR31" s="271"/>
      <c r="AKS31" s="271"/>
      <c r="AKT31" s="271"/>
      <c r="AKU31" s="271"/>
      <c r="AKV31" s="271"/>
      <c r="AKW31" s="271"/>
      <c r="AKX31" s="271"/>
      <c r="AKY31" s="271"/>
      <c r="AKZ31" s="271"/>
      <c r="ALA31" s="271"/>
      <c r="ALB31" s="271"/>
      <c r="ALC31" s="271"/>
      <c r="ALD31" s="271"/>
      <c r="ALE31" s="271"/>
      <c r="ALF31" s="271"/>
      <c r="ALG31" s="271"/>
      <c r="ALH31" s="271"/>
      <c r="ALI31" s="271"/>
      <c r="ALJ31" s="271"/>
      <c r="ALK31" s="271"/>
      <c r="ALL31" s="271"/>
      <c r="ALM31" s="271"/>
      <c r="ALN31" s="271"/>
      <c r="ALO31" s="271"/>
      <c r="ALP31" s="271"/>
      <c r="ALQ31" s="271"/>
      <c r="ALR31" s="271"/>
      <c r="ALS31" s="271"/>
      <c r="ALT31" s="271"/>
      <c r="ALU31" s="271"/>
      <c r="ALV31" s="271"/>
      <c r="ALW31" s="271"/>
      <c r="ALX31" s="271"/>
      <c r="ALY31" s="271"/>
      <c r="ALZ31" s="271"/>
      <c r="AMA31" s="271"/>
      <c r="AMB31" s="271"/>
      <c r="AMC31" s="271"/>
      <c r="AMD31" s="271"/>
      <c r="AME31" s="271"/>
      <c r="AMF31" s="271"/>
      <c r="AMG31" s="271"/>
      <c r="AMH31" s="271"/>
      <c r="AMI31" s="271"/>
      <c r="AMJ31" s="271"/>
      <c r="AMK31" s="271"/>
      <c r="AML31" s="271"/>
      <c r="AMM31" s="271"/>
      <c r="AMN31" s="271"/>
      <c r="AMO31" s="271"/>
    </row>
    <row r="32" spans="1:1029" s="1" customFormat="1" ht="69" customHeight="1">
      <c r="A32" s="9">
        <v>17</v>
      </c>
      <c r="B32" s="9">
        <v>27</v>
      </c>
      <c r="C32" s="280">
        <v>26</v>
      </c>
      <c r="D32" s="281">
        <v>18</v>
      </c>
      <c r="E32" s="9" t="s">
        <v>204</v>
      </c>
      <c r="F32" s="9" t="s">
        <v>98</v>
      </c>
      <c r="G32" s="12"/>
      <c r="H32" s="12"/>
      <c r="I32" s="12"/>
      <c r="J32" s="12"/>
      <c r="K32" s="12"/>
      <c r="L32" s="12" t="s">
        <v>1655</v>
      </c>
      <c r="M32" s="12" t="s">
        <v>1654</v>
      </c>
      <c r="N32" s="394"/>
      <c r="O32" s="394" t="s">
        <v>186</v>
      </c>
      <c r="P32" s="394" t="s">
        <v>63</v>
      </c>
      <c r="Q32" s="384" t="s">
        <v>64</v>
      </c>
      <c r="R32" s="391">
        <v>10</v>
      </c>
      <c r="S32" s="387">
        <v>13</v>
      </c>
      <c r="T32" s="387"/>
      <c r="U32" s="387"/>
      <c r="V32" s="387">
        <v>1</v>
      </c>
      <c r="W32" s="387"/>
      <c r="X32" s="384"/>
      <c r="Y32" s="384"/>
      <c r="Z32" s="384">
        <v>1</v>
      </c>
      <c r="AA32" s="384"/>
      <c r="AB32" s="384">
        <v>95</v>
      </c>
      <c r="AC32" s="384"/>
      <c r="AD32" s="384"/>
      <c r="AE32" s="384"/>
      <c r="AF32" s="384"/>
      <c r="AG32" s="384"/>
      <c r="AH32" s="384"/>
      <c r="AI32" s="384"/>
      <c r="AJ32" s="384"/>
      <c r="AK32" s="384"/>
      <c r="AL32" s="384" t="s">
        <v>69</v>
      </c>
      <c r="AM32" s="384" t="s">
        <v>205</v>
      </c>
      <c r="AN32" s="384" t="s">
        <v>71</v>
      </c>
      <c r="AO32" s="384" t="s">
        <v>72</v>
      </c>
      <c r="AP32" s="384"/>
      <c r="AQ32" s="384"/>
      <c r="AR32" s="384"/>
      <c r="AS32" s="384"/>
      <c r="AT32" s="387"/>
      <c r="AU32" s="387"/>
      <c r="AV32" s="387"/>
      <c r="AW32" s="387"/>
      <c r="AX32" s="387"/>
      <c r="AY32" s="387">
        <v>1</v>
      </c>
      <c r="AZ32" s="387"/>
      <c r="BA32" s="387"/>
      <c r="BB32" s="387"/>
      <c r="BC32" s="387"/>
      <c r="BD32" s="387"/>
      <c r="BE32" s="387"/>
      <c r="BF32" s="387"/>
      <c r="BG32" s="387">
        <v>1</v>
      </c>
      <c r="BH32" s="384">
        <v>1</v>
      </c>
      <c r="BI32" s="387"/>
      <c r="BJ32" s="387"/>
      <c r="BK32" s="389">
        <v>1500</v>
      </c>
      <c r="BL32" s="10">
        <v>2</v>
      </c>
      <c r="BM32" s="10" t="s">
        <v>206</v>
      </c>
      <c r="BN32" s="10">
        <v>29</v>
      </c>
      <c r="BO32" s="10" t="s">
        <v>207</v>
      </c>
      <c r="BP32" s="10" t="s">
        <v>1656</v>
      </c>
      <c r="BQ32" s="10">
        <v>1</v>
      </c>
      <c r="BR32" s="10" t="str">
        <f t="shared" si="0"/>
        <v>26_18</v>
      </c>
      <c r="BS32" s="282"/>
      <c r="BT32" s="10"/>
      <c r="BU32" s="10"/>
      <c r="BV32" s="10" t="s">
        <v>1781</v>
      </c>
      <c r="BW32" s="289"/>
      <c r="BX32" s="289"/>
      <c r="BY32" s="457"/>
      <c r="BZ32" s="457"/>
      <c r="CA32" s="457"/>
      <c r="CB32" s="271"/>
      <c r="CC32" s="458" t="s">
        <v>1959</v>
      </c>
      <c r="CD32" s="271"/>
      <c r="CE32" s="271"/>
      <c r="CF32" s="271"/>
      <c r="CG32" s="271"/>
      <c r="CH32" s="271"/>
      <c r="CI32" s="271"/>
      <c r="CJ32" s="271"/>
      <c r="CK32" s="271"/>
      <c r="CL32" s="271"/>
      <c r="CM32" s="271"/>
      <c r="CN32" s="271"/>
      <c r="CO32" s="271"/>
      <c r="CP32" s="271"/>
      <c r="CQ32" s="271"/>
      <c r="CR32" s="271"/>
      <c r="CS32" s="271"/>
      <c r="CT32" s="271"/>
      <c r="CU32" s="271"/>
      <c r="CV32" s="271"/>
      <c r="CW32" s="271"/>
      <c r="CX32" s="271"/>
      <c r="CY32" s="271"/>
      <c r="CZ32" s="271"/>
      <c r="DA32" s="271"/>
      <c r="DB32" s="271"/>
      <c r="DC32" s="271"/>
      <c r="DD32" s="271"/>
      <c r="DE32" s="271"/>
      <c r="DF32" s="271"/>
      <c r="DG32" s="271"/>
      <c r="DH32" s="271"/>
      <c r="DI32" s="271"/>
      <c r="DJ32" s="271"/>
      <c r="DK32" s="271"/>
      <c r="DL32" s="271"/>
      <c r="DM32" s="271"/>
      <c r="DN32" s="271"/>
      <c r="DO32" s="271"/>
      <c r="DP32" s="271"/>
      <c r="DQ32" s="271"/>
      <c r="DR32" s="271"/>
      <c r="DS32" s="271"/>
      <c r="DT32" s="271"/>
      <c r="DU32" s="271"/>
      <c r="DV32" s="271"/>
      <c r="DW32" s="271"/>
      <c r="DX32" s="271"/>
      <c r="DY32" s="271"/>
      <c r="DZ32" s="271"/>
      <c r="EA32" s="271"/>
      <c r="EB32" s="271"/>
      <c r="EC32" s="271"/>
      <c r="ED32" s="271"/>
      <c r="EE32" s="271"/>
      <c r="EF32" s="271"/>
      <c r="EG32" s="271"/>
      <c r="EH32" s="271"/>
      <c r="EI32" s="271"/>
      <c r="EJ32" s="271"/>
      <c r="EK32" s="271"/>
      <c r="EL32" s="271"/>
      <c r="EM32" s="271"/>
      <c r="EN32" s="271"/>
      <c r="EO32" s="271"/>
      <c r="EP32" s="271"/>
      <c r="EQ32" s="271"/>
      <c r="ER32" s="271"/>
      <c r="ES32" s="271"/>
      <c r="ET32" s="271"/>
      <c r="EU32" s="271"/>
      <c r="EV32" s="271"/>
      <c r="EW32" s="271"/>
      <c r="EX32" s="271"/>
      <c r="EY32" s="271"/>
      <c r="EZ32" s="271"/>
      <c r="FA32" s="271"/>
      <c r="FB32" s="271"/>
      <c r="FC32" s="271"/>
      <c r="FD32" s="271"/>
      <c r="FE32" s="271"/>
      <c r="FF32" s="271"/>
      <c r="FG32" s="271"/>
      <c r="FH32" s="271"/>
      <c r="FI32" s="271"/>
      <c r="FJ32" s="271"/>
      <c r="FK32" s="271"/>
      <c r="FL32" s="271"/>
      <c r="FM32" s="271"/>
      <c r="FN32" s="271"/>
      <c r="FO32" s="271"/>
      <c r="FP32" s="271"/>
      <c r="FQ32" s="271"/>
      <c r="FR32" s="271"/>
      <c r="FS32" s="271"/>
      <c r="FT32" s="271"/>
      <c r="FU32" s="271"/>
      <c r="FV32" s="271"/>
      <c r="FW32" s="271"/>
      <c r="FX32" s="271"/>
      <c r="FY32" s="271"/>
      <c r="FZ32" s="271"/>
      <c r="GA32" s="271"/>
      <c r="GB32" s="271"/>
      <c r="GC32" s="271"/>
      <c r="GD32" s="271"/>
      <c r="GE32" s="271"/>
      <c r="GF32" s="271"/>
      <c r="GG32" s="271"/>
      <c r="GH32" s="271"/>
      <c r="GI32" s="271"/>
      <c r="GJ32" s="271"/>
      <c r="GK32" s="271"/>
      <c r="GL32" s="271"/>
      <c r="GM32" s="271"/>
      <c r="GN32" s="271"/>
      <c r="GO32" s="271"/>
      <c r="GP32" s="271"/>
      <c r="GQ32" s="271"/>
      <c r="GR32" s="271"/>
      <c r="GS32" s="271"/>
      <c r="GT32" s="271"/>
      <c r="GU32" s="271"/>
      <c r="GV32" s="271"/>
      <c r="GW32" s="271"/>
      <c r="GX32" s="271"/>
      <c r="GY32" s="271"/>
      <c r="GZ32" s="271"/>
      <c r="HA32" s="271"/>
      <c r="HB32" s="271"/>
      <c r="HC32" s="271"/>
      <c r="HD32" s="271"/>
      <c r="HE32" s="271"/>
      <c r="HF32" s="271"/>
      <c r="HG32" s="271"/>
      <c r="HH32" s="271"/>
      <c r="HI32" s="271"/>
      <c r="HJ32" s="271"/>
      <c r="HK32" s="271"/>
      <c r="HL32" s="271"/>
      <c r="HM32" s="271"/>
      <c r="HN32" s="271"/>
      <c r="HO32" s="271"/>
      <c r="HP32" s="271"/>
      <c r="HQ32" s="271"/>
      <c r="HR32" s="271"/>
      <c r="HS32" s="271"/>
      <c r="HT32" s="271"/>
      <c r="HU32" s="271"/>
      <c r="HV32" s="271"/>
      <c r="HW32" s="271"/>
      <c r="HX32" s="271"/>
      <c r="HY32" s="271"/>
      <c r="HZ32" s="271"/>
      <c r="IA32" s="271"/>
      <c r="IB32" s="271"/>
      <c r="IC32" s="271"/>
      <c r="ID32" s="271"/>
      <c r="IE32" s="271"/>
      <c r="IF32" s="271"/>
      <c r="IG32" s="271"/>
      <c r="IH32" s="271"/>
      <c r="II32" s="271"/>
      <c r="IJ32" s="271"/>
      <c r="IK32" s="271"/>
      <c r="IL32" s="271"/>
      <c r="IM32" s="271"/>
      <c r="IN32" s="271"/>
      <c r="IO32" s="271"/>
      <c r="IP32" s="271"/>
      <c r="IQ32" s="271"/>
      <c r="IR32" s="271"/>
      <c r="IS32" s="271"/>
      <c r="IT32" s="271"/>
      <c r="IU32" s="271"/>
      <c r="IV32" s="271"/>
      <c r="IW32" s="271"/>
      <c r="IX32" s="271"/>
      <c r="IY32" s="271"/>
      <c r="IZ32" s="271"/>
      <c r="JA32" s="271"/>
      <c r="JB32" s="271"/>
      <c r="JC32" s="271"/>
      <c r="JD32" s="271"/>
      <c r="JE32" s="271"/>
      <c r="JF32" s="271"/>
      <c r="JG32" s="271"/>
      <c r="JH32" s="271"/>
      <c r="JI32" s="271"/>
      <c r="JJ32" s="271"/>
      <c r="JK32" s="271"/>
      <c r="JL32" s="271"/>
      <c r="JM32" s="271"/>
      <c r="JN32" s="271"/>
      <c r="JO32" s="271"/>
      <c r="JP32" s="271"/>
      <c r="JQ32" s="271"/>
      <c r="JR32" s="271"/>
      <c r="JS32" s="271"/>
      <c r="JT32" s="271"/>
      <c r="JU32" s="271"/>
      <c r="JV32" s="271"/>
      <c r="JW32" s="271"/>
      <c r="JX32" s="271"/>
      <c r="JY32" s="271"/>
      <c r="JZ32" s="271"/>
      <c r="KA32" s="271"/>
      <c r="KB32" s="271"/>
      <c r="KC32" s="271"/>
      <c r="KD32" s="271"/>
      <c r="KE32" s="271"/>
      <c r="KF32" s="271"/>
      <c r="KG32" s="271"/>
      <c r="KH32" s="271"/>
      <c r="KI32" s="271"/>
      <c r="KJ32" s="271"/>
      <c r="KK32" s="271"/>
      <c r="KL32" s="271"/>
      <c r="KM32" s="271"/>
      <c r="KN32" s="271"/>
      <c r="KO32" s="271"/>
      <c r="KP32" s="271"/>
      <c r="KQ32" s="271"/>
      <c r="KR32" s="271"/>
      <c r="KS32" s="271"/>
      <c r="KT32" s="271"/>
      <c r="KU32" s="271"/>
      <c r="KV32" s="271"/>
      <c r="KW32" s="271"/>
      <c r="KX32" s="271"/>
      <c r="KY32" s="271"/>
      <c r="KZ32" s="271"/>
      <c r="LA32" s="271"/>
      <c r="LB32" s="271"/>
      <c r="LC32" s="271"/>
      <c r="LD32" s="271"/>
      <c r="LE32" s="271"/>
      <c r="LF32" s="271"/>
      <c r="LG32" s="271"/>
      <c r="LH32" s="271"/>
      <c r="LI32" s="271"/>
      <c r="LJ32" s="271"/>
      <c r="LK32" s="271"/>
      <c r="LL32" s="271"/>
      <c r="LM32" s="271"/>
      <c r="LN32" s="271"/>
      <c r="LO32" s="271"/>
      <c r="LP32" s="271"/>
      <c r="LQ32" s="271"/>
      <c r="LR32" s="271"/>
      <c r="LS32" s="271"/>
      <c r="LT32" s="271"/>
      <c r="LU32" s="271"/>
      <c r="LV32" s="271"/>
      <c r="LW32" s="271"/>
      <c r="LX32" s="271"/>
      <c r="LY32" s="271"/>
      <c r="LZ32" s="271"/>
      <c r="MA32" s="271"/>
      <c r="MB32" s="271"/>
      <c r="MC32" s="271"/>
      <c r="MD32" s="271"/>
      <c r="ME32" s="271"/>
      <c r="MF32" s="271"/>
      <c r="MG32" s="271"/>
      <c r="MH32" s="271"/>
      <c r="MI32" s="271"/>
      <c r="MJ32" s="271"/>
      <c r="MK32" s="271"/>
      <c r="ML32" s="271"/>
      <c r="MM32" s="271"/>
      <c r="MN32" s="271"/>
      <c r="MO32" s="271"/>
      <c r="MP32" s="271"/>
      <c r="MQ32" s="271"/>
      <c r="MR32" s="271"/>
      <c r="MS32" s="271"/>
      <c r="MT32" s="271"/>
      <c r="MU32" s="271"/>
      <c r="MV32" s="271"/>
      <c r="MW32" s="271"/>
      <c r="MX32" s="271"/>
      <c r="MY32" s="271"/>
      <c r="MZ32" s="271"/>
      <c r="NA32" s="271"/>
      <c r="NB32" s="271"/>
      <c r="NC32" s="271"/>
      <c r="ND32" s="271"/>
      <c r="NE32" s="271"/>
      <c r="NF32" s="271"/>
      <c r="NG32" s="271"/>
      <c r="NH32" s="271"/>
      <c r="NI32" s="271"/>
      <c r="NJ32" s="271"/>
      <c r="NK32" s="271"/>
      <c r="NL32" s="271"/>
      <c r="NM32" s="271"/>
      <c r="NN32" s="271"/>
      <c r="NO32" s="271"/>
      <c r="NP32" s="271"/>
      <c r="NQ32" s="271"/>
      <c r="NR32" s="271"/>
      <c r="NS32" s="271"/>
      <c r="NT32" s="271"/>
      <c r="NU32" s="271"/>
      <c r="NV32" s="271"/>
      <c r="NW32" s="271"/>
      <c r="NX32" s="271"/>
      <c r="NY32" s="271"/>
      <c r="NZ32" s="271"/>
      <c r="OA32" s="271"/>
      <c r="OB32" s="271"/>
      <c r="OC32" s="271"/>
      <c r="OD32" s="271"/>
      <c r="OE32" s="271"/>
      <c r="OF32" s="271"/>
      <c r="OG32" s="271"/>
      <c r="OH32" s="271"/>
      <c r="OI32" s="271"/>
      <c r="OJ32" s="271"/>
      <c r="OK32" s="271"/>
      <c r="OL32" s="271"/>
      <c r="OM32" s="271"/>
      <c r="ON32" s="271"/>
      <c r="OO32" s="271"/>
      <c r="OP32" s="271"/>
      <c r="OQ32" s="271"/>
      <c r="OR32" s="271"/>
      <c r="OS32" s="271"/>
      <c r="OT32" s="271"/>
      <c r="OU32" s="271"/>
      <c r="OV32" s="271"/>
      <c r="OW32" s="271"/>
      <c r="OX32" s="271"/>
      <c r="OY32" s="271"/>
      <c r="OZ32" s="271"/>
      <c r="PA32" s="271"/>
      <c r="PB32" s="271"/>
      <c r="PC32" s="271"/>
      <c r="PD32" s="271"/>
      <c r="PE32" s="271"/>
      <c r="PF32" s="271"/>
      <c r="PG32" s="271"/>
      <c r="PH32" s="271"/>
      <c r="PI32" s="271"/>
      <c r="PJ32" s="271"/>
      <c r="PK32" s="271"/>
      <c r="PL32" s="271"/>
      <c r="PM32" s="271"/>
      <c r="PN32" s="271"/>
      <c r="PO32" s="271"/>
      <c r="PP32" s="271"/>
      <c r="PQ32" s="271"/>
      <c r="PR32" s="271"/>
      <c r="PS32" s="271"/>
      <c r="PT32" s="271"/>
      <c r="PU32" s="271"/>
      <c r="PV32" s="271"/>
      <c r="PW32" s="271"/>
      <c r="PX32" s="271"/>
      <c r="PY32" s="271"/>
      <c r="PZ32" s="271"/>
      <c r="QA32" s="271"/>
      <c r="QB32" s="271"/>
      <c r="QC32" s="271"/>
      <c r="QD32" s="271"/>
      <c r="QE32" s="271"/>
      <c r="QF32" s="271"/>
      <c r="QG32" s="271"/>
      <c r="QH32" s="271"/>
      <c r="QI32" s="271"/>
      <c r="QJ32" s="271"/>
      <c r="QK32" s="271"/>
      <c r="QL32" s="271"/>
      <c r="QM32" s="271"/>
      <c r="QN32" s="271"/>
      <c r="QO32" s="271"/>
      <c r="QP32" s="271"/>
      <c r="QQ32" s="271"/>
      <c r="QR32" s="271"/>
      <c r="QS32" s="271"/>
      <c r="QT32" s="271"/>
      <c r="QU32" s="271"/>
      <c r="QV32" s="271"/>
      <c r="QW32" s="271"/>
      <c r="QX32" s="271"/>
      <c r="QY32" s="271"/>
      <c r="QZ32" s="271"/>
      <c r="RA32" s="271"/>
      <c r="RB32" s="271"/>
      <c r="RC32" s="271"/>
      <c r="RD32" s="271"/>
      <c r="RE32" s="271"/>
      <c r="RF32" s="271"/>
      <c r="RG32" s="271"/>
      <c r="RH32" s="271"/>
      <c r="RI32" s="271"/>
      <c r="RJ32" s="271"/>
      <c r="RK32" s="271"/>
      <c r="RL32" s="271"/>
      <c r="RM32" s="271"/>
      <c r="RN32" s="271"/>
      <c r="RO32" s="271"/>
      <c r="RP32" s="271"/>
      <c r="RQ32" s="271"/>
      <c r="RR32" s="271"/>
      <c r="RS32" s="271"/>
      <c r="RT32" s="271"/>
      <c r="RU32" s="271"/>
      <c r="RV32" s="271"/>
      <c r="RW32" s="271"/>
      <c r="RX32" s="271"/>
      <c r="RY32" s="271"/>
      <c r="RZ32" s="271"/>
      <c r="SA32" s="271"/>
      <c r="SB32" s="271"/>
      <c r="SC32" s="271"/>
      <c r="SD32" s="271"/>
      <c r="SE32" s="271"/>
      <c r="SF32" s="271"/>
      <c r="SG32" s="271"/>
      <c r="SH32" s="271"/>
      <c r="SI32" s="271"/>
      <c r="SJ32" s="271"/>
      <c r="SK32" s="271"/>
      <c r="SL32" s="271"/>
      <c r="SM32" s="271"/>
      <c r="SN32" s="271"/>
      <c r="SO32" s="271"/>
      <c r="SP32" s="271"/>
      <c r="SQ32" s="271"/>
      <c r="SR32" s="271"/>
      <c r="SS32" s="271"/>
      <c r="ST32" s="271"/>
      <c r="SU32" s="271"/>
      <c r="SV32" s="271"/>
      <c r="SW32" s="271"/>
      <c r="SX32" s="271"/>
      <c r="SY32" s="271"/>
      <c r="SZ32" s="271"/>
      <c r="TA32" s="271"/>
      <c r="TB32" s="271"/>
      <c r="TC32" s="271"/>
      <c r="TD32" s="271"/>
      <c r="TE32" s="271"/>
      <c r="TF32" s="271"/>
      <c r="TG32" s="271"/>
      <c r="TH32" s="271"/>
      <c r="TI32" s="271"/>
      <c r="TJ32" s="271"/>
      <c r="TK32" s="271"/>
      <c r="TL32" s="271"/>
      <c r="TM32" s="271"/>
      <c r="TN32" s="271"/>
      <c r="TO32" s="271"/>
      <c r="TP32" s="271"/>
      <c r="TQ32" s="271"/>
      <c r="TR32" s="271"/>
      <c r="TS32" s="271"/>
      <c r="TT32" s="271"/>
      <c r="TU32" s="271"/>
      <c r="TV32" s="271"/>
      <c r="TW32" s="271"/>
      <c r="TX32" s="271"/>
      <c r="TY32" s="271"/>
      <c r="TZ32" s="271"/>
      <c r="UA32" s="271"/>
      <c r="UB32" s="271"/>
      <c r="UC32" s="271"/>
      <c r="UD32" s="271"/>
      <c r="UE32" s="271"/>
      <c r="UF32" s="271"/>
      <c r="UG32" s="271"/>
      <c r="UH32" s="271"/>
      <c r="UI32" s="271"/>
      <c r="UJ32" s="271"/>
      <c r="UK32" s="271"/>
      <c r="UL32" s="271"/>
      <c r="UM32" s="271"/>
      <c r="UN32" s="271"/>
      <c r="UO32" s="271"/>
      <c r="UP32" s="271"/>
      <c r="UQ32" s="271"/>
      <c r="UR32" s="271"/>
      <c r="US32" s="271"/>
      <c r="UT32" s="271"/>
      <c r="UU32" s="271"/>
      <c r="UV32" s="271"/>
      <c r="UW32" s="271"/>
      <c r="UX32" s="271"/>
      <c r="UY32" s="271"/>
      <c r="UZ32" s="271"/>
      <c r="VA32" s="271"/>
      <c r="VB32" s="271"/>
      <c r="VC32" s="271"/>
      <c r="VD32" s="271"/>
      <c r="VE32" s="271"/>
      <c r="VF32" s="271"/>
      <c r="VG32" s="271"/>
      <c r="VH32" s="271"/>
      <c r="VI32" s="271"/>
      <c r="VJ32" s="271"/>
      <c r="VK32" s="271"/>
      <c r="VL32" s="271"/>
      <c r="VM32" s="271"/>
      <c r="VN32" s="271"/>
      <c r="VO32" s="271"/>
      <c r="VP32" s="271"/>
      <c r="VQ32" s="271"/>
      <c r="VR32" s="271"/>
      <c r="VS32" s="271"/>
      <c r="VT32" s="271"/>
      <c r="VU32" s="271"/>
      <c r="VV32" s="271"/>
      <c r="VW32" s="271"/>
      <c r="VX32" s="271"/>
      <c r="VY32" s="271"/>
      <c r="VZ32" s="271"/>
      <c r="WA32" s="271"/>
      <c r="WB32" s="271"/>
      <c r="WC32" s="271"/>
      <c r="WD32" s="271"/>
      <c r="WE32" s="271"/>
      <c r="WF32" s="271"/>
      <c r="WG32" s="271"/>
      <c r="WH32" s="271"/>
      <c r="WI32" s="271"/>
      <c r="WJ32" s="271"/>
      <c r="WK32" s="271"/>
      <c r="WL32" s="271"/>
      <c r="WM32" s="271"/>
      <c r="WN32" s="271"/>
      <c r="WO32" s="271"/>
      <c r="WP32" s="271"/>
      <c r="WQ32" s="271"/>
      <c r="WR32" s="271"/>
      <c r="WS32" s="271"/>
      <c r="WT32" s="271"/>
      <c r="WU32" s="271"/>
      <c r="WV32" s="271"/>
      <c r="WW32" s="271"/>
      <c r="WX32" s="271"/>
      <c r="WY32" s="271"/>
      <c r="WZ32" s="271"/>
      <c r="XA32" s="271"/>
      <c r="XB32" s="271"/>
      <c r="XC32" s="271"/>
      <c r="XD32" s="271"/>
      <c r="XE32" s="271"/>
      <c r="XF32" s="271"/>
      <c r="XG32" s="271"/>
      <c r="XH32" s="271"/>
      <c r="XI32" s="271"/>
      <c r="XJ32" s="271"/>
      <c r="XK32" s="271"/>
      <c r="XL32" s="271"/>
      <c r="XM32" s="271"/>
      <c r="XN32" s="271"/>
      <c r="XO32" s="271"/>
      <c r="XP32" s="271"/>
      <c r="XQ32" s="271"/>
      <c r="XR32" s="271"/>
      <c r="XS32" s="271"/>
      <c r="XT32" s="271"/>
      <c r="XU32" s="271"/>
      <c r="XV32" s="271"/>
      <c r="XW32" s="271"/>
      <c r="XX32" s="271"/>
      <c r="XY32" s="271"/>
      <c r="XZ32" s="271"/>
      <c r="YA32" s="271"/>
      <c r="YB32" s="271"/>
      <c r="YC32" s="271"/>
      <c r="YD32" s="271"/>
      <c r="YE32" s="271"/>
      <c r="YF32" s="271"/>
      <c r="YG32" s="271"/>
      <c r="YH32" s="271"/>
      <c r="YI32" s="271"/>
      <c r="YJ32" s="271"/>
      <c r="YK32" s="271"/>
      <c r="YL32" s="271"/>
      <c r="YM32" s="271"/>
      <c r="YN32" s="271"/>
      <c r="YO32" s="271"/>
      <c r="YP32" s="271"/>
      <c r="YQ32" s="271"/>
      <c r="YR32" s="271"/>
      <c r="YS32" s="271"/>
      <c r="YT32" s="271"/>
      <c r="YU32" s="271"/>
      <c r="YV32" s="271"/>
      <c r="YW32" s="271"/>
      <c r="YX32" s="271"/>
      <c r="YY32" s="271"/>
      <c r="YZ32" s="271"/>
      <c r="ZA32" s="271"/>
      <c r="ZB32" s="271"/>
      <c r="ZC32" s="271"/>
      <c r="ZD32" s="271"/>
      <c r="ZE32" s="271"/>
      <c r="ZF32" s="271"/>
      <c r="ZG32" s="271"/>
      <c r="ZH32" s="271"/>
      <c r="ZI32" s="271"/>
      <c r="ZJ32" s="271"/>
      <c r="ZK32" s="271"/>
      <c r="ZL32" s="271"/>
      <c r="ZM32" s="271"/>
      <c r="ZN32" s="271"/>
      <c r="ZO32" s="271"/>
      <c r="ZP32" s="271"/>
      <c r="ZQ32" s="271"/>
      <c r="ZR32" s="271"/>
      <c r="ZS32" s="271"/>
      <c r="ZT32" s="271"/>
      <c r="ZU32" s="271"/>
      <c r="ZV32" s="271"/>
      <c r="ZW32" s="271"/>
      <c r="ZX32" s="271"/>
      <c r="ZY32" s="271"/>
      <c r="ZZ32" s="271"/>
      <c r="AAA32" s="271"/>
      <c r="AAB32" s="271"/>
      <c r="AAC32" s="271"/>
      <c r="AAD32" s="271"/>
      <c r="AAE32" s="271"/>
      <c r="AAF32" s="271"/>
      <c r="AAG32" s="271"/>
      <c r="AAH32" s="271"/>
      <c r="AAI32" s="271"/>
      <c r="AAJ32" s="271"/>
      <c r="AAK32" s="271"/>
      <c r="AAL32" s="271"/>
      <c r="AAM32" s="271"/>
      <c r="AAN32" s="271"/>
      <c r="AAO32" s="271"/>
      <c r="AAP32" s="271"/>
      <c r="AAQ32" s="271"/>
      <c r="AAR32" s="271"/>
      <c r="AAS32" s="271"/>
      <c r="AAT32" s="271"/>
      <c r="AAU32" s="271"/>
      <c r="AAV32" s="271"/>
      <c r="AAW32" s="271"/>
      <c r="AAX32" s="271"/>
      <c r="AAY32" s="271"/>
      <c r="AAZ32" s="271"/>
      <c r="ABA32" s="271"/>
      <c r="ABB32" s="271"/>
      <c r="ABC32" s="271"/>
      <c r="ABD32" s="271"/>
      <c r="ABE32" s="271"/>
      <c r="ABF32" s="271"/>
      <c r="ABG32" s="271"/>
      <c r="ABH32" s="271"/>
      <c r="ABI32" s="271"/>
      <c r="ABJ32" s="271"/>
      <c r="ABK32" s="271"/>
      <c r="ABL32" s="271"/>
      <c r="ABM32" s="271"/>
      <c r="ABN32" s="271"/>
      <c r="ABO32" s="271"/>
      <c r="ABP32" s="271"/>
      <c r="ABQ32" s="271"/>
      <c r="ABR32" s="271"/>
      <c r="ABS32" s="271"/>
      <c r="ABT32" s="271"/>
      <c r="ABU32" s="271"/>
      <c r="ABV32" s="271"/>
      <c r="ABW32" s="271"/>
      <c r="ABX32" s="271"/>
      <c r="ABY32" s="271"/>
      <c r="ABZ32" s="271"/>
      <c r="ACA32" s="271"/>
      <c r="ACB32" s="271"/>
      <c r="ACC32" s="271"/>
      <c r="ACD32" s="271"/>
      <c r="ACE32" s="271"/>
      <c r="ACF32" s="271"/>
      <c r="ACG32" s="271"/>
      <c r="ACH32" s="271"/>
      <c r="ACI32" s="271"/>
      <c r="ACJ32" s="271"/>
      <c r="ACK32" s="271"/>
      <c r="ACL32" s="271"/>
      <c r="ACM32" s="271"/>
      <c r="ACN32" s="271"/>
      <c r="ACO32" s="271"/>
      <c r="ACP32" s="271"/>
      <c r="ACQ32" s="271"/>
      <c r="ACR32" s="271"/>
      <c r="ACS32" s="271"/>
      <c r="ACT32" s="271"/>
      <c r="ACU32" s="271"/>
      <c r="ACV32" s="271"/>
      <c r="ACW32" s="271"/>
      <c r="ACX32" s="271"/>
      <c r="ACY32" s="271"/>
      <c r="ACZ32" s="271"/>
      <c r="ADA32" s="271"/>
      <c r="ADB32" s="271"/>
      <c r="ADC32" s="271"/>
      <c r="ADD32" s="271"/>
      <c r="ADE32" s="271"/>
      <c r="ADF32" s="271"/>
      <c r="ADG32" s="271"/>
      <c r="ADH32" s="271"/>
      <c r="ADI32" s="271"/>
      <c r="ADJ32" s="271"/>
      <c r="ADK32" s="271"/>
      <c r="ADL32" s="271"/>
      <c r="ADM32" s="271"/>
      <c r="ADN32" s="271"/>
      <c r="ADO32" s="271"/>
      <c r="ADP32" s="271"/>
      <c r="ADQ32" s="271"/>
      <c r="ADR32" s="271"/>
      <c r="ADS32" s="271"/>
      <c r="ADT32" s="271"/>
      <c r="ADU32" s="271"/>
      <c r="ADV32" s="271"/>
      <c r="ADW32" s="271"/>
      <c r="ADX32" s="271"/>
      <c r="ADY32" s="271"/>
      <c r="ADZ32" s="271"/>
      <c r="AEA32" s="271"/>
      <c r="AEB32" s="271"/>
      <c r="AEC32" s="271"/>
      <c r="AED32" s="271"/>
      <c r="AEE32" s="271"/>
      <c r="AEF32" s="271"/>
      <c r="AEG32" s="271"/>
      <c r="AEH32" s="271"/>
      <c r="AEI32" s="271"/>
      <c r="AEJ32" s="271"/>
      <c r="AEK32" s="271"/>
      <c r="AEL32" s="271"/>
      <c r="AEM32" s="271"/>
      <c r="AEN32" s="271"/>
      <c r="AEO32" s="271"/>
      <c r="AEP32" s="271"/>
      <c r="AEQ32" s="271"/>
      <c r="AER32" s="271"/>
      <c r="AES32" s="271"/>
      <c r="AET32" s="271"/>
      <c r="AEU32" s="271"/>
      <c r="AEV32" s="271"/>
      <c r="AEW32" s="271"/>
      <c r="AEX32" s="271"/>
      <c r="AEY32" s="271"/>
      <c r="AEZ32" s="271"/>
      <c r="AFA32" s="271"/>
      <c r="AFB32" s="271"/>
      <c r="AFC32" s="271"/>
      <c r="AFD32" s="271"/>
      <c r="AFE32" s="271"/>
      <c r="AFF32" s="271"/>
      <c r="AFG32" s="271"/>
      <c r="AFH32" s="271"/>
      <c r="AFI32" s="271"/>
      <c r="AFJ32" s="271"/>
      <c r="AFK32" s="271"/>
      <c r="AFL32" s="271"/>
      <c r="AFM32" s="271"/>
      <c r="AFN32" s="271"/>
      <c r="AFO32" s="271"/>
      <c r="AFP32" s="271"/>
      <c r="AFQ32" s="271"/>
      <c r="AFR32" s="271"/>
      <c r="AFS32" s="271"/>
      <c r="AFT32" s="271"/>
      <c r="AFU32" s="271"/>
      <c r="AFV32" s="271"/>
      <c r="AFW32" s="271"/>
      <c r="AFX32" s="271"/>
      <c r="AFY32" s="271"/>
      <c r="AFZ32" s="271"/>
      <c r="AGA32" s="271"/>
      <c r="AGB32" s="271"/>
      <c r="AGC32" s="271"/>
      <c r="AGD32" s="271"/>
      <c r="AGE32" s="271"/>
      <c r="AGF32" s="271"/>
      <c r="AGG32" s="271"/>
      <c r="AGH32" s="271"/>
      <c r="AGI32" s="271"/>
      <c r="AGJ32" s="271"/>
      <c r="AGK32" s="271"/>
      <c r="AGL32" s="271"/>
      <c r="AGM32" s="271"/>
      <c r="AGN32" s="271"/>
      <c r="AGO32" s="271"/>
      <c r="AGP32" s="271"/>
      <c r="AGQ32" s="271"/>
      <c r="AGR32" s="271"/>
      <c r="AGS32" s="271"/>
      <c r="AGT32" s="271"/>
      <c r="AGU32" s="271"/>
      <c r="AGV32" s="271"/>
      <c r="AGW32" s="271"/>
      <c r="AGX32" s="271"/>
      <c r="AGY32" s="271"/>
      <c r="AGZ32" s="271"/>
      <c r="AHA32" s="271"/>
      <c r="AHB32" s="271"/>
      <c r="AHC32" s="271"/>
      <c r="AHD32" s="271"/>
      <c r="AHE32" s="271"/>
      <c r="AHF32" s="271"/>
      <c r="AHG32" s="271"/>
      <c r="AHH32" s="271"/>
      <c r="AHI32" s="271"/>
      <c r="AHJ32" s="271"/>
      <c r="AHK32" s="271"/>
      <c r="AHL32" s="271"/>
      <c r="AHM32" s="271"/>
      <c r="AHN32" s="271"/>
      <c r="AHO32" s="271"/>
      <c r="AHP32" s="271"/>
      <c r="AHQ32" s="271"/>
      <c r="AHR32" s="271"/>
      <c r="AHS32" s="271"/>
      <c r="AHT32" s="271"/>
      <c r="AHU32" s="271"/>
      <c r="AHV32" s="271"/>
      <c r="AHW32" s="271"/>
      <c r="AHX32" s="271"/>
      <c r="AHY32" s="271"/>
      <c r="AHZ32" s="271"/>
      <c r="AIA32" s="271"/>
      <c r="AIB32" s="271"/>
      <c r="AIC32" s="271"/>
      <c r="AID32" s="271"/>
      <c r="AIE32" s="271"/>
      <c r="AIF32" s="271"/>
      <c r="AIG32" s="271"/>
      <c r="AIH32" s="271"/>
      <c r="AII32" s="271"/>
      <c r="AIJ32" s="271"/>
      <c r="AIK32" s="271"/>
      <c r="AIL32" s="271"/>
      <c r="AIM32" s="271"/>
      <c r="AIN32" s="271"/>
      <c r="AIO32" s="271"/>
      <c r="AIP32" s="271"/>
      <c r="AIQ32" s="271"/>
      <c r="AIR32" s="271"/>
      <c r="AIS32" s="271"/>
      <c r="AIT32" s="271"/>
      <c r="AIU32" s="271"/>
      <c r="AIV32" s="271"/>
      <c r="AIW32" s="271"/>
      <c r="AIX32" s="271"/>
      <c r="AIY32" s="271"/>
      <c r="AIZ32" s="271"/>
      <c r="AJA32" s="271"/>
      <c r="AJB32" s="271"/>
      <c r="AJC32" s="271"/>
      <c r="AJD32" s="271"/>
      <c r="AJE32" s="271"/>
      <c r="AJF32" s="271"/>
      <c r="AJG32" s="271"/>
      <c r="AJH32" s="271"/>
      <c r="AJI32" s="271"/>
      <c r="AJJ32" s="271"/>
      <c r="AJK32" s="271"/>
      <c r="AJL32" s="271"/>
      <c r="AJM32" s="271"/>
      <c r="AJN32" s="271"/>
      <c r="AJO32" s="271"/>
      <c r="AJP32" s="271"/>
      <c r="AJQ32" s="271"/>
      <c r="AJR32" s="271"/>
      <c r="AJS32" s="271"/>
      <c r="AJT32" s="271"/>
      <c r="AJU32" s="271"/>
      <c r="AJV32" s="271"/>
      <c r="AJW32" s="271"/>
      <c r="AJX32" s="271"/>
      <c r="AJY32" s="271"/>
      <c r="AJZ32" s="271"/>
      <c r="AKA32" s="271"/>
      <c r="AKB32" s="271"/>
      <c r="AKC32" s="271"/>
      <c r="AKD32" s="271"/>
      <c r="AKE32" s="271"/>
      <c r="AKF32" s="271"/>
      <c r="AKG32" s="271"/>
      <c r="AKH32" s="271"/>
      <c r="AKI32" s="271"/>
      <c r="AKJ32" s="271"/>
      <c r="AKK32" s="271"/>
      <c r="AKL32" s="271"/>
      <c r="AKM32" s="271"/>
      <c r="AKN32" s="271"/>
      <c r="AKO32" s="271"/>
      <c r="AKP32" s="271"/>
      <c r="AKQ32" s="271"/>
      <c r="AKR32" s="271"/>
      <c r="AKS32" s="271"/>
      <c r="AKT32" s="271"/>
      <c r="AKU32" s="271"/>
      <c r="AKV32" s="271"/>
      <c r="AKW32" s="271"/>
      <c r="AKX32" s="271"/>
      <c r="AKY32" s="271"/>
      <c r="AKZ32" s="271"/>
      <c r="ALA32" s="271"/>
      <c r="ALB32" s="271"/>
      <c r="ALC32" s="271"/>
      <c r="ALD32" s="271"/>
      <c r="ALE32" s="271"/>
      <c r="ALF32" s="271"/>
      <c r="ALG32" s="271"/>
      <c r="ALH32" s="271"/>
      <c r="ALI32" s="271"/>
      <c r="ALJ32" s="271"/>
      <c r="ALK32" s="271"/>
      <c r="ALL32" s="271"/>
      <c r="ALM32" s="271"/>
      <c r="ALN32" s="271"/>
      <c r="ALO32" s="271"/>
      <c r="ALP32" s="271"/>
      <c r="ALQ32" s="271"/>
      <c r="ALR32" s="271"/>
      <c r="ALS32" s="271"/>
      <c r="ALT32" s="271"/>
      <c r="ALU32" s="271"/>
      <c r="ALV32" s="271"/>
      <c r="ALW32" s="271"/>
      <c r="ALX32" s="271"/>
      <c r="ALY32" s="271"/>
      <c r="ALZ32" s="271"/>
      <c r="AMA32" s="271"/>
      <c r="AMB32" s="271"/>
      <c r="AMC32" s="271"/>
      <c r="AMD32" s="271"/>
      <c r="AME32" s="271"/>
      <c r="AMF32" s="271"/>
      <c r="AMG32" s="271"/>
      <c r="AMH32" s="271"/>
      <c r="AMI32" s="271"/>
      <c r="AMJ32" s="271"/>
      <c r="AMK32" s="271"/>
      <c r="AML32" s="271"/>
      <c r="AMM32" s="271"/>
      <c r="AMN32" s="271"/>
      <c r="AMO32" s="271"/>
    </row>
    <row r="33" spans="1:1029" s="1" customFormat="1" ht="69" customHeight="1">
      <c r="A33" s="9">
        <v>18</v>
      </c>
      <c r="B33" s="9">
        <v>28</v>
      </c>
      <c r="C33" s="280">
        <v>27</v>
      </c>
      <c r="D33" s="281">
        <v>32</v>
      </c>
      <c r="E33" s="9" t="s">
        <v>208</v>
      </c>
      <c r="F33" s="9" t="s">
        <v>61</v>
      </c>
      <c r="G33" s="9" t="s">
        <v>1641</v>
      </c>
      <c r="H33" s="9"/>
      <c r="I33" s="9"/>
      <c r="J33" s="9"/>
      <c r="K33" s="9"/>
      <c r="L33" s="9"/>
      <c r="M33" s="9"/>
      <c r="N33" s="383">
        <v>22</v>
      </c>
      <c r="O33" s="384" t="s">
        <v>209</v>
      </c>
      <c r="P33" s="384" t="s">
        <v>210</v>
      </c>
      <c r="Q33" s="384" t="s">
        <v>64</v>
      </c>
      <c r="R33" s="385">
        <v>11</v>
      </c>
      <c r="S33" s="386">
        <v>14</v>
      </c>
      <c r="T33" s="387"/>
      <c r="U33" s="387"/>
      <c r="V33" s="387">
        <v>1</v>
      </c>
      <c r="W33" s="387"/>
      <c r="X33" s="384"/>
      <c r="Y33" s="384"/>
      <c r="Z33" s="384">
        <v>1</v>
      </c>
      <c r="AA33" s="383"/>
      <c r="AB33" s="383">
        <v>91</v>
      </c>
      <c r="AC33" s="388">
        <v>1</v>
      </c>
      <c r="AD33" s="384" t="s">
        <v>211</v>
      </c>
      <c r="AE33" s="384" t="s">
        <v>117</v>
      </c>
      <c r="AF33" s="384" t="s">
        <v>212</v>
      </c>
      <c r="AG33" s="384" t="s">
        <v>68</v>
      </c>
      <c r="AH33" s="384" t="s">
        <v>68</v>
      </c>
      <c r="AI33" s="384" t="s">
        <v>68</v>
      </c>
      <c r="AJ33" s="384" t="s">
        <v>68</v>
      </c>
      <c r="AK33" s="384" t="s">
        <v>68</v>
      </c>
      <c r="AL33" s="384" t="s">
        <v>69</v>
      </c>
      <c r="AM33" s="384" t="s">
        <v>213</v>
      </c>
      <c r="AN33" s="384" t="s">
        <v>71</v>
      </c>
      <c r="AO33" s="384" t="s">
        <v>72</v>
      </c>
      <c r="AP33" s="384"/>
      <c r="AQ33" s="384"/>
      <c r="AR33" s="384"/>
      <c r="AS33" s="384"/>
      <c r="AT33" s="387"/>
      <c r="AU33" s="387"/>
      <c r="AV33" s="387"/>
      <c r="AW33" s="387"/>
      <c r="AX33" s="387"/>
      <c r="AY33" s="387">
        <v>1</v>
      </c>
      <c r="AZ33" s="387"/>
      <c r="BA33" s="387"/>
      <c r="BB33" s="387"/>
      <c r="BC33" s="387"/>
      <c r="BD33" s="387"/>
      <c r="BE33" s="387"/>
      <c r="BF33" s="387"/>
      <c r="BG33" s="387">
        <v>1</v>
      </c>
      <c r="BH33" s="384">
        <v>1</v>
      </c>
      <c r="BI33" s="387"/>
      <c r="BJ33" s="387"/>
      <c r="BK33" s="389">
        <v>1230</v>
      </c>
      <c r="BL33" s="10"/>
      <c r="BM33" s="10"/>
      <c r="BN33" s="10" t="s">
        <v>1700</v>
      </c>
      <c r="BO33" s="10"/>
      <c r="BP33" s="10" t="s">
        <v>214</v>
      </c>
      <c r="BQ33" s="10"/>
      <c r="BR33" s="10" t="str">
        <f t="shared" si="0"/>
        <v>27_32</v>
      </c>
      <c r="BS33" s="282"/>
      <c r="BT33" s="10"/>
      <c r="BU33" s="10" t="s">
        <v>1725</v>
      </c>
      <c r="BV33" s="10"/>
      <c r="BW33" s="289"/>
      <c r="BX33" s="289"/>
      <c r="BY33" s="457"/>
      <c r="BZ33" s="457"/>
      <c r="CA33" s="457"/>
      <c r="CB33" s="271"/>
      <c r="CC33" s="458" t="s">
        <v>1959</v>
      </c>
      <c r="CD33" s="271"/>
      <c r="CE33" s="271"/>
      <c r="CF33" s="271"/>
      <c r="CG33" s="271"/>
      <c r="CH33" s="271"/>
      <c r="CI33" s="271"/>
      <c r="CJ33" s="271"/>
      <c r="CK33" s="271"/>
      <c r="CL33" s="271"/>
      <c r="CM33" s="271"/>
      <c r="CN33" s="271"/>
      <c r="CO33" s="271"/>
      <c r="CP33" s="271"/>
      <c r="CQ33" s="271"/>
      <c r="CR33" s="271"/>
      <c r="CS33" s="271"/>
      <c r="CT33" s="271"/>
      <c r="CU33" s="271"/>
      <c r="CV33" s="271"/>
      <c r="CW33" s="271"/>
      <c r="CX33" s="271"/>
      <c r="CY33" s="271"/>
      <c r="CZ33" s="271"/>
      <c r="DA33" s="271"/>
      <c r="DB33" s="271"/>
      <c r="DC33" s="271"/>
      <c r="DD33" s="271"/>
      <c r="DE33" s="271"/>
      <c r="DF33" s="271"/>
      <c r="DG33" s="271"/>
      <c r="DH33" s="271"/>
      <c r="DI33" s="271"/>
      <c r="DJ33" s="271"/>
      <c r="DK33" s="271"/>
      <c r="DL33" s="271"/>
      <c r="DM33" s="271"/>
      <c r="DN33" s="271"/>
      <c r="DO33" s="271"/>
      <c r="DP33" s="271"/>
      <c r="DQ33" s="271"/>
      <c r="DR33" s="271"/>
      <c r="DS33" s="271"/>
      <c r="DT33" s="271"/>
      <c r="DU33" s="271"/>
      <c r="DV33" s="271"/>
      <c r="DW33" s="271"/>
      <c r="DX33" s="271"/>
      <c r="DY33" s="271"/>
      <c r="DZ33" s="271"/>
      <c r="EA33" s="271"/>
      <c r="EB33" s="271"/>
      <c r="EC33" s="271"/>
      <c r="ED33" s="271"/>
      <c r="EE33" s="271"/>
      <c r="EF33" s="271"/>
      <c r="EG33" s="271"/>
      <c r="EH33" s="271"/>
      <c r="EI33" s="271"/>
      <c r="EJ33" s="271"/>
      <c r="EK33" s="271"/>
      <c r="EL33" s="271"/>
      <c r="EM33" s="271"/>
      <c r="EN33" s="271"/>
      <c r="EO33" s="271"/>
      <c r="EP33" s="271"/>
      <c r="EQ33" s="271"/>
      <c r="ER33" s="271"/>
      <c r="ES33" s="271"/>
      <c r="ET33" s="271"/>
      <c r="EU33" s="271"/>
      <c r="EV33" s="271"/>
      <c r="EW33" s="271"/>
      <c r="EX33" s="271"/>
      <c r="EY33" s="271"/>
      <c r="EZ33" s="271"/>
      <c r="FA33" s="271"/>
      <c r="FB33" s="271"/>
      <c r="FC33" s="271"/>
      <c r="FD33" s="271"/>
      <c r="FE33" s="271"/>
      <c r="FF33" s="271"/>
      <c r="FG33" s="271"/>
      <c r="FH33" s="271"/>
      <c r="FI33" s="271"/>
      <c r="FJ33" s="271"/>
      <c r="FK33" s="271"/>
      <c r="FL33" s="271"/>
      <c r="FM33" s="271"/>
      <c r="FN33" s="271"/>
      <c r="FO33" s="271"/>
      <c r="FP33" s="271"/>
      <c r="FQ33" s="271"/>
      <c r="FR33" s="271"/>
      <c r="FS33" s="271"/>
      <c r="FT33" s="271"/>
      <c r="FU33" s="271"/>
      <c r="FV33" s="271"/>
      <c r="FW33" s="271"/>
      <c r="FX33" s="271"/>
      <c r="FY33" s="271"/>
      <c r="FZ33" s="271"/>
      <c r="GA33" s="271"/>
      <c r="GB33" s="271"/>
      <c r="GC33" s="271"/>
      <c r="GD33" s="271"/>
      <c r="GE33" s="271"/>
      <c r="GF33" s="271"/>
      <c r="GG33" s="271"/>
      <c r="GH33" s="271"/>
      <c r="GI33" s="271"/>
      <c r="GJ33" s="271"/>
      <c r="GK33" s="271"/>
      <c r="GL33" s="271"/>
      <c r="GM33" s="271"/>
      <c r="GN33" s="271"/>
      <c r="GO33" s="271"/>
      <c r="GP33" s="271"/>
      <c r="GQ33" s="271"/>
      <c r="GR33" s="271"/>
      <c r="GS33" s="271"/>
      <c r="GT33" s="271"/>
      <c r="GU33" s="271"/>
      <c r="GV33" s="271"/>
      <c r="GW33" s="271"/>
      <c r="GX33" s="271"/>
      <c r="GY33" s="271"/>
      <c r="GZ33" s="271"/>
      <c r="HA33" s="271"/>
      <c r="HB33" s="271"/>
      <c r="HC33" s="271"/>
      <c r="HD33" s="271"/>
      <c r="HE33" s="271"/>
      <c r="HF33" s="271"/>
      <c r="HG33" s="271"/>
      <c r="HH33" s="271"/>
      <c r="HI33" s="271"/>
      <c r="HJ33" s="271"/>
      <c r="HK33" s="271"/>
      <c r="HL33" s="271"/>
      <c r="HM33" s="271"/>
      <c r="HN33" s="271"/>
      <c r="HO33" s="271"/>
      <c r="HP33" s="271"/>
      <c r="HQ33" s="271"/>
      <c r="HR33" s="271"/>
      <c r="HS33" s="271"/>
      <c r="HT33" s="271"/>
      <c r="HU33" s="271"/>
      <c r="HV33" s="271"/>
      <c r="HW33" s="271"/>
      <c r="HX33" s="271"/>
      <c r="HY33" s="271"/>
      <c r="HZ33" s="271"/>
      <c r="IA33" s="271"/>
      <c r="IB33" s="271"/>
      <c r="IC33" s="271"/>
      <c r="ID33" s="271"/>
      <c r="IE33" s="271"/>
      <c r="IF33" s="271"/>
      <c r="IG33" s="271"/>
      <c r="IH33" s="271"/>
      <c r="II33" s="271"/>
      <c r="IJ33" s="271"/>
      <c r="IK33" s="271"/>
      <c r="IL33" s="271"/>
      <c r="IM33" s="271"/>
      <c r="IN33" s="271"/>
      <c r="IO33" s="271"/>
      <c r="IP33" s="271"/>
      <c r="IQ33" s="271"/>
      <c r="IR33" s="271"/>
      <c r="IS33" s="271"/>
      <c r="IT33" s="271"/>
      <c r="IU33" s="271"/>
      <c r="IV33" s="271"/>
      <c r="IW33" s="271"/>
      <c r="IX33" s="271"/>
      <c r="IY33" s="271"/>
      <c r="IZ33" s="271"/>
      <c r="JA33" s="271"/>
      <c r="JB33" s="271"/>
      <c r="JC33" s="271"/>
      <c r="JD33" s="271"/>
      <c r="JE33" s="271"/>
      <c r="JF33" s="271"/>
      <c r="JG33" s="271"/>
      <c r="JH33" s="271"/>
      <c r="JI33" s="271"/>
      <c r="JJ33" s="271"/>
      <c r="JK33" s="271"/>
      <c r="JL33" s="271"/>
      <c r="JM33" s="271"/>
      <c r="JN33" s="271"/>
      <c r="JO33" s="271"/>
      <c r="JP33" s="271"/>
      <c r="JQ33" s="271"/>
      <c r="JR33" s="271"/>
      <c r="JS33" s="271"/>
      <c r="JT33" s="271"/>
      <c r="JU33" s="271"/>
      <c r="JV33" s="271"/>
      <c r="JW33" s="271"/>
      <c r="JX33" s="271"/>
      <c r="JY33" s="271"/>
      <c r="JZ33" s="271"/>
      <c r="KA33" s="271"/>
      <c r="KB33" s="271"/>
      <c r="KC33" s="271"/>
      <c r="KD33" s="271"/>
      <c r="KE33" s="271"/>
      <c r="KF33" s="271"/>
      <c r="KG33" s="271"/>
      <c r="KH33" s="271"/>
      <c r="KI33" s="271"/>
      <c r="KJ33" s="271"/>
      <c r="KK33" s="271"/>
      <c r="KL33" s="271"/>
      <c r="KM33" s="271"/>
      <c r="KN33" s="271"/>
      <c r="KO33" s="271"/>
      <c r="KP33" s="271"/>
      <c r="KQ33" s="271"/>
      <c r="KR33" s="271"/>
      <c r="KS33" s="271"/>
      <c r="KT33" s="271"/>
      <c r="KU33" s="271"/>
      <c r="KV33" s="271"/>
      <c r="KW33" s="271"/>
      <c r="KX33" s="271"/>
      <c r="KY33" s="271"/>
      <c r="KZ33" s="271"/>
      <c r="LA33" s="271"/>
      <c r="LB33" s="271"/>
      <c r="LC33" s="271"/>
      <c r="LD33" s="271"/>
      <c r="LE33" s="271"/>
      <c r="LF33" s="271"/>
      <c r="LG33" s="271"/>
      <c r="LH33" s="271"/>
      <c r="LI33" s="271"/>
      <c r="LJ33" s="271"/>
      <c r="LK33" s="271"/>
      <c r="LL33" s="271"/>
      <c r="LM33" s="271"/>
      <c r="LN33" s="271"/>
      <c r="LO33" s="271"/>
      <c r="LP33" s="271"/>
      <c r="LQ33" s="271"/>
      <c r="LR33" s="271"/>
      <c r="LS33" s="271"/>
      <c r="LT33" s="271"/>
      <c r="LU33" s="271"/>
      <c r="LV33" s="271"/>
      <c r="LW33" s="271"/>
      <c r="LX33" s="271"/>
      <c r="LY33" s="271"/>
      <c r="LZ33" s="271"/>
      <c r="MA33" s="271"/>
      <c r="MB33" s="271"/>
      <c r="MC33" s="271"/>
      <c r="MD33" s="271"/>
      <c r="ME33" s="271"/>
      <c r="MF33" s="271"/>
      <c r="MG33" s="271"/>
      <c r="MH33" s="271"/>
      <c r="MI33" s="271"/>
      <c r="MJ33" s="271"/>
      <c r="MK33" s="271"/>
      <c r="ML33" s="271"/>
      <c r="MM33" s="271"/>
      <c r="MN33" s="271"/>
      <c r="MO33" s="271"/>
      <c r="MP33" s="271"/>
      <c r="MQ33" s="271"/>
      <c r="MR33" s="271"/>
      <c r="MS33" s="271"/>
      <c r="MT33" s="271"/>
      <c r="MU33" s="271"/>
      <c r="MV33" s="271"/>
      <c r="MW33" s="271"/>
      <c r="MX33" s="271"/>
      <c r="MY33" s="271"/>
      <c r="MZ33" s="271"/>
      <c r="NA33" s="271"/>
      <c r="NB33" s="271"/>
      <c r="NC33" s="271"/>
      <c r="ND33" s="271"/>
      <c r="NE33" s="271"/>
      <c r="NF33" s="271"/>
      <c r="NG33" s="271"/>
      <c r="NH33" s="271"/>
      <c r="NI33" s="271"/>
      <c r="NJ33" s="271"/>
      <c r="NK33" s="271"/>
      <c r="NL33" s="271"/>
      <c r="NM33" s="271"/>
      <c r="NN33" s="271"/>
      <c r="NO33" s="271"/>
      <c r="NP33" s="271"/>
      <c r="NQ33" s="271"/>
      <c r="NR33" s="271"/>
      <c r="NS33" s="271"/>
      <c r="NT33" s="271"/>
      <c r="NU33" s="271"/>
      <c r="NV33" s="271"/>
      <c r="NW33" s="271"/>
      <c r="NX33" s="271"/>
      <c r="NY33" s="271"/>
      <c r="NZ33" s="271"/>
      <c r="OA33" s="271"/>
      <c r="OB33" s="271"/>
      <c r="OC33" s="271"/>
      <c r="OD33" s="271"/>
      <c r="OE33" s="271"/>
      <c r="OF33" s="271"/>
      <c r="OG33" s="271"/>
      <c r="OH33" s="271"/>
      <c r="OI33" s="271"/>
      <c r="OJ33" s="271"/>
      <c r="OK33" s="271"/>
      <c r="OL33" s="271"/>
      <c r="OM33" s="271"/>
      <c r="ON33" s="271"/>
      <c r="OO33" s="271"/>
      <c r="OP33" s="271"/>
      <c r="OQ33" s="271"/>
      <c r="OR33" s="271"/>
      <c r="OS33" s="271"/>
      <c r="OT33" s="271"/>
      <c r="OU33" s="271"/>
      <c r="OV33" s="271"/>
      <c r="OW33" s="271"/>
      <c r="OX33" s="271"/>
      <c r="OY33" s="271"/>
      <c r="OZ33" s="271"/>
      <c r="PA33" s="271"/>
      <c r="PB33" s="271"/>
      <c r="PC33" s="271"/>
      <c r="PD33" s="271"/>
      <c r="PE33" s="271"/>
      <c r="PF33" s="271"/>
      <c r="PG33" s="271"/>
      <c r="PH33" s="271"/>
      <c r="PI33" s="271"/>
      <c r="PJ33" s="271"/>
      <c r="PK33" s="271"/>
      <c r="PL33" s="271"/>
      <c r="PM33" s="271"/>
      <c r="PN33" s="271"/>
      <c r="PO33" s="271"/>
      <c r="PP33" s="271"/>
      <c r="PQ33" s="271"/>
      <c r="PR33" s="271"/>
      <c r="PS33" s="271"/>
      <c r="PT33" s="271"/>
      <c r="PU33" s="271"/>
      <c r="PV33" s="271"/>
      <c r="PW33" s="271"/>
      <c r="PX33" s="271"/>
      <c r="PY33" s="271"/>
      <c r="PZ33" s="271"/>
      <c r="QA33" s="271"/>
      <c r="QB33" s="271"/>
      <c r="QC33" s="271"/>
      <c r="QD33" s="271"/>
      <c r="QE33" s="271"/>
      <c r="QF33" s="271"/>
      <c r="QG33" s="271"/>
      <c r="QH33" s="271"/>
      <c r="QI33" s="271"/>
      <c r="QJ33" s="271"/>
      <c r="QK33" s="271"/>
      <c r="QL33" s="271"/>
      <c r="QM33" s="271"/>
      <c r="QN33" s="271"/>
      <c r="QO33" s="271"/>
      <c r="QP33" s="271"/>
      <c r="QQ33" s="271"/>
      <c r="QR33" s="271"/>
      <c r="QS33" s="271"/>
      <c r="QT33" s="271"/>
      <c r="QU33" s="271"/>
      <c r="QV33" s="271"/>
      <c r="QW33" s="271"/>
      <c r="QX33" s="271"/>
      <c r="QY33" s="271"/>
      <c r="QZ33" s="271"/>
      <c r="RA33" s="271"/>
      <c r="RB33" s="271"/>
      <c r="RC33" s="271"/>
      <c r="RD33" s="271"/>
      <c r="RE33" s="271"/>
      <c r="RF33" s="271"/>
      <c r="RG33" s="271"/>
      <c r="RH33" s="271"/>
      <c r="RI33" s="271"/>
      <c r="RJ33" s="271"/>
      <c r="RK33" s="271"/>
      <c r="RL33" s="271"/>
      <c r="RM33" s="271"/>
      <c r="RN33" s="271"/>
      <c r="RO33" s="271"/>
      <c r="RP33" s="271"/>
      <c r="RQ33" s="271"/>
      <c r="RR33" s="271"/>
      <c r="RS33" s="271"/>
      <c r="RT33" s="271"/>
      <c r="RU33" s="271"/>
      <c r="RV33" s="271"/>
      <c r="RW33" s="271"/>
      <c r="RX33" s="271"/>
      <c r="RY33" s="271"/>
      <c r="RZ33" s="271"/>
      <c r="SA33" s="271"/>
      <c r="SB33" s="271"/>
      <c r="SC33" s="271"/>
      <c r="SD33" s="271"/>
      <c r="SE33" s="271"/>
      <c r="SF33" s="271"/>
      <c r="SG33" s="271"/>
      <c r="SH33" s="271"/>
      <c r="SI33" s="271"/>
      <c r="SJ33" s="271"/>
      <c r="SK33" s="271"/>
      <c r="SL33" s="271"/>
      <c r="SM33" s="271"/>
      <c r="SN33" s="271"/>
      <c r="SO33" s="271"/>
      <c r="SP33" s="271"/>
      <c r="SQ33" s="271"/>
      <c r="SR33" s="271"/>
      <c r="SS33" s="271"/>
      <c r="ST33" s="271"/>
      <c r="SU33" s="271"/>
      <c r="SV33" s="271"/>
      <c r="SW33" s="271"/>
      <c r="SX33" s="271"/>
      <c r="SY33" s="271"/>
      <c r="SZ33" s="271"/>
      <c r="TA33" s="271"/>
      <c r="TB33" s="271"/>
      <c r="TC33" s="271"/>
      <c r="TD33" s="271"/>
      <c r="TE33" s="271"/>
      <c r="TF33" s="271"/>
      <c r="TG33" s="271"/>
      <c r="TH33" s="271"/>
      <c r="TI33" s="271"/>
      <c r="TJ33" s="271"/>
      <c r="TK33" s="271"/>
      <c r="TL33" s="271"/>
      <c r="TM33" s="271"/>
      <c r="TN33" s="271"/>
      <c r="TO33" s="271"/>
      <c r="TP33" s="271"/>
      <c r="TQ33" s="271"/>
      <c r="TR33" s="271"/>
      <c r="TS33" s="271"/>
      <c r="TT33" s="271"/>
      <c r="TU33" s="271"/>
      <c r="TV33" s="271"/>
      <c r="TW33" s="271"/>
      <c r="TX33" s="271"/>
      <c r="TY33" s="271"/>
      <c r="TZ33" s="271"/>
      <c r="UA33" s="271"/>
      <c r="UB33" s="271"/>
      <c r="UC33" s="271"/>
      <c r="UD33" s="271"/>
      <c r="UE33" s="271"/>
      <c r="UF33" s="271"/>
      <c r="UG33" s="271"/>
      <c r="UH33" s="271"/>
      <c r="UI33" s="271"/>
      <c r="UJ33" s="271"/>
      <c r="UK33" s="271"/>
      <c r="UL33" s="271"/>
      <c r="UM33" s="271"/>
      <c r="UN33" s="271"/>
      <c r="UO33" s="271"/>
      <c r="UP33" s="271"/>
      <c r="UQ33" s="271"/>
      <c r="UR33" s="271"/>
      <c r="US33" s="271"/>
      <c r="UT33" s="271"/>
      <c r="UU33" s="271"/>
      <c r="UV33" s="271"/>
      <c r="UW33" s="271"/>
      <c r="UX33" s="271"/>
      <c r="UY33" s="271"/>
      <c r="UZ33" s="271"/>
      <c r="VA33" s="271"/>
      <c r="VB33" s="271"/>
      <c r="VC33" s="271"/>
      <c r="VD33" s="271"/>
      <c r="VE33" s="271"/>
      <c r="VF33" s="271"/>
      <c r="VG33" s="271"/>
      <c r="VH33" s="271"/>
      <c r="VI33" s="271"/>
      <c r="VJ33" s="271"/>
      <c r="VK33" s="271"/>
      <c r="VL33" s="271"/>
      <c r="VM33" s="271"/>
      <c r="VN33" s="271"/>
      <c r="VO33" s="271"/>
      <c r="VP33" s="271"/>
      <c r="VQ33" s="271"/>
      <c r="VR33" s="271"/>
      <c r="VS33" s="271"/>
      <c r="VT33" s="271"/>
      <c r="VU33" s="271"/>
      <c r="VV33" s="271"/>
      <c r="VW33" s="271"/>
      <c r="VX33" s="271"/>
      <c r="VY33" s="271"/>
      <c r="VZ33" s="271"/>
      <c r="WA33" s="271"/>
      <c r="WB33" s="271"/>
      <c r="WC33" s="271"/>
      <c r="WD33" s="271"/>
      <c r="WE33" s="271"/>
      <c r="WF33" s="271"/>
      <c r="WG33" s="271"/>
      <c r="WH33" s="271"/>
      <c r="WI33" s="271"/>
      <c r="WJ33" s="271"/>
      <c r="WK33" s="271"/>
      <c r="WL33" s="271"/>
      <c r="WM33" s="271"/>
      <c r="WN33" s="271"/>
      <c r="WO33" s="271"/>
      <c r="WP33" s="271"/>
      <c r="WQ33" s="271"/>
      <c r="WR33" s="271"/>
      <c r="WS33" s="271"/>
      <c r="WT33" s="271"/>
      <c r="WU33" s="271"/>
      <c r="WV33" s="271"/>
      <c r="WW33" s="271"/>
      <c r="WX33" s="271"/>
      <c r="WY33" s="271"/>
      <c r="WZ33" s="271"/>
      <c r="XA33" s="271"/>
      <c r="XB33" s="271"/>
      <c r="XC33" s="271"/>
      <c r="XD33" s="271"/>
      <c r="XE33" s="271"/>
      <c r="XF33" s="271"/>
      <c r="XG33" s="271"/>
      <c r="XH33" s="271"/>
      <c r="XI33" s="271"/>
      <c r="XJ33" s="271"/>
      <c r="XK33" s="271"/>
      <c r="XL33" s="271"/>
      <c r="XM33" s="271"/>
      <c r="XN33" s="271"/>
      <c r="XO33" s="271"/>
      <c r="XP33" s="271"/>
      <c r="XQ33" s="271"/>
      <c r="XR33" s="271"/>
      <c r="XS33" s="271"/>
      <c r="XT33" s="271"/>
      <c r="XU33" s="271"/>
      <c r="XV33" s="271"/>
      <c r="XW33" s="271"/>
      <c r="XX33" s="271"/>
      <c r="XY33" s="271"/>
      <c r="XZ33" s="271"/>
      <c r="YA33" s="271"/>
      <c r="YB33" s="271"/>
      <c r="YC33" s="271"/>
      <c r="YD33" s="271"/>
      <c r="YE33" s="271"/>
      <c r="YF33" s="271"/>
      <c r="YG33" s="271"/>
      <c r="YH33" s="271"/>
      <c r="YI33" s="271"/>
      <c r="YJ33" s="271"/>
      <c r="YK33" s="271"/>
      <c r="YL33" s="271"/>
      <c r="YM33" s="271"/>
      <c r="YN33" s="271"/>
      <c r="YO33" s="271"/>
      <c r="YP33" s="271"/>
      <c r="YQ33" s="271"/>
      <c r="YR33" s="271"/>
      <c r="YS33" s="271"/>
      <c r="YT33" s="271"/>
      <c r="YU33" s="271"/>
      <c r="YV33" s="271"/>
      <c r="YW33" s="271"/>
      <c r="YX33" s="271"/>
      <c r="YY33" s="271"/>
      <c r="YZ33" s="271"/>
      <c r="ZA33" s="271"/>
      <c r="ZB33" s="271"/>
      <c r="ZC33" s="271"/>
      <c r="ZD33" s="271"/>
      <c r="ZE33" s="271"/>
      <c r="ZF33" s="271"/>
      <c r="ZG33" s="271"/>
      <c r="ZH33" s="271"/>
      <c r="ZI33" s="271"/>
      <c r="ZJ33" s="271"/>
      <c r="ZK33" s="271"/>
      <c r="ZL33" s="271"/>
      <c r="ZM33" s="271"/>
      <c r="ZN33" s="271"/>
      <c r="ZO33" s="271"/>
      <c r="ZP33" s="271"/>
      <c r="ZQ33" s="271"/>
      <c r="ZR33" s="271"/>
      <c r="ZS33" s="271"/>
      <c r="ZT33" s="271"/>
      <c r="ZU33" s="271"/>
      <c r="ZV33" s="271"/>
      <c r="ZW33" s="271"/>
      <c r="ZX33" s="271"/>
      <c r="ZY33" s="271"/>
      <c r="ZZ33" s="271"/>
      <c r="AAA33" s="271"/>
      <c r="AAB33" s="271"/>
      <c r="AAC33" s="271"/>
      <c r="AAD33" s="271"/>
      <c r="AAE33" s="271"/>
      <c r="AAF33" s="271"/>
      <c r="AAG33" s="271"/>
      <c r="AAH33" s="271"/>
      <c r="AAI33" s="271"/>
      <c r="AAJ33" s="271"/>
      <c r="AAK33" s="271"/>
      <c r="AAL33" s="271"/>
      <c r="AAM33" s="271"/>
      <c r="AAN33" s="271"/>
      <c r="AAO33" s="271"/>
      <c r="AAP33" s="271"/>
      <c r="AAQ33" s="271"/>
      <c r="AAR33" s="271"/>
      <c r="AAS33" s="271"/>
      <c r="AAT33" s="271"/>
      <c r="AAU33" s="271"/>
      <c r="AAV33" s="271"/>
      <c r="AAW33" s="271"/>
      <c r="AAX33" s="271"/>
      <c r="AAY33" s="271"/>
      <c r="AAZ33" s="271"/>
      <c r="ABA33" s="271"/>
      <c r="ABB33" s="271"/>
      <c r="ABC33" s="271"/>
      <c r="ABD33" s="271"/>
      <c r="ABE33" s="271"/>
      <c r="ABF33" s="271"/>
      <c r="ABG33" s="271"/>
      <c r="ABH33" s="271"/>
      <c r="ABI33" s="271"/>
      <c r="ABJ33" s="271"/>
      <c r="ABK33" s="271"/>
      <c r="ABL33" s="271"/>
      <c r="ABM33" s="271"/>
      <c r="ABN33" s="271"/>
      <c r="ABO33" s="271"/>
      <c r="ABP33" s="271"/>
      <c r="ABQ33" s="271"/>
      <c r="ABR33" s="271"/>
      <c r="ABS33" s="271"/>
      <c r="ABT33" s="271"/>
      <c r="ABU33" s="271"/>
      <c r="ABV33" s="271"/>
      <c r="ABW33" s="271"/>
      <c r="ABX33" s="271"/>
      <c r="ABY33" s="271"/>
      <c r="ABZ33" s="271"/>
      <c r="ACA33" s="271"/>
      <c r="ACB33" s="271"/>
      <c r="ACC33" s="271"/>
      <c r="ACD33" s="271"/>
      <c r="ACE33" s="271"/>
      <c r="ACF33" s="271"/>
      <c r="ACG33" s="271"/>
      <c r="ACH33" s="271"/>
      <c r="ACI33" s="271"/>
      <c r="ACJ33" s="271"/>
      <c r="ACK33" s="271"/>
      <c r="ACL33" s="271"/>
      <c r="ACM33" s="271"/>
      <c r="ACN33" s="271"/>
      <c r="ACO33" s="271"/>
      <c r="ACP33" s="271"/>
      <c r="ACQ33" s="271"/>
      <c r="ACR33" s="271"/>
      <c r="ACS33" s="271"/>
      <c r="ACT33" s="271"/>
      <c r="ACU33" s="271"/>
      <c r="ACV33" s="271"/>
      <c r="ACW33" s="271"/>
      <c r="ACX33" s="271"/>
      <c r="ACY33" s="271"/>
      <c r="ACZ33" s="271"/>
      <c r="ADA33" s="271"/>
      <c r="ADB33" s="271"/>
      <c r="ADC33" s="271"/>
      <c r="ADD33" s="271"/>
      <c r="ADE33" s="271"/>
      <c r="ADF33" s="271"/>
      <c r="ADG33" s="271"/>
      <c r="ADH33" s="271"/>
      <c r="ADI33" s="271"/>
      <c r="ADJ33" s="271"/>
      <c r="ADK33" s="271"/>
      <c r="ADL33" s="271"/>
      <c r="ADM33" s="271"/>
      <c r="ADN33" s="271"/>
      <c r="ADO33" s="271"/>
      <c r="ADP33" s="271"/>
      <c r="ADQ33" s="271"/>
      <c r="ADR33" s="271"/>
      <c r="ADS33" s="271"/>
      <c r="ADT33" s="271"/>
      <c r="ADU33" s="271"/>
      <c r="ADV33" s="271"/>
      <c r="ADW33" s="271"/>
      <c r="ADX33" s="271"/>
      <c r="ADY33" s="271"/>
      <c r="ADZ33" s="271"/>
      <c r="AEA33" s="271"/>
      <c r="AEB33" s="271"/>
      <c r="AEC33" s="271"/>
      <c r="AED33" s="271"/>
      <c r="AEE33" s="271"/>
      <c r="AEF33" s="271"/>
      <c r="AEG33" s="271"/>
      <c r="AEH33" s="271"/>
      <c r="AEI33" s="271"/>
      <c r="AEJ33" s="271"/>
      <c r="AEK33" s="271"/>
      <c r="AEL33" s="271"/>
      <c r="AEM33" s="271"/>
      <c r="AEN33" s="271"/>
      <c r="AEO33" s="271"/>
      <c r="AEP33" s="271"/>
      <c r="AEQ33" s="271"/>
      <c r="AER33" s="271"/>
      <c r="AES33" s="271"/>
      <c r="AET33" s="271"/>
      <c r="AEU33" s="271"/>
      <c r="AEV33" s="271"/>
      <c r="AEW33" s="271"/>
      <c r="AEX33" s="271"/>
      <c r="AEY33" s="271"/>
      <c r="AEZ33" s="271"/>
      <c r="AFA33" s="271"/>
      <c r="AFB33" s="271"/>
      <c r="AFC33" s="271"/>
      <c r="AFD33" s="271"/>
      <c r="AFE33" s="271"/>
      <c r="AFF33" s="271"/>
      <c r="AFG33" s="271"/>
      <c r="AFH33" s="271"/>
      <c r="AFI33" s="271"/>
      <c r="AFJ33" s="271"/>
      <c r="AFK33" s="271"/>
      <c r="AFL33" s="271"/>
      <c r="AFM33" s="271"/>
      <c r="AFN33" s="271"/>
      <c r="AFO33" s="271"/>
      <c r="AFP33" s="271"/>
      <c r="AFQ33" s="271"/>
      <c r="AFR33" s="271"/>
      <c r="AFS33" s="271"/>
      <c r="AFT33" s="271"/>
      <c r="AFU33" s="271"/>
      <c r="AFV33" s="271"/>
      <c r="AFW33" s="271"/>
      <c r="AFX33" s="271"/>
      <c r="AFY33" s="271"/>
      <c r="AFZ33" s="271"/>
      <c r="AGA33" s="271"/>
      <c r="AGB33" s="271"/>
      <c r="AGC33" s="271"/>
      <c r="AGD33" s="271"/>
      <c r="AGE33" s="271"/>
      <c r="AGF33" s="271"/>
      <c r="AGG33" s="271"/>
      <c r="AGH33" s="271"/>
      <c r="AGI33" s="271"/>
      <c r="AGJ33" s="271"/>
      <c r="AGK33" s="271"/>
      <c r="AGL33" s="271"/>
      <c r="AGM33" s="271"/>
      <c r="AGN33" s="271"/>
      <c r="AGO33" s="271"/>
      <c r="AGP33" s="271"/>
      <c r="AGQ33" s="271"/>
      <c r="AGR33" s="271"/>
      <c r="AGS33" s="271"/>
      <c r="AGT33" s="271"/>
      <c r="AGU33" s="271"/>
      <c r="AGV33" s="271"/>
      <c r="AGW33" s="271"/>
      <c r="AGX33" s="271"/>
      <c r="AGY33" s="271"/>
      <c r="AGZ33" s="271"/>
      <c r="AHA33" s="271"/>
      <c r="AHB33" s="271"/>
      <c r="AHC33" s="271"/>
      <c r="AHD33" s="271"/>
      <c r="AHE33" s="271"/>
      <c r="AHF33" s="271"/>
      <c r="AHG33" s="271"/>
      <c r="AHH33" s="271"/>
      <c r="AHI33" s="271"/>
      <c r="AHJ33" s="271"/>
      <c r="AHK33" s="271"/>
      <c r="AHL33" s="271"/>
      <c r="AHM33" s="271"/>
      <c r="AHN33" s="271"/>
      <c r="AHO33" s="271"/>
      <c r="AHP33" s="271"/>
      <c r="AHQ33" s="271"/>
      <c r="AHR33" s="271"/>
      <c r="AHS33" s="271"/>
      <c r="AHT33" s="271"/>
      <c r="AHU33" s="271"/>
      <c r="AHV33" s="271"/>
      <c r="AHW33" s="271"/>
      <c r="AHX33" s="271"/>
      <c r="AHY33" s="271"/>
      <c r="AHZ33" s="271"/>
      <c r="AIA33" s="271"/>
      <c r="AIB33" s="271"/>
      <c r="AIC33" s="271"/>
      <c r="AID33" s="271"/>
      <c r="AIE33" s="271"/>
      <c r="AIF33" s="271"/>
      <c r="AIG33" s="271"/>
      <c r="AIH33" s="271"/>
      <c r="AII33" s="271"/>
      <c r="AIJ33" s="271"/>
      <c r="AIK33" s="271"/>
      <c r="AIL33" s="271"/>
      <c r="AIM33" s="271"/>
      <c r="AIN33" s="271"/>
      <c r="AIO33" s="271"/>
      <c r="AIP33" s="271"/>
      <c r="AIQ33" s="271"/>
      <c r="AIR33" s="271"/>
      <c r="AIS33" s="271"/>
      <c r="AIT33" s="271"/>
      <c r="AIU33" s="271"/>
      <c r="AIV33" s="271"/>
      <c r="AIW33" s="271"/>
      <c r="AIX33" s="271"/>
      <c r="AIY33" s="271"/>
      <c r="AIZ33" s="271"/>
      <c r="AJA33" s="271"/>
      <c r="AJB33" s="271"/>
      <c r="AJC33" s="271"/>
      <c r="AJD33" s="271"/>
      <c r="AJE33" s="271"/>
      <c r="AJF33" s="271"/>
      <c r="AJG33" s="271"/>
      <c r="AJH33" s="271"/>
      <c r="AJI33" s="271"/>
      <c r="AJJ33" s="271"/>
      <c r="AJK33" s="271"/>
      <c r="AJL33" s="271"/>
      <c r="AJM33" s="271"/>
      <c r="AJN33" s="271"/>
      <c r="AJO33" s="271"/>
      <c r="AJP33" s="271"/>
      <c r="AJQ33" s="271"/>
      <c r="AJR33" s="271"/>
      <c r="AJS33" s="271"/>
      <c r="AJT33" s="271"/>
      <c r="AJU33" s="271"/>
      <c r="AJV33" s="271"/>
      <c r="AJW33" s="271"/>
      <c r="AJX33" s="271"/>
      <c r="AJY33" s="271"/>
      <c r="AJZ33" s="271"/>
      <c r="AKA33" s="271"/>
      <c r="AKB33" s="271"/>
      <c r="AKC33" s="271"/>
      <c r="AKD33" s="271"/>
      <c r="AKE33" s="271"/>
      <c r="AKF33" s="271"/>
      <c r="AKG33" s="271"/>
      <c r="AKH33" s="271"/>
      <c r="AKI33" s="271"/>
      <c r="AKJ33" s="271"/>
      <c r="AKK33" s="271"/>
      <c r="AKL33" s="271"/>
      <c r="AKM33" s="271"/>
      <c r="AKN33" s="271"/>
      <c r="AKO33" s="271"/>
      <c r="AKP33" s="271"/>
      <c r="AKQ33" s="271"/>
      <c r="AKR33" s="271"/>
      <c r="AKS33" s="271"/>
      <c r="AKT33" s="271"/>
      <c r="AKU33" s="271"/>
      <c r="AKV33" s="271"/>
      <c r="AKW33" s="271"/>
      <c r="AKX33" s="271"/>
      <c r="AKY33" s="271"/>
      <c r="AKZ33" s="271"/>
      <c r="ALA33" s="271"/>
      <c r="ALB33" s="271"/>
      <c r="ALC33" s="271"/>
      <c r="ALD33" s="271"/>
      <c r="ALE33" s="271"/>
      <c r="ALF33" s="271"/>
      <c r="ALG33" s="271"/>
      <c r="ALH33" s="271"/>
      <c r="ALI33" s="271"/>
      <c r="ALJ33" s="271"/>
      <c r="ALK33" s="271"/>
      <c r="ALL33" s="271"/>
      <c r="ALM33" s="271"/>
      <c r="ALN33" s="271"/>
      <c r="ALO33" s="271"/>
      <c r="ALP33" s="271"/>
      <c r="ALQ33" s="271"/>
      <c r="ALR33" s="271"/>
      <c r="ALS33" s="271"/>
      <c r="ALT33" s="271"/>
      <c r="ALU33" s="271"/>
      <c r="ALV33" s="271"/>
      <c r="ALW33" s="271"/>
      <c r="ALX33" s="271"/>
      <c r="ALY33" s="271"/>
      <c r="ALZ33" s="271"/>
      <c r="AMA33" s="271"/>
      <c r="AMB33" s="271"/>
      <c r="AMC33" s="271"/>
      <c r="AMD33" s="271"/>
      <c r="AME33" s="271"/>
      <c r="AMF33" s="271"/>
      <c r="AMG33" s="271"/>
      <c r="AMH33" s="271"/>
      <c r="AMI33" s="271"/>
      <c r="AMJ33" s="271"/>
      <c r="AMK33" s="271"/>
      <c r="AML33" s="271"/>
      <c r="AMM33" s="271"/>
      <c r="AMN33" s="271"/>
      <c r="AMO33" s="271"/>
    </row>
    <row r="34" spans="1:1029" s="1" customFormat="1" ht="69" hidden="1" customHeight="1">
      <c r="B34" s="9"/>
      <c r="C34" s="280"/>
      <c r="D34" s="281"/>
      <c r="E34" s="9" t="s">
        <v>1699</v>
      </c>
      <c r="F34" s="9" t="s">
        <v>77</v>
      </c>
      <c r="G34" s="12"/>
      <c r="H34" s="12"/>
      <c r="I34" s="12"/>
      <c r="J34" s="12"/>
      <c r="K34" s="12"/>
      <c r="L34" s="12"/>
      <c r="M34" s="12"/>
      <c r="N34" s="393"/>
      <c r="O34" s="394"/>
      <c r="P34" s="394"/>
      <c r="Q34" s="384"/>
      <c r="R34" s="385"/>
      <c r="S34" s="386"/>
      <c r="T34" s="387"/>
      <c r="U34" s="387"/>
      <c r="V34" s="387"/>
      <c r="W34" s="387"/>
      <c r="X34" s="384"/>
      <c r="Y34" s="384"/>
      <c r="Z34" s="384"/>
      <c r="AA34" s="383"/>
      <c r="AB34" s="383"/>
      <c r="AC34" s="388"/>
      <c r="AD34" s="384"/>
      <c r="AE34" s="384"/>
      <c r="AF34" s="384"/>
      <c r="AG34" s="384"/>
      <c r="AH34" s="384"/>
      <c r="AI34" s="384"/>
      <c r="AJ34" s="384"/>
      <c r="AK34" s="384"/>
      <c r="AL34" s="384"/>
      <c r="AM34" s="384"/>
      <c r="AN34" s="384"/>
      <c r="AO34" s="384" t="s">
        <v>72</v>
      </c>
      <c r="AP34" s="384"/>
      <c r="AQ34" s="384"/>
      <c r="AR34" s="384"/>
      <c r="AS34" s="384"/>
      <c r="AT34" s="387"/>
      <c r="AU34" s="387"/>
      <c r="AV34" s="387"/>
      <c r="AW34" s="387"/>
      <c r="AX34" s="387"/>
      <c r="AY34" s="387"/>
      <c r="AZ34" s="387"/>
      <c r="BA34" s="387"/>
      <c r="BB34" s="387"/>
      <c r="BC34" s="387"/>
      <c r="BD34" s="387"/>
      <c r="BE34" s="387"/>
      <c r="BF34" s="387"/>
      <c r="BG34" s="387"/>
      <c r="BH34" s="384"/>
      <c r="BI34" s="387"/>
      <c r="BJ34" s="387"/>
      <c r="BK34" s="389"/>
      <c r="BL34" s="10"/>
      <c r="BM34" s="10"/>
      <c r="BN34" s="10">
        <v>33</v>
      </c>
      <c r="BO34" s="10">
        <v>33</v>
      </c>
      <c r="BP34" s="10"/>
      <c r="BQ34" s="10"/>
      <c r="BR34" s="10" t="s">
        <v>1697</v>
      </c>
      <c r="BS34" s="282"/>
      <c r="BT34" s="10"/>
      <c r="BU34" s="10"/>
      <c r="BV34" s="10"/>
      <c r="BW34" s="289"/>
      <c r="BX34" s="289" t="s">
        <v>1777</v>
      </c>
      <c r="BY34" s="232"/>
      <c r="BZ34" s="232"/>
      <c r="CA34" s="232"/>
      <c r="CB34" s="50"/>
      <c r="CC34" s="411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  <c r="IX34" s="50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0"/>
      <c r="NJ34" s="50"/>
      <c r="NK34" s="50"/>
      <c r="NL34" s="50"/>
      <c r="NM34" s="50"/>
      <c r="NN34" s="50"/>
      <c r="NO34" s="50"/>
      <c r="NP34" s="50"/>
      <c r="NQ34" s="50"/>
      <c r="NR34" s="50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0"/>
      <c r="SD34" s="50"/>
      <c r="SE34" s="50"/>
      <c r="SF34" s="50"/>
      <c r="SG34" s="50"/>
      <c r="SH34" s="50"/>
      <c r="SI34" s="50"/>
      <c r="SJ34" s="50"/>
      <c r="SK34" s="50"/>
      <c r="SL34" s="50"/>
      <c r="SM34" s="50"/>
      <c r="SN34" s="50"/>
      <c r="SO34" s="50"/>
      <c r="SP34" s="50"/>
      <c r="SQ34" s="50"/>
      <c r="SR34" s="50"/>
      <c r="SS34" s="50"/>
      <c r="ST34" s="50"/>
      <c r="SU34" s="50"/>
      <c r="SV34" s="50"/>
      <c r="SW34" s="50"/>
      <c r="SX34" s="50"/>
      <c r="SY34" s="50"/>
      <c r="SZ34" s="50"/>
      <c r="TA34" s="50"/>
      <c r="TB34" s="50"/>
      <c r="TC34" s="50"/>
      <c r="TD34" s="50"/>
      <c r="TE34" s="50"/>
      <c r="TF34" s="50"/>
      <c r="TG34" s="50"/>
      <c r="TH34" s="50"/>
      <c r="TI34" s="50"/>
      <c r="TJ34" s="50"/>
      <c r="TK34" s="50"/>
      <c r="TL34" s="50"/>
      <c r="TM34" s="50"/>
      <c r="TN34" s="50"/>
      <c r="TO34" s="50"/>
      <c r="TP34" s="50"/>
      <c r="TQ34" s="50"/>
      <c r="TR34" s="50"/>
      <c r="TS34" s="50"/>
      <c r="TT34" s="50"/>
      <c r="TU34" s="50"/>
      <c r="TV34" s="50"/>
      <c r="TW34" s="50"/>
      <c r="TX34" s="50"/>
      <c r="TY34" s="50"/>
      <c r="TZ34" s="50"/>
      <c r="UA34" s="50"/>
      <c r="UB34" s="50"/>
      <c r="UC34" s="50"/>
      <c r="UD34" s="50"/>
      <c r="UE34" s="50"/>
      <c r="UF34" s="50"/>
      <c r="UG34" s="50"/>
      <c r="UH34" s="50"/>
      <c r="UI34" s="50"/>
      <c r="UJ34" s="50"/>
      <c r="UK34" s="50"/>
      <c r="UL34" s="50"/>
      <c r="UM34" s="50"/>
      <c r="UN34" s="50"/>
      <c r="UO34" s="50"/>
      <c r="UP34" s="50"/>
      <c r="UQ34" s="50"/>
      <c r="UR34" s="50"/>
      <c r="US34" s="50"/>
      <c r="UT34" s="50"/>
      <c r="UU34" s="50"/>
      <c r="UV34" s="50"/>
      <c r="UW34" s="50"/>
      <c r="UX34" s="50"/>
      <c r="UY34" s="50"/>
      <c r="UZ34" s="50"/>
      <c r="VA34" s="50"/>
      <c r="VB34" s="50"/>
      <c r="VC34" s="50"/>
      <c r="VD34" s="50"/>
      <c r="VE34" s="50"/>
      <c r="VF34" s="50"/>
      <c r="VG34" s="50"/>
      <c r="VH34" s="50"/>
      <c r="VI34" s="50"/>
      <c r="VJ34" s="50"/>
      <c r="VK34" s="50"/>
      <c r="VL34" s="50"/>
      <c r="VM34" s="50"/>
      <c r="VN34" s="50"/>
      <c r="VO34" s="50"/>
      <c r="VP34" s="50"/>
      <c r="VQ34" s="50"/>
      <c r="VR34" s="50"/>
      <c r="VS34" s="50"/>
      <c r="VT34" s="50"/>
      <c r="VU34" s="50"/>
      <c r="VV34" s="50"/>
      <c r="VW34" s="50"/>
      <c r="VX34" s="50"/>
      <c r="VY34" s="50"/>
      <c r="VZ34" s="50"/>
      <c r="WA34" s="50"/>
      <c r="WB34" s="50"/>
      <c r="WC34" s="50"/>
      <c r="WD34" s="50"/>
      <c r="WE34" s="50"/>
      <c r="WF34" s="50"/>
      <c r="WG34" s="50"/>
      <c r="WH34" s="50"/>
      <c r="WI34" s="50"/>
      <c r="WJ34" s="50"/>
      <c r="WK34" s="50"/>
      <c r="WL34" s="50"/>
      <c r="WM34" s="50"/>
      <c r="WN34" s="50"/>
      <c r="WO34" s="50"/>
      <c r="WP34" s="50"/>
      <c r="WQ34" s="50"/>
      <c r="WR34" s="50"/>
      <c r="WS34" s="50"/>
      <c r="WT34" s="50"/>
      <c r="WU34" s="50"/>
      <c r="WV34" s="50"/>
      <c r="WW34" s="50"/>
      <c r="WX34" s="50"/>
      <c r="WY34" s="50"/>
      <c r="WZ34" s="50"/>
      <c r="XA34" s="50"/>
      <c r="XB34" s="50"/>
      <c r="XC34" s="50"/>
      <c r="XD34" s="50"/>
      <c r="XE34" s="50"/>
      <c r="XF34" s="50"/>
      <c r="XG34" s="50"/>
      <c r="XH34" s="50"/>
      <c r="XI34" s="50"/>
      <c r="XJ34" s="50"/>
      <c r="XK34" s="50"/>
      <c r="XL34" s="50"/>
      <c r="XM34" s="50"/>
      <c r="XN34" s="50"/>
      <c r="XO34" s="50"/>
      <c r="XP34" s="50"/>
      <c r="XQ34" s="50"/>
      <c r="XR34" s="50"/>
      <c r="XS34" s="50"/>
      <c r="XT34" s="50"/>
      <c r="XU34" s="50"/>
      <c r="XV34" s="50"/>
      <c r="XW34" s="50"/>
      <c r="XX34" s="50"/>
      <c r="XY34" s="50"/>
      <c r="XZ34" s="50"/>
      <c r="YA34" s="50"/>
      <c r="YB34" s="50"/>
      <c r="YC34" s="50"/>
      <c r="YD34" s="50"/>
      <c r="YE34" s="50"/>
      <c r="YF34" s="50"/>
      <c r="YG34" s="50"/>
      <c r="YH34" s="50"/>
      <c r="YI34" s="50"/>
      <c r="YJ34" s="50"/>
      <c r="YK34" s="50"/>
      <c r="YL34" s="50"/>
      <c r="YM34" s="50"/>
      <c r="YN34" s="50"/>
      <c r="YO34" s="50"/>
      <c r="YP34" s="50"/>
      <c r="YQ34" s="50"/>
      <c r="YR34" s="50"/>
      <c r="YS34" s="50"/>
      <c r="YT34" s="50"/>
      <c r="YU34" s="50"/>
      <c r="YV34" s="50"/>
      <c r="YW34" s="50"/>
      <c r="YX34" s="50"/>
      <c r="YY34" s="50"/>
      <c r="YZ34" s="50"/>
      <c r="ZA34" s="50"/>
      <c r="ZB34" s="50"/>
      <c r="ZC34" s="50"/>
      <c r="ZD34" s="50"/>
      <c r="ZE34" s="50"/>
      <c r="ZF34" s="50"/>
      <c r="ZG34" s="50"/>
      <c r="ZH34" s="50"/>
      <c r="ZI34" s="50"/>
      <c r="ZJ34" s="50"/>
      <c r="ZK34" s="50"/>
      <c r="ZL34" s="50"/>
      <c r="ZM34" s="50"/>
      <c r="ZN34" s="50"/>
      <c r="ZO34" s="50"/>
      <c r="ZP34" s="50"/>
      <c r="ZQ34" s="50"/>
      <c r="ZR34" s="50"/>
      <c r="ZS34" s="50"/>
      <c r="ZT34" s="50"/>
      <c r="ZU34" s="50"/>
      <c r="ZV34" s="50"/>
      <c r="ZW34" s="50"/>
      <c r="ZX34" s="50"/>
      <c r="ZY34" s="50"/>
      <c r="ZZ34" s="50"/>
      <c r="AAA34" s="50"/>
      <c r="AAB34" s="50"/>
      <c r="AAC34" s="50"/>
      <c r="AAD34" s="50"/>
      <c r="AAE34" s="50"/>
      <c r="AAF34" s="50"/>
      <c r="AAG34" s="50"/>
      <c r="AAH34" s="50"/>
      <c r="AAI34" s="50"/>
      <c r="AAJ34" s="50"/>
      <c r="AAK34" s="50"/>
      <c r="AAL34" s="50"/>
      <c r="AAM34" s="50"/>
      <c r="AAN34" s="50"/>
      <c r="AAO34" s="50"/>
      <c r="AAP34" s="50"/>
      <c r="AAQ34" s="50"/>
      <c r="AAR34" s="50"/>
      <c r="AAS34" s="50"/>
      <c r="AAT34" s="50"/>
      <c r="AAU34" s="50"/>
      <c r="AAV34" s="50"/>
      <c r="AAW34" s="50"/>
      <c r="AAX34" s="50"/>
      <c r="AAY34" s="50"/>
      <c r="AAZ34" s="50"/>
      <c r="ABA34" s="50"/>
      <c r="ABB34" s="50"/>
      <c r="ABC34" s="50"/>
      <c r="ABD34" s="50"/>
      <c r="ABE34" s="50"/>
      <c r="ABF34" s="50"/>
      <c r="ABG34" s="50"/>
      <c r="ABH34" s="50"/>
      <c r="ABI34" s="50"/>
      <c r="ABJ34" s="50"/>
      <c r="ABK34" s="50"/>
      <c r="ABL34" s="50"/>
      <c r="ABM34" s="50"/>
      <c r="ABN34" s="50"/>
      <c r="ABO34" s="50"/>
      <c r="ABP34" s="50"/>
      <c r="ABQ34" s="50"/>
      <c r="ABR34" s="50"/>
      <c r="ABS34" s="50"/>
      <c r="ABT34" s="50"/>
      <c r="ABU34" s="50"/>
      <c r="ABV34" s="50"/>
      <c r="ABW34" s="50"/>
      <c r="ABX34" s="50"/>
      <c r="ABY34" s="50"/>
      <c r="ABZ34" s="50"/>
      <c r="ACA34" s="50"/>
      <c r="ACB34" s="50"/>
      <c r="ACC34" s="50"/>
      <c r="ACD34" s="50"/>
      <c r="ACE34" s="50"/>
      <c r="ACF34" s="50"/>
      <c r="ACG34" s="50"/>
      <c r="ACH34" s="50"/>
      <c r="ACI34" s="50"/>
      <c r="ACJ34" s="50"/>
      <c r="ACK34" s="50"/>
      <c r="ACL34" s="50"/>
      <c r="ACM34" s="50"/>
      <c r="ACN34" s="50"/>
      <c r="ACO34" s="50"/>
      <c r="ACP34" s="50"/>
      <c r="ACQ34" s="50"/>
      <c r="ACR34" s="50"/>
      <c r="ACS34" s="50"/>
      <c r="ACT34" s="50"/>
      <c r="ACU34" s="50"/>
      <c r="ACV34" s="50"/>
      <c r="ACW34" s="50"/>
      <c r="ACX34" s="50"/>
      <c r="ACY34" s="50"/>
      <c r="ACZ34" s="50"/>
      <c r="ADA34" s="50"/>
      <c r="ADB34" s="50"/>
      <c r="ADC34" s="50"/>
      <c r="ADD34" s="50"/>
      <c r="ADE34" s="50"/>
      <c r="ADF34" s="50"/>
      <c r="ADG34" s="50"/>
      <c r="ADH34" s="50"/>
      <c r="ADI34" s="50"/>
      <c r="ADJ34" s="50"/>
      <c r="ADK34" s="50"/>
      <c r="ADL34" s="50"/>
      <c r="ADM34" s="50"/>
      <c r="ADN34" s="50"/>
      <c r="ADO34" s="50"/>
      <c r="ADP34" s="50"/>
      <c r="ADQ34" s="50"/>
      <c r="ADR34" s="50"/>
      <c r="ADS34" s="50"/>
      <c r="ADT34" s="50"/>
      <c r="ADU34" s="50"/>
      <c r="ADV34" s="50"/>
      <c r="ADW34" s="50"/>
      <c r="ADX34" s="50"/>
      <c r="ADY34" s="50"/>
      <c r="ADZ34" s="50"/>
      <c r="AEA34" s="50"/>
      <c r="AEB34" s="50"/>
      <c r="AEC34" s="50"/>
      <c r="AED34" s="50"/>
      <c r="AEE34" s="50"/>
      <c r="AEF34" s="50"/>
      <c r="AEG34" s="50"/>
      <c r="AEH34" s="50"/>
      <c r="AEI34" s="50"/>
      <c r="AEJ34" s="50"/>
      <c r="AEK34" s="50"/>
      <c r="AEL34" s="50"/>
      <c r="AEM34" s="50"/>
      <c r="AEN34" s="50"/>
      <c r="AEO34" s="50"/>
      <c r="AEP34" s="50"/>
      <c r="AEQ34" s="50"/>
      <c r="AER34" s="50"/>
      <c r="AES34" s="50"/>
      <c r="AET34" s="50"/>
      <c r="AEU34" s="50"/>
      <c r="AEV34" s="50"/>
      <c r="AEW34" s="50"/>
      <c r="AEX34" s="50"/>
      <c r="AEY34" s="50"/>
      <c r="AEZ34" s="50"/>
      <c r="AFA34" s="50"/>
      <c r="AFB34" s="50"/>
      <c r="AFC34" s="50"/>
      <c r="AFD34" s="50"/>
      <c r="AFE34" s="50"/>
      <c r="AFF34" s="50"/>
      <c r="AFG34" s="50"/>
      <c r="AFH34" s="50"/>
      <c r="AFI34" s="50"/>
      <c r="AFJ34" s="50"/>
      <c r="AFK34" s="50"/>
      <c r="AFL34" s="50"/>
      <c r="AFM34" s="50"/>
      <c r="AFN34" s="50"/>
      <c r="AFO34" s="50"/>
      <c r="AFP34" s="50"/>
      <c r="AFQ34" s="50"/>
      <c r="AFR34" s="50"/>
      <c r="AFS34" s="50"/>
      <c r="AFT34" s="50"/>
      <c r="AFU34" s="50"/>
      <c r="AFV34" s="50"/>
      <c r="AFW34" s="50"/>
      <c r="AFX34" s="50"/>
      <c r="AFY34" s="50"/>
      <c r="AFZ34" s="50"/>
      <c r="AGA34" s="50"/>
      <c r="AGB34" s="50"/>
      <c r="AGC34" s="50"/>
      <c r="AGD34" s="50"/>
      <c r="AGE34" s="50"/>
      <c r="AGF34" s="50"/>
      <c r="AGG34" s="50"/>
      <c r="AGH34" s="50"/>
      <c r="AGI34" s="50"/>
      <c r="AGJ34" s="50"/>
      <c r="AGK34" s="50"/>
      <c r="AGL34" s="50"/>
      <c r="AGM34" s="50"/>
      <c r="AGN34" s="50"/>
      <c r="AGO34" s="50"/>
      <c r="AGP34" s="50"/>
      <c r="AGQ34" s="50"/>
      <c r="AGR34" s="50"/>
      <c r="AGS34" s="50"/>
      <c r="AGT34" s="50"/>
      <c r="AGU34" s="50"/>
      <c r="AGV34" s="50"/>
      <c r="AGW34" s="50"/>
      <c r="AGX34" s="50"/>
      <c r="AGY34" s="50"/>
      <c r="AGZ34" s="50"/>
      <c r="AHA34" s="50"/>
      <c r="AHB34" s="50"/>
      <c r="AHC34" s="50"/>
      <c r="AHD34" s="50"/>
      <c r="AHE34" s="50"/>
      <c r="AHF34" s="50"/>
      <c r="AHG34" s="50"/>
      <c r="AHH34" s="50"/>
      <c r="AHI34" s="50"/>
      <c r="AHJ34" s="50"/>
      <c r="AHK34" s="50"/>
      <c r="AHL34" s="50"/>
      <c r="AHM34" s="50"/>
      <c r="AHN34" s="50"/>
      <c r="AHO34" s="50"/>
      <c r="AHP34" s="50"/>
      <c r="AHQ34" s="50"/>
      <c r="AHR34" s="50"/>
      <c r="AHS34" s="50"/>
      <c r="AHT34" s="50"/>
      <c r="AHU34" s="50"/>
      <c r="AHV34" s="50"/>
      <c r="AHW34" s="50"/>
      <c r="AHX34" s="50"/>
      <c r="AHY34" s="50"/>
      <c r="AHZ34" s="50"/>
      <c r="AIA34" s="50"/>
      <c r="AIB34" s="50"/>
      <c r="AIC34" s="50"/>
      <c r="AID34" s="50"/>
      <c r="AIE34" s="50"/>
      <c r="AIF34" s="50"/>
      <c r="AIG34" s="50"/>
      <c r="AIH34" s="50"/>
      <c r="AII34" s="50"/>
      <c r="AIJ34" s="50"/>
      <c r="AIK34" s="50"/>
      <c r="AIL34" s="50"/>
      <c r="AIM34" s="50"/>
      <c r="AIN34" s="50"/>
      <c r="AIO34" s="50"/>
      <c r="AIP34" s="50"/>
      <c r="AIQ34" s="50"/>
      <c r="AIR34" s="50"/>
      <c r="AIS34" s="50"/>
      <c r="AIT34" s="50"/>
      <c r="AIU34" s="50"/>
      <c r="AIV34" s="50"/>
      <c r="AIW34" s="50"/>
      <c r="AIX34" s="50"/>
      <c r="AIY34" s="50"/>
      <c r="AIZ34" s="50"/>
      <c r="AJA34" s="50"/>
      <c r="AJB34" s="50"/>
      <c r="AJC34" s="50"/>
      <c r="AJD34" s="50"/>
      <c r="AJE34" s="50"/>
      <c r="AJF34" s="50"/>
      <c r="AJG34" s="50"/>
      <c r="AJH34" s="50"/>
      <c r="AJI34" s="50"/>
      <c r="AJJ34" s="50"/>
      <c r="AJK34" s="50"/>
      <c r="AJL34" s="50"/>
      <c r="AJM34" s="50"/>
      <c r="AJN34" s="50"/>
      <c r="AJO34" s="50"/>
      <c r="AJP34" s="50"/>
      <c r="AJQ34" s="50"/>
      <c r="AJR34" s="50"/>
      <c r="AJS34" s="50"/>
      <c r="AJT34" s="50"/>
      <c r="AJU34" s="50"/>
      <c r="AJV34" s="50"/>
      <c r="AJW34" s="50"/>
      <c r="AJX34" s="50"/>
      <c r="AJY34" s="50"/>
      <c r="AJZ34" s="50"/>
      <c r="AKA34" s="50"/>
      <c r="AKB34" s="50"/>
      <c r="AKC34" s="50"/>
      <c r="AKD34" s="50"/>
      <c r="AKE34" s="50"/>
      <c r="AKF34" s="50"/>
      <c r="AKG34" s="50"/>
      <c r="AKH34" s="50"/>
      <c r="AKI34" s="50"/>
      <c r="AKJ34" s="50"/>
      <c r="AKK34" s="50"/>
      <c r="AKL34" s="50"/>
      <c r="AKM34" s="50"/>
      <c r="AKN34" s="50"/>
      <c r="AKO34" s="50"/>
      <c r="AKP34" s="50"/>
      <c r="AKQ34" s="50"/>
      <c r="AKR34" s="50"/>
      <c r="AKS34" s="50"/>
      <c r="AKT34" s="50"/>
      <c r="AKU34" s="50"/>
      <c r="AKV34" s="50"/>
      <c r="AKW34" s="50"/>
      <c r="AKX34" s="50"/>
      <c r="AKY34" s="50"/>
      <c r="AKZ34" s="50"/>
      <c r="ALA34" s="50"/>
      <c r="ALB34" s="50"/>
      <c r="ALC34" s="50"/>
      <c r="ALD34" s="50"/>
      <c r="ALE34" s="50"/>
      <c r="ALF34" s="50"/>
      <c r="ALG34" s="50"/>
      <c r="ALH34" s="50"/>
      <c r="ALI34" s="50"/>
      <c r="ALJ34" s="50"/>
      <c r="ALK34" s="50"/>
      <c r="ALL34" s="50"/>
      <c r="ALM34" s="50"/>
      <c r="ALN34" s="50"/>
      <c r="ALO34" s="50"/>
      <c r="ALP34" s="50"/>
      <c r="ALQ34" s="50"/>
      <c r="ALR34" s="50"/>
      <c r="ALS34" s="50"/>
      <c r="ALT34" s="50"/>
      <c r="ALU34" s="50"/>
      <c r="ALV34" s="50"/>
      <c r="ALW34" s="50"/>
      <c r="ALX34" s="50"/>
      <c r="ALY34" s="50"/>
      <c r="ALZ34" s="50"/>
      <c r="AMA34" s="50"/>
      <c r="AMB34" s="50"/>
      <c r="AMC34" s="50"/>
      <c r="AMD34" s="50"/>
      <c r="AME34" s="50"/>
      <c r="AMF34" s="50"/>
      <c r="AMG34" s="50"/>
      <c r="AMH34" s="50"/>
      <c r="AMI34" s="50"/>
      <c r="AMJ34" s="50"/>
      <c r="AMK34" s="50"/>
      <c r="AML34" s="50"/>
      <c r="AMM34" s="50"/>
      <c r="AMN34" s="50"/>
      <c r="AMO34" s="50"/>
    </row>
    <row r="35" spans="1:1029" s="1" customFormat="1" ht="69" hidden="1" customHeight="1">
      <c r="B35" s="9"/>
      <c r="C35" s="280"/>
      <c r="D35" s="281"/>
      <c r="E35" s="9" t="s">
        <v>1698</v>
      </c>
      <c r="F35" s="9" t="s">
        <v>98</v>
      </c>
      <c r="G35" s="12"/>
      <c r="H35" s="12"/>
      <c r="I35" s="12"/>
      <c r="J35" s="12"/>
      <c r="K35" s="12"/>
      <c r="L35" s="12"/>
      <c r="M35" s="12"/>
      <c r="N35" s="393"/>
      <c r="O35" s="394"/>
      <c r="P35" s="394"/>
      <c r="Q35" s="384"/>
      <c r="R35" s="385"/>
      <c r="S35" s="386"/>
      <c r="T35" s="387"/>
      <c r="U35" s="387"/>
      <c r="V35" s="387"/>
      <c r="W35" s="387"/>
      <c r="X35" s="384"/>
      <c r="Y35" s="384"/>
      <c r="Z35" s="384"/>
      <c r="AA35" s="383"/>
      <c r="AB35" s="383"/>
      <c r="AC35" s="388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84" t="s">
        <v>72</v>
      </c>
      <c r="AP35" s="384"/>
      <c r="AQ35" s="384"/>
      <c r="AR35" s="384"/>
      <c r="AS35" s="384"/>
      <c r="AT35" s="387"/>
      <c r="AU35" s="387"/>
      <c r="AV35" s="387"/>
      <c r="AW35" s="387"/>
      <c r="AX35" s="387"/>
      <c r="AY35" s="387"/>
      <c r="AZ35" s="387"/>
      <c r="BA35" s="387"/>
      <c r="BB35" s="387"/>
      <c r="BC35" s="387"/>
      <c r="BD35" s="387"/>
      <c r="BE35" s="387"/>
      <c r="BF35" s="387"/>
      <c r="BG35" s="387"/>
      <c r="BH35" s="384"/>
      <c r="BI35" s="387"/>
      <c r="BJ35" s="387"/>
      <c r="BK35" s="389"/>
      <c r="BL35" s="10"/>
      <c r="BM35" s="10"/>
      <c r="BN35" s="10">
        <v>34</v>
      </c>
      <c r="BO35" s="10">
        <v>34</v>
      </c>
      <c r="BP35" s="10"/>
      <c r="BQ35" s="10"/>
      <c r="BR35" s="10" t="s">
        <v>1697</v>
      </c>
      <c r="BS35" s="282"/>
      <c r="BT35" s="10"/>
      <c r="BU35" s="10"/>
      <c r="BV35" s="10" t="s">
        <v>1777</v>
      </c>
      <c r="BW35" s="289"/>
      <c r="BX35" s="289"/>
      <c r="BY35" s="232"/>
      <c r="BZ35" s="232"/>
      <c r="CA35" s="232"/>
      <c r="CB35" s="50"/>
      <c r="CC35" s="411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  <c r="IX35" s="50"/>
      <c r="IY35" s="50"/>
      <c r="IZ35" s="50"/>
      <c r="JA35" s="50"/>
      <c r="JB35" s="50"/>
      <c r="JC35" s="50"/>
      <c r="JD35" s="50"/>
      <c r="JE35" s="50"/>
      <c r="JF35" s="50"/>
      <c r="JG35" s="50"/>
      <c r="JH35" s="50"/>
      <c r="JI35" s="50"/>
      <c r="JJ35" s="50"/>
      <c r="JK35" s="50"/>
      <c r="JL35" s="50"/>
      <c r="JM35" s="50"/>
      <c r="JN35" s="50"/>
      <c r="JO35" s="50"/>
      <c r="JP35" s="50"/>
      <c r="JQ35" s="50"/>
      <c r="JR35" s="50"/>
      <c r="JS35" s="50"/>
      <c r="JT35" s="50"/>
      <c r="JU35" s="50"/>
      <c r="JV35" s="50"/>
      <c r="JW35" s="50"/>
      <c r="JX35" s="50"/>
      <c r="JY35" s="50"/>
      <c r="JZ35" s="50"/>
      <c r="KA35" s="50"/>
      <c r="KB35" s="50"/>
      <c r="KC35" s="50"/>
      <c r="KD35" s="50"/>
      <c r="KE35" s="50"/>
      <c r="KF35" s="50"/>
      <c r="KG35" s="50"/>
      <c r="KH35" s="50"/>
      <c r="KI35" s="50"/>
      <c r="KJ35" s="50"/>
      <c r="KK35" s="50"/>
      <c r="KL35" s="50"/>
      <c r="KM35" s="50"/>
      <c r="KN35" s="50"/>
      <c r="KO35" s="50"/>
      <c r="KP35" s="50"/>
      <c r="KQ35" s="50"/>
      <c r="KR35" s="50"/>
      <c r="KS35" s="50"/>
      <c r="KT35" s="50"/>
      <c r="KU35" s="50"/>
      <c r="KV35" s="50"/>
      <c r="KW35" s="50"/>
      <c r="KX35" s="50"/>
      <c r="KY35" s="50"/>
      <c r="KZ35" s="50"/>
      <c r="LA35" s="50"/>
      <c r="LB35" s="50"/>
      <c r="LC35" s="50"/>
      <c r="LD35" s="50"/>
      <c r="LE35" s="50"/>
      <c r="LF35" s="50"/>
      <c r="LG35" s="50"/>
      <c r="LH35" s="50"/>
      <c r="LI35" s="50"/>
      <c r="LJ35" s="50"/>
      <c r="LK35" s="50"/>
      <c r="LL35" s="50"/>
      <c r="LM35" s="50"/>
      <c r="LN35" s="50"/>
      <c r="LO35" s="50"/>
      <c r="LP35" s="50"/>
      <c r="LQ35" s="50"/>
      <c r="LR35" s="50"/>
      <c r="LS35" s="50"/>
      <c r="LT35" s="50"/>
      <c r="LU35" s="50"/>
      <c r="LV35" s="50"/>
      <c r="LW35" s="50"/>
      <c r="LX35" s="50"/>
      <c r="LY35" s="50"/>
      <c r="LZ35" s="50"/>
      <c r="MA35" s="50"/>
      <c r="MB35" s="50"/>
      <c r="MC35" s="50"/>
      <c r="MD35" s="50"/>
      <c r="ME35" s="50"/>
      <c r="MF35" s="50"/>
      <c r="MG35" s="50"/>
      <c r="MH35" s="50"/>
      <c r="MI35" s="50"/>
      <c r="MJ35" s="50"/>
      <c r="MK35" s="50"/>
      <c r="ML35" s="50"/>
      <c r="MM35" s="50"/>
      <c r="MN35" s="50"/>
      <c r="MO35" s="50"/>
      <c r="MP35" s="50"/>
      <c r="MQ35" s="50"/>
      <c r="MR35" s="50"/>
      <c r="MS35" s="50"/>
      <c r="MT35" s="50"/>
      <c r="MU35" s="50"/>
      <c r="MV35" s="50"/>
      <c r="MW35" s="50"/>
      <c r="MX35" s="50"/>
      <c r="MY35" s="50"/>
      <c r="MZ35" s="50"/>
      <c r="NA35" s="50"/>
      <c r="NB35" s="50"/>
      <c r="NC35" s="50"/>
      <c r="ND35" s="50"/>
      <c r="NE35" s="50"/>
      <c r="NF35" s="50"/>
      <c r="NG35" s="50"/>
      <c r="NH35" s="50"/>
      <c r="NI35" s="50"/>
      <c r="NJ35" s="50"/>
      <c r="NK35" s="50"/>
      <c r="NL35" s="50"/>
      <c r="NM35" s="50"/>
      <c r="NN35" s="50"/>
      <c r="NO35" s="50"/>
      <c r="NP35" s="50"/>
      <c r="NQ35" s="50"/>
      <c r="NR35" s="50"/>
      <c r="NS35" s="50"/>
      <c r="NT35" s="50"/>
      <c r="NU35" s="50"/>
      <c r="NV35" s="50"/>
      <c r="NW35" s="50"/>
      <c r="NX35" s="50"/>
      <c r="NY35" s="50"/>
      <c r="NZ35" s="50"/>
      <c r="OA35" s="50"/>
      <c r="OB35" s="50"/>
      <c r="OC35" s="50"/>
      <c r="OD35" s="50"/>
      <c r="OE35" s="50"/>
      <c r="OF35" s="50"/>
      <c r="OG35" s="50"/>
      <c r="OH35" s="50"/>
      <c r="OI35" s="50"/>
      <c r="OJ35" s="50"/>
      <c r="OK35" s="50"/>
      <c r="OL35" s="50"/>
      <c r="OM35" s="50"/>
      <c r="ON35" s="50"/>
      <c r="OO35" s="50"/>
      <c r="OP35" s="50"/>
      <c r="OQ35" s="50"/>
      <c r="OR35" s="50"/>
      <c r="OS35" s="50"/>
      <c r="OT35" s="50"/>
      <c r="OU35" s="50"/>
      <c r="OV35" s="50"/>
      <c r="OW35" s="50"/>
      <c r="OX35" s="50"/>
      <c r="OY35" s="50"/>
      <c r="OZ35" s="50"/>
      <c r="PA35" s="50"/>
      <c r="PB35" s="50"/>
      <c r="PC35" s="50"/>
      <c r="PD35" s="50"/>
      <c r="PE35" s="50"/>
      <c r="PF35" s="50"/>
      <c r="PG35" s="50"/>
      <c r="PH35" s="50"/>
      <c r="PI35" s="50"/>
      <c r="PJ35" s="50"/>
      <c r="PK35" s="50"/>
      <c r="PL35" s="50"/>
      <c r="PM35" s="50"/>
      <c r="PN35" s="50"/>
      <c r="PO35" s="50"/>
      <c r="PP35" s="50"/>
      <c r="PQ35" s="50"/>
      <c r="PR35" s="50"/>
      <c r="PS35" s="50"/>
      <c r="PT35" s="50"/>
      <c r="PU35" s="50"/>
      <c r="PV35" s="50"/>
      <c r="PW35" s="50"/>
      <c r="PX35" s="50"/>
      <c r="PY35" s="50"/>
      <c r="PZ35" s="50"/>
      <c r="QA35" s="50"/>
      <c r="QB35" s="50"/>
      <c r="QC35" s="50"/>
      <c r="QD35" s="50"/>
      <c r="QE35" s="50"/>
      <c r="QF35" s="50"/>
      <c r="QG35" s="50"/>
      <c r="QH35" s="50"/>
      <c r="QI35" s="50"/>
      <c r="QJ35" s="50"/>
      <c r="QK35" s="50"/>
      <c r="QL35" s="50"/>
      <c r="QM35" s="50"/>
      <c r="QN35" s="50"/>
      <c r="QO35" s="50"/>
      <c r="QP35" s="50"/>
      <c r="QQ35" s="50"/>
      <c r="QR35" s="50"/>
      <c r="QS35" s="50"/>
      <c r="QT35" s="50"/>
      <c r="QU35" s="50"/>
      <c r="QV35" s="50"/>
      <c r="QW35" s="50"/>
      <c r="QX35" s="50"/>
      <c r="QY35" s="50"/>
      <c r="QZ35" s="50"/>
      <c r="RA35" s="50"/>
      <c r="RB35" s="50"/>
      <c r="RC35" s="50"/>
      <c r="RD35" s="50"/>
      <c r="RE35" s="50"/>
      <c r="RF35" s="50"/>
      <c r="RG35" s="50"/>
      <c r="RH35" s="50"/>
      <c r="RI35" s="50"/>
      <c r="RJ35" s="50"/>
      <c r="RK35" s="50"/>
      <c r="RL35" s="50"/>
      <c r="RM35" s="50"/>
      <c r="RN35" s="50"/>
      <c r="RO35" s="50"/>
      <c r="RP35" s="50"/>
      <c r="RQ35" s="50"/>
      <c r="RR35" s="50"/>
      <c r="RS35" s="50"/>
      <c r="RT35" s="50"/>
      <c r="RU35" s="50"/>
      <c r="RV35" s="50"/>
      <c r="RW35" s="50"/>
      <c r="RX35" s="50"/>
      <c r="RY35" s="50"/>
      <c r="RZ35" s="50"/>
      <c r="SA35" s="50"/>
      <c r="SB35" s="50"/>
      <c r="SC35" s="50"/>
      <c r="SD35" s="50"/>
      <c r="SE35" s="50"/>
      <c r="SF35" s="50"/>
      <c r="SG35" s="50"/>
      <c r="SH35" s="50"/>
      <c r="SI35" s="50"/>
      <c r="SJ35" s="50"/>
      <c r="SK35" s="50"/>
      <c r="SL35" s="50"/>
      <c r="SM35" s="50"/>
      <c r="SN35" s="50"/>
      <c r="SO35" s="50"/>
      <c r="SP35" s="50"/>
      <c r="SQ35" s="50"/>
      <c r="SR35" s="50"/>
      <c r="SS35" s="50"/>
      <c r="ST35" s="50"/>
      <c r="SU35" s="50"/>
      <c r="SV35" s="50"/>
      <c r="SW35" s="50"/>
      <c r="SX35" s="50"/>
      <c r="SY35" s="50"/>
      <c r="SZ35" s="50"/>
      <c r="TA35" s="50"/>
      <c r="TB35" s="50"/>
      <c r="TC35" s="50"/>
      <c r="TD35" s="50"/>
      <c r="TE35" s="50"/>
      <c r="TF35" s="50"/>
      <c r="TG35" s="50"/>
      <c r="TH35" s="50"/>
      <c r="TI35" s="50"/>
      <c r="TJ35" s="50"/>
      <c r="TK35" s="50"/>
      <c r="TL35" s="50"/>
      <c r="TM35" s="50"/>
      <c r="TN35" s="50"/>
      <c r="TO35" s="50"/>
      <c r="TP35" s="50"/>
      <c r="TQ35" s="50"/>
      <c r="TR35" s="50"/>
      <c r="TS35" s="50"/>
      <c r="TT35" s="50"/>
      <c r="TU35" s="50"/>
      <c r="TV35" s="50"/>
      <c r="TW35" s="50"/>
      <c r="TX35" s="50"/>
      <c r="TY35" s="50"/>
      <c r="TZ35" s="50"/>
      <c r="UA35" s="50"/>
      <c r="UB35" s="50"/>
      <c r="UC35" s="50"/>
      <c r="UD35" s="50"/>
      <c r="UE35" s="50"/>
      <c r="UF35" s="50"/>
      <c r="UG35" s="50"/>
      <c r="UH35" s="50"/>
      <c r="UI35" s="50"/>
      <c r="UJ35" s="50"/>
      <c r="UK35" s="50"/>
      <c r="UL35" s="50"/>
      <c r="UM35" s="50"/>
      <c r="UN35" s="50"/>
      <c r="UO35" s="50"/>
      <c r="UP35" s="50"/>
      <c r="UQ35" s="50"/>
      <c r="UR35" s="50"/>
      <c r="US35" s="50"/>
      <c r="UT35" s="50"/>
      <c r="UU35" s="50"/>
      <c r="UV35" s="50"/>
      <c r="UW35" s="50"/>
      <c r="UX35" s="50"/>
      <c r="UY35" s="50"/>
      <c r="UZ35" s="50"/>
      <c r="VA35" s="50"/>
      <c r="VB35" s="50"/>
      <c r="VC35" s="50"/>
      <c r="VD35" s="50"/>
      <c r="VE35" s="50"/>
      <c r="VF35" s="50"/>
      <c r="VG35" s="50"/>
      <c r="VH35" s="50"/>
      <c r="VI35" s="50"/>
      <c r="VJ35" s="50"/>
      <c r="VK35" s="50"/>
      <c r="VL35" s="50"/>
      <c r="VM35" s="50"/>
      <c r="VN35" s="50"/>
      <c r="VO35" s="50"/>
      <c r="VP35" s="50"/>
      <c r="VQ35" s="50"/>
      <c r="VR35" s="50"/>
      <c r="VS35" s="50"/>
      <c r="VT35" s="50"/>
      <c r="VU35" s="50"/>
      <c r="VV35" s="50"/>
      <c r="VW35" s="50"/>
      <c r="VX35" s="50"/>
      <c r="VY35" s="50"/>
      <c r="VZ35" s="50"/>
      <c r="WA35" s="50"/>
      <c r="WB35" s="50"/>
      <c r="WC35" s="50"/>
      <c r="WD35" s="50"/>
      <c r="WE35" s="50"/>
      <c r="WF35" s="50"/>
      <c r="WG35" s="50"/>
      <c r="WH35" s="50"/>
      <c r="WI35" s="50"/>
      <c r="WJ35" s="50"/>
      <c r="WK35" s="50"/>
      <c r="WL35" s="50"/>
      <c r="WM35" s="50"/>
      <c r="WN35" s="50"/>
      <c r="WO35" s="50"/>
      <c r="WP35" s="50"/>
      <c r="WQ35" s="50"/>
      <c r="WR35" s="50"/>
      <c r="WS35" s="50"/>
      <c r="WT35" s="50"/>
      <c r="WU35" s="50"/>
      <c r="WV35" s="50"/>
      <c r="WW35" s="50"/>
      <c r="WX35" s="50"/>
      <c r="WY35" s="50"/>
      <c r="WZ35" s="50"/>
      <c r="XA35" s="50"/>
      <c r="XB35" s="50"/>
      <c r="XC35" s="50"/>
      <c r="XD35" s="50"/>
      <c r="XE35" s="50"/>
      <c r="XF35" s="50"/>
      <c r="XG35" s="50"/>
      <c r="XH35" s="50"/>
      <c r="XI35" s="50"/>
      <c r="XJ35" s="50"/>
      <c r="XK35" s="50"/>
      <c r="XL35" s="50"/>
      <c r="XM35" s="50"/>
      <c r="XN35" s="50"/>
      <c r="XO35" s="50"/>
      <c r="XP35" s="50"/>
      <c r="XQ35" s="50"/>
      <c r="XR35" s="50"/>
      <c r="XS35" s="50"/>
      <c r="XT35" s="50"/>
      <c r="XU35" s="50"/>
      <c r="XV35" s="50"/>
      <c r="XW35" s="50"/>
      <c r="XX35" s="50"/>
      <c r="XY35" s="50"/>
      <c r="XZ35" s="50"/>
      <c r="YA35" s="50"/>
      <c r="YB35" s="50"/>
      <c r="YC35" s="50"/>
      <c r="YD35" s="50"/>
      <c r="YE35" s="50"/>
      <c r="YF35" s="50"/>
      <c r="YG35" s="50"/>
      <c r="YH35" s="50"/>
      <c r="YI35" s="50"/>
      <c r="YJ35" s="50"/>
      <c r="YK35" s="50"/>
      <c r="YL35" s="50"/>
      <c r="YM35" s="50"/>
      <c r="YN35" s="50"/>
      <c r="YO35" s="50"/>
      <c r="YP35" s="50"/>
      <c r="YQ35" s="50"/>
      <c r="YR35" s="50"/>
      <c r="YS35" s="50"/>
      <c r="YT35" s="50"/>
      <c r="YU35" s="50"/>
      <c r="YV35" s="50"/>
      <c r="YW35" s="50"/>
      <c r="YX35" s="50"/>
      <c r="YY35" s="50"/>
      <c r="YZ35" s="50"/>
      <c r="ZA35" s="50"/>
      <c r="ZB35" s="50"/>
      <c r="ZC35" s="50"/>
      <c r="ZD35" s="50"/>
      <c r="ZE35" s="50"/>
      <c r="ZF35" s="50"/>
      <c r="ZG35" s="50"/>
      <c r="ZH35" s="50"/>
      <c r="ZI35" s="50"/>
      <c r="ZJ35" s="50"/>
      <c r="ZK35" s="50"/>
      <c r="ZL35" s="50"/>
      <c r="ZM35" s="50"/>
      <c r="ZN35" s="50"/>
      <c r="ZO35" s="50"/>
      <c r="ZP35" s="50"/>
      <c r="ZQ35" s="50"/>
      <c r="ZR35" s="50"/>
      <c r="ZS35" s="50"/>
      <c r="ZT35" s="50"/>
      <c r="ZU35" s="50"/>
      <c r="ZV35" s="50"/>
      <c r="ZW35" s="50"/>
      <c r="ZX35" s="50"/>
      <c r="ZY35" s="50"/>
      <c r="ZZ35" s="50"/>
      <c r="AAA35" s="50"/>
      <c r="AAB35" s="50"/>
      <c r="AAC35" s="50"/>
      <c r="AAD35" s="50"/>
      <c r="AAE35" s="50"/>
      <c r="AAF35" s="50"/>
      <c r="AAG35" s="50"/>
      <c r="AAH35" s="50"/>
      <c r="AAI35" s="50"/>
      <c r="AAJ35" s="50"/>
      <c r="AAK35" s="50"/>
      <c r="AAL35" s="50"/>
      <c r="AAM35" s="50"/>
      <c r="AAN35" s="50"/>
      <c r="AAO35" s="50"/>
      <c r="AAP35" s="50"/>
      <c r="AAQ35" s="50"/>
      <c r="AAR35" s="50"/>
      <c r="AAS35" s="50"/>
      <c r="AAT35" s="50"/>
      <c r="AAU35" s="50"/>
      <c r="AAV35" s="50"/>
      <c r="AAW35" s="50"/>
      <c r="AAX35" s="50"/>
      <c r="AAY35" s="50"/>
      <c r="AAZ35" s="50"/>
      <c r="ABA35" s="50"/>
      <c r="ABB35" s="50"/>
      <c r="ABC35" s="50"/>
      <c r="ABD35" s="50"/>
      <c r="ABE35" s="50"/>
      <c r="ABF35" s="50"/>
      <c r="ABG35" s="50"/>
      <c r="ABH35" s="50"/>
      <c r="ABI35" s="50"/>
      <c r="ABJ35" s="50"/>
      <c r="ABK35" s="50"/>
      <c r="ABL35" s="50"/>
      <c r="ABM35" s="50"/>
      <c r="ABN35" s="50"/>
      <c r="ABO35" s="50"/>
      <c r="ABP35" s="50"/>
      <c r="ABQ35" s="50"/>
      <c r="ABR35" s="50"/>
      <c r="ABS35" s="50"/>
      <c r="ABT35" s="50"/>
      <c r="ABU35" s="50"/>
      <c r="ABV35" s="50"/>
      <c r="ABW35" s="50"/>
      <c r="ABX35" s="50"/>
      <c r="ABY35" s="50"/>
      <c r="ABZ35" s="50"/>
      <c r="ACA35" s="50"/>
      <c r="ACB35" s="50"/>
      <c r="ACC35" s="50"/>
      <c r="ACD35" s="50"/>
      <c r="ACE35" s="50"/>
      <c r="ACF35" s="50"/>
      <c r="ACG35" s="50"/>
      <c r="ACH35" s="50"/>
      <c r="ACI35" s="50"/>
      <c r="ACJ35" s="50"/>
      <c r="ACK35" s="50"/>
      <c r="ACL35" s="50"/>
      <c r="ACM35" s="50"/>
      <c r="ACN35" s="50"/>
      <c r="ACO35" s="50"/>
      <c r="ACP35" s="50"/>
      <c r="ACQ35" s="50"/>
      <c r="ACR35" s="50"/>
      <c r="ACS35" s="50"/>
      <c r="ACT35" s="50"/>
      <c r="ACU35" s="50"/>
      <c r="ACV35" s="50"/>
      <c r="ACW35" s="50"/>
      <c r="ACX35" s="50"/>
      <c r="ACY35" s="50"/>
      <c r="ACZ35" s="50"/>
      <c r="ADA35" s="50"/>
      <c r="ADB35" s="50"/>
      <c r="ADC35" s="50"/>
      <c r="ADD35" s="50"/>
      <c r="ADE35" s="50"/>
      <c r="ADF35" s="50"/>
      <c r="ADG35" s="50"/>
      <c r="ADH35" s="50"/>
      <c r="ADI35" s="50"/>
      <c r="ADJ35" s="50"/>
      <c r="ADK35" s="50"/>
      <c r="ADL35" s="50"/>
      <c r="ADM35" s="50"/>
      <c r="ADN35" s="50"/>
      <c r="ADO35" s="50"/>
      <c r="ADP35" s="50"/>
      <c r="ADQ35" s="50"/>
      <c r="ADR35" s="50"/>
      <c r="ADS35" s="50"/>
      <c r="ADT35" s="50"/>
      <c r="ADU35" s="50"/>
      <c r="ADV35" s="50"/>
      <c r="ADW35" s="50"/>
      <c r="ADX35" s="50"/>
      <c r="ADY35" s="50"/>
      <c r="ADZ35" s="50"/>
      <c r="AEA35" s="50"/>
      <c r="AEB35" s="50"/>
      <c r="AEC35" s="50"/>
      <c r="AED35" s="50"/>
      <c r="AEE35" s="50"/>
      <c r="AEF35" s="50"/>
      <c r="AEG35" s="50"/>
      <c r="AEH35" s="50"/>
      <c r="AEI35" s="50"/>
      <c r="AEJ35" s="50"/>
      <c r="AEK35" s="50"/>
      <c r="AEL35" s="50"/>
      <c r="AEM35" s="50"/>
      <c r="AEN35" s="50"/>
      <c r="AEO35" s="50"/>
      <c r="AEP35" s="50"/>
      <c r="AEQ35" s="50"/>
      <c r="AER35" s="50"/>
      <c r="AES35" s="50"/>
      <c r="AET35" s="50"/>
      <c r="AEU35" s="50"/>
      <c r="AEV35" s="50"/>
      <c r="AEW35" s="50"/>
      <c r="AEX35" s="50"/>
      <c r="AEY35" s="50"/>
      <c r="AEZ35" s="50"/>
      <c r="AFA35" s="50"/>
      <c r="AFB35" s="50"/>
      <c r="AFC35" s="50"/>
      <c r="AFD35" s="50"/>
      <c r="AFE35" s="50"/>
      <c r="AFF35" s="50"/>
      <c r="AFG35" s="50"/>
      <c r="AFH35" s="50"/>
      <c r="AFI35" s="50"/>
      <c r="AFJ35" s="50"/>
      <c r="AFK35" s="50"/>
      <c r="AFL35" s="50"/>
      <c r="AFM35" s="50"/>
      <c r="AFN35" s="50"/>
      <c r="AFO35" s="50"/>
      <c r="AFP35" s="50"/>
      <c r="AFQ35" s="50"/>
      <c r="AFR35" s="50"/>
      <c r="AFS35" s="50"/>
      <c r="AFT35" s="50"/>
      <c r="AFU35" s="50"/>
      <c r="AFV35" s="50"/>
      <c r="AFW35" s="50"/>
      <c r="AFX35" s="50"/>
      <c r="AFY35" s="50"/>
      <c r="AFZ35" s="50"/>
      <c r="AGA35" s="50"/>
      <c r="AGB35" s="50"/>
      <c r="AGC35" s="50"/>
      <c r="AGD35" s="50"/>
      <c r="AGE35" s="50"/>
      <c r="AGF35" s="50"/>
      <c r="AGG35" s="50"/>
      <c r="AGH35" s="50"/>
      <c r="AGI35" s="50"/>
      <c r="AGJ35" s="50"/>
      <c r="AGK35" s="50"/>
      <c r="AGL35" s="50"/>
      <c r="AGM35" s="50"/>
      <c r="AGN35" s="50"/>
      <c r="AGO35" s="50"/>
      <c r="AGP35" s="50"/>
      <c r="AGQ35" s="50"/>
      <c r="AGR35" s="50"/>
      <c r="AGS35" s="50"/>
      <c r="AGT35" s="50"/>
      <c r="AGU35" s="50"/>
      <c r="AGV35" s="50"/>
      <c r="AGW35" s="50"/>
      <c r="AGX35" s="50"/>
      <c r="AGY35" s="50"/>
      <c r="AGZ35" s="50"/>
      <c r="AHA35" s="50"/>
      <c r="AHB35" s="50"/>
      <c r="AHC35" s="50"/>
      <c r="AHD35" s="50"/>
      <c r="AHE35" s="50"/>
      <c r="AHF35" s="50"/>
      <c r="AHG35" s="50"/>
      <c r="AHH35" s="50"/>
      <c r="AHI35" s="50"/>
      <c r="AHJ35" s="50"/>
      <c r="AHK35" s="50"/>
      <c r="AHL35" s="50"/>
      <c r="AHM35" s="50"/>
      <c r="AHN35" s="50"/>
      <c r="AHO35" s="50"/>
      <c r="AHP35" s="50"/>
      <c r="AHQ35" s="50"/>
      <c r="AHR35" s="50"/>
      <c r="AHS35" s="50"/>
      <c r="AHT35" s="50"/>
      <c r="AHU35" s="50"/>
      <c r="AHV35" s="50"/>
      <c r="AHW35" s="50"/>
      <c r="AHX35" s="50"/>
      <c r="AHY35" s="50"/>
      <c r="AHZ35" s="50"/>
      <c r="AIA35" s="50"/>
      <c r="AIB35" s="50"/>
      <c r="AIC35" s="50"/>
      <c r="AID35" s="50"/>
      <c r="AIE35" s="50"/>
      <c r="AIF35" s="50"/>
      <c r="AIG35" s="50"/>
      <c r="AIH35" s="50"/>
      <c r="AII35" s="50"/>
      <c r="AIJ35" s="50"/>
      <c r="AIK35" s="50"/>
      <c r="AIL35" s="50"/>
      <c r="AIM35" s="50"/>
      <c r="AIN35" s="50"/>
      <c r="AIO35" s="50"/>
      <c r="AIP35" s="50"/>
      <c r="AIQ35" s="50"/>
      <c r="AIR35" s="50"/>
      <c r="AIS35" s="50"/>
      <c r="AIT35" s="50"/>
      <c r="AIU35" s="50"/>
      <c r="AIV35" s="50"/>
      <c r="AIW35" s="50"/>
      <c r="AIX35" s="50"/>
      <c r="AIY35" s="50"/>
      <c r="AIZ35" s="50"/>
      <c r="AJA35" s="50"/>
      <c r="AJB35" s="50"/>
      <c r="AJC35" s="50"/>
      <c r="AJD35" s="50"/>
      <c r="AJE35" s="50"/>
      <c r="AJF35" s="50"/>
      <c r="AJG35" s="50"/>
      <c r="AJH35" s="50"/>
      <c r="AJI35" s="50"/>
      <c r="AJJ35" s="50"/>
      <c r="AJK35" s="50"/>
      <c r="AJL35" s="50"/>
      <c r="AJM35" s="50"/>
      <c r="AJN35" s="50"/>
      <c r="AJO35" s="50"/>
      <c r="AJP35" s="50"/>
      <c r="AJQ35" s="50"/>
      <c r="AJR35" s="50"/>
      <c r="AJS35" s="50"/>
      <c r="AJT35" s="50"/>
      <c r="AJU35" s="50"/>
      <c r="AJV35" s="50"/>
      <c r="AJW35" s="50"/>
      <c r="AJX35" s="50"/>
      <c r="AJY35" s="50"/>
      <c r="AJZ35" s="50"/>
      <c r="AKA35" s="50"/>
      <c r="AKB35" s="50"/>
      <c r="AKC35" s="50"/>
      <c r="AKD35" s="50"/>
      <c r="AKE35" s="50"/>
      <c r="AKF35" s="50"/>
      <c r="AKG35" s="50"/>
      <c r="AKH35" s="50"/>
      <c r="AKI35" s="50"/>
      <c r="AKJ35" s="50"/>
      <c r="AKK35" s="50"/>
      <c r="AKL35" s="50"/>
      <c r="AKM35" s="50"/>
      <c r="AKN35" s="50"/>
      <c r="AKO35" s="50"/>
      <c r="AKP35" s="50"/>
      <c r="AKQ35" s="50"/>
      <c r="AKR35" s="50"/>
      <c r="AKS35" s="50"/>
      <c r="AKT35" s="50"/>
      <c r="AKU35" s="50"/>
      <c r="AKV35" s="50"/>
      <c r="AKW35" s="50"/>
      <c r="AKX35" s="50"/>
      <c r="AKY35" s="50"/>
      <c r="AKZ35" s="50"/>
      <c r="ALA35" s="50"/>
      <c r="ALB35" s="50"/>
      <c r="ALC35" s="50"/>
      <c r="ALD35" s="50"/>
      <c r="ALE35" s="50"/>
      <c r="ALF35" s="50"/>
      <c r="ALG35" s="50"/>
      <c r="ALH35" s="50"/>
      <c r="ALI35" s="50"/>
      <c r="ALJ35" s="50"/>
      <c r="ALK35" s="50"/>
      <c r="ALL35" s="50"/>
      <c r="ALM35" s="50"/>
      <c r="ALN35" s="50"/>
      <c r="ALO35" s="50"/>
      <c r="ALP35" s="50"/>
      <c r="ALQ35" s="50"/>
      <c r="ALR35" s="50"/>
      <c r="ALS35" s="50"/>
      <c r="ALT35" s="50"/>
      <c r="ALU35" s="50"/>
      <c r="ALV35" s="50"/>
      <c r="ALW35" s="50"/>
      <c r="ALX35" s="50"/>
      <c r="ALY35" s="50"/>
      <c r="ALZ35" s="50"/>
      <c r="AMA35" s="50"/>
      <c r="AMB35" s="50"/>
      <c r="AMC35" s="50"/>
      <c r="AMD35" s="50"/>
      <c r="AME35" s="50"/>
      <c r="AMF35" s="50"/>
      <c r="AMG35" s="50"/>
      <c r="AMH35" s="50"/>
      <c r="AMI35" s="50"/>
      <c r="AMJ35" s="50"/>
      <c r="AMK35" s="50"/>
      <c r="AML35" s="50"/>
      <c r="AMM35" s="50"/>
      <c r="AMN35" s="50"/>
      <c r="AMO35" s="50"/>
    </row>
    <row r="36" spans="1:1029" s="283" customFormat="1" ht="69" customHeight="1">
      <c r="A36" s="2"/>
      <c r="B36" s="10">
        <v>29</v>
      </c>
      <c r="C36" s="280">
        <v>28</v>
      </c>
      <c r="D36" s="281">
        <v>33</v>
      </c>
      <c r="E36" s="10" t="s">
        <v>215</v>
      </c>
      <c r="F36" s="10" t="s">
        <v>77</v>
      </c>
      <c r="G36" s="11"/>
      <c r="H36" s="11" t="s">
        <v>1657</v>
      </c>
      <c r="I36" s="11"/>
      <c r="J36" s="11"/>
      <c r="K36" s="11"/>
      <c r="L36" s="11"/>
      <c r="M36" s="11"/>
      <c r="N36" s="390"/>
      <c r="O36" s="390" t="s">
        <v>216</v>
      </c>
      <c r="P36" s="390" t="s">
        <v>63</v>
      </c>
      <c r="Q36" s="384" t="s">
        <v>64</v>
      </c>
      <c r="R36" s="391">
        <v>12</v>
      </c>
      <c r="S36" s="387">
        <v>15</v>
      </c>
      <c r="T36" s="387">
        <v>1</v>
      </c>
      <c r="U36" s="387"/>
      <c r="V36" s="387"/>
      <c r="W36" s="387"/>
      <c r="X36" s="387">
        <v>1</v>
      </c>
      <c r="Y36" s="387">
        <v>1</v>
      </c>
      <c r="Z36" s="387"/>
      <c r="AA36" s="387"/>
      <c r="AB36" s="384"/>
      <c r="AC36" s="387"/>
      <c r="AD36" s="387"/>
      <c r="AE36" s="387"/>
      <c r="AF36" s="387"/>
      <c r="AG36" s="387"/>
      <c r="AH36" s="387"/>
      <c r="AI36" s="387"/>
      <c r="AJ36" s="387"/>
      <c r="AK36" s="387"/>
      <c r="AL36" s="387" t="s">
        <v>79</v>
      </c>
      <c r="AM36" s="387" t="s">
        <v>217</v>
      </c>
      <c r="AN36" s="384" t="s">
        <v>71</v>
      </c>
      <c r="AO36" s="384" t="s">
        <v>72</v>
      </c>
      <c r="AP36" s="384">
        <v>1</v>
      </c>
      <c r="AQ36" s="384" t="s">
        <v>81</v>
      </c>
      <c r="AR36" s="392">
        <v>42163</v>
      </c>
      <c r="AS36" s="392">
        <v>43259</v>
      </c>
      <c r="AT36" s="387"/>
      <c r="AU36" s="387"/>
      <c r="AV36" s="387">
        <v>1</v>
      </c>
      <c r="AW36" s="387"/>
      <c r="AX36" s="387"/>
      <c r="AY36" s="387"/>
      <c r="AZ36" s="387"/>
      <c r="BA36" s="387">
        <v>1</v>
      </c>
      <c r="BB36" s="387"/>
      <c r="BC36" s="387"/>
      <c r="BD36" s="387"/>
      <c r="BE36" s="387"/>
      <c r="BF36" s="387">
        <v>1</v>
      </c>
      <c r="BG36" s="387"/>
      <c r="BH36" s="387"/>
      <c r="BI36" s="387"/>
      <c r="BJ36" s="387"/>
      <c r="BK36" s="389">
        <v>2450</v>
      </c>
      <c r="BL36" s="10"/>
      <c r="BM36" s="10"/>
      <c r="BN36" s="10">
        <v>35</v>
      </c>
      <c r="BO36" s="10" t="s">
        <v>74</v>
      </c>
      <c r="BP36" s="10" t="s">
        <v>218</v>
      </c>
      <c r="BQ36" s="10">
        <v>2</v>
      </c>
      <c r="BR36" s="10" t="str">
        <f t="shared" si="0"/>
        <v>28_33</v>
      </c>
      <c r="BS36" s="282"/>
      <c r="BT36" s="10" t="s">
        <v>1726</v>
      </c>
      <c r="BU36" s="10"/>
      <c r="BV36" s="10"/>
      <c r="BW36" s="289"/>
      <c r="BX36" s="289" t="s">
        <v>1777</v>
      </c>
      <c r="BY36" s="10"/>
      <c r="BZ36" s="10"/>
      <c r="CA36" s="10"/>
      <c r="CC36" s="410" t="s">
        <v>1959</v>
      </c>
    </row>
    <row r="37" spans="1:1029" s="13" customFormat="1" ht="69" customHeight="1">
      <c r="A37" s="9">
        <v>19</v>
      </c>
      <c r="B37" s="9">
        <v>30</v>
      </c>
      <c r="C37" s="280">
        <v>29</v>
      </c>
      <c r="D37" s="281">
        <v>33</v>
      </c>
      <c r="E37" s="9" t="s">
        <v>219</v>
      </c>
      <c r="F37" s="9" t="s">
        <v>61</v>
      </c>
      <c r="G37" s="12" t="s">
        <v>1658</v>
      </c>
      <c r="H37" s="12"/>
      <c r="I37" s="12"/>
      <c r="J37" s="12"/>
      <c r="K37" s="12"/>
      <c r="L37" s="12"/>
      <c r="M37" s="12"/>
      <c r="N37" s="393">
        <v>23</v>
      </c>
      <c r="O37" s="394" t="s">
        <v>216</v>
      </c>
      <c r="P37" s="394" t="s">
        <v>63</v>
      </c>
      <c r="Q37" s="384" t="s">
        <v>64</v>
      </c>
      <c r="R37" s="385">
        <v>12</v>
      </c>
      <c r="S37" s="386">
        <v>15</v>
      </c>
      <c r="T37" s="387"/>
      <c r="U37" s="387"/>
      <c r="V37" s="387">
        <v>1</v>
      </c>
      <c r="W37" s="387"/>
      <c r="X37" s="384"/>
      <c r="Y37" s="384"/>
      <c r="Z37" s="384">
        <v>1</v>
      </c>
      <c r="AA37" s="383"/>
      <c r="AB37" s="383">
        <v>89</v>
      </c>
      <c r="AC37" s="388">
        <v>2</v>
      </c>
      <c r="AD37" s="384" t="s">
        <v>220</v>
      </c>
      <c r="AE37" s="384" t="s">
        <v>66</v>
      </c>
      <c r="AF37" s="384" t="s">
        <v>221</v>
      </c>
      <c r="AG37" s="384" t="s">
        <v>68</v>
      </c>
      <c r="AH37" s="384" t="s">
        <v>222</v>
      </c>
      <c r="AI37" s="384" t="s">
        <v>162</v>
      </c>
      <c r="AJ37" s="384" t="s">
        <v>223</v>
      </c>
      <c r="AK37" s="384" t="s">
        <v>68</v>
      </c>
      <c r="AL37" s="384" t="s">
        <v>69</v>
      </c>
      <c r="AM37" s="384" t="s">
        <v>224</v>
      </c>
      <c r="AN37" s="384" t="s">
        <v>71</v>
      </c>
      <c r="AO37" s="384" t="s">
        <v>72</v>
      </c>
      <c r="AP37" s="384"/>
      <c r="AQ37" s="384"/>
      <c r="AR37" s="384"/>
      <c r="AS37" s="384"/>
      <c r="AT37" s="387"/>
      <c r="AU37" s="387"/>
      <c r="AV37" s="387"/>
      <c r="AW37" s="387"/>
      <c r="AX37" s="387"/>
      <c r="AY37" s="387">
        <v>1</v>
      </c>
      <c r="AZ37" s="387"/>
      <c r="BA37" s="387"/>
      <c r="BB37" s="387"/>
      <c r="BC37" s="387"/>
      <c r="BD37" s="387"/>
      <c r="BE37" s="387"/>
      <c r="BF37" s="387"/>
      <c r="BG37" s="387">
        <v>1</v>
      </c>
      <c r="BH37" s="384">
        <v>1</v>
      </c>
      <c r="BI37" s="387"/>
      <c r="BJ37" s="387"/>
      <c r="BK37" s="389">
        <v>1230</v>
      </c>
      <c r="BL37" s="10"/>
      <c r="BM37" s="10"/>
      <c r="BN37" s="10">
        <v>36</v>
      </c>
      <c r="BO37" s="10" t="s">
        <v>74</v>
      </c>
      <c r="BP37" s="10" t="s">
        <v>225</v>
      </c>
      <c r="BQ37" s="10">
        <v>1</v>
      </c>
      <c r="BR37" s="10" t="str">
        <f t="shared" si="0"/>
        <v>29_33</v>
      </c>
      <c r="BS37" s="282"/>
      <c r="BT37" s="10"/>
      <c r="BU37" s="10" t="s">
        <v>1777</v>
      </c>
      <c r="BV37" s="10"/>
      <c r="BW37" s="289"/>
      <c r="BX37" s="289"/>
      <c r="BY37" s="9"/>
      <c r="BZ37" s="9"/>
      <c r="CA37" s="9"/>
      <c r="CC37" s="409" t="s">
        <v>1959</v>
      </c>
    </row>
    <row r="38" spans="1:1029" s="1" customFormat="1" ht="69" customHeight="1">
      <c r="A38" s="9">
        <v>20</v>
      </c>
      <c r="B38" s="9">
        <v>31</v>
      </c>
      <c r="C38" s="280">
        <v>30</v>
      </c>
      <c r="D38" s="281">
        <v>42</v>
      </c>
      <c r="E38" s="9" t="s">
        <v>226</v>
      </c>
      <c r="F38" s="9" t="s">
        <v>61</v>
      </c>
      <c r="G38" s="12"/>
      <c r="H38" s="12"/>
      <c r="I38" s="12"/>
      <c r="J38" s="12"/>
      <c r="K38" s="12"/>
      <c r="L38" s="12"/>
      <c r="M38" s="12"/>
      <c r="N38" s="393">
        <v>24</v>
      </c>
      <c r="O38" s="394" t="s">
        <v>216</v>
      </c>
      <c r="P38" s="394" t="s">
        <v>63</v>
      </c>
      <c r="Q38" s="384" t="s">
        <v>64</v>
      </c>
      <c r="R38" s="385">
        <v>12</v>
      </c>
      <c r="S38" s="386">
        <v>15</v>
      </c>
      <c r="T38" s="387"/>
      <c r="U38" s="387"/>
      <c r="V38" s="387">
        <v>1</v>
      </c>
      <c r="W38" s="387"/>
      <c r="X38" s="384"/>
      <c r="Y38" s="384"/>
      <c r="Z38" s="384">
        <v>1</v>
      </c>
      <c r="AA38" s="383"/>
      <c r="AB38" s="383">
        <v>89</v>
      </c>
      <c r="AC38" s="388">
        <v>1</v>
      </c>
      <c r="AD38" s="384" t="s">
        <v>227</v>
      </c>
      <c r="AE38" s="384" t="s">
        <v>117</v>
      </c>
      <c r="AF38" s="384" t="s">
        <v>228</v>
      </c>
      <c r="AG38" s="384" t="s">
        <v>68</v>
      </c>
      <c r="AH38" s="384" t="s">
        <v>68</v>
      </c>
      <c r="AI38" s="384" t="s">
        <v>68</v>
      </c>
      <c r="AJ38" s="384" t="s">
        <v>68</v>
      </c>
      <c r="AK38" s="384" t="s">
        <v>68</v>
      </c>
      <c r="AL38" s="384" t="s">
        <v>69</v>
      </c>
      <c r="AM38" s="384" t="s">
        <v>229</v>
      </c>
      <c r="AN38" s="384" t="s">
        <v>71</v>
      </c>
      <c r="AO38" s="384" t="s">
        <v>72</v>
      </c>
      <c r="AP38" s="384"/>
      <c r="AQ38" s="384"/>
      <c r="AR38" s="384"/>
      <c r="AS38" s="384"/>
      <c r="AT38" s="387"/>
      <c r="AU38" s="387"/>
      <c r="AV38" s="387"/>
      <c r="AW38" s="387"/>
      <c r="AX38" s="387"/>
      <c r="AY38" s="387">
        <v>1</v>
      </c>
      <c r="AZ38" s="387"/>
      <c r="BA38" s="387"/>
      <c r="BB38" s="387"/>
      <c r="BC38" s="387"/>
      <c r="BD38" s="387"/>
      <c r="BE38" s="387"/>
      <c r="BF38" s="387"/>
      <c r="BG38" s="387">
        <v>1</v>
      </c>
      <c r="BH38" s="384">
        <v>1</v>
      </c>
      <c r="BI38" s="387"/>
      <c r="BJ38" s="387"/>
      <c r="BK38" s="389">
        <v>1230</v>
      </c>
      <c r="BL38" s="10"/>
      <c r="BM38" s="10"/>
      <c r="BN38" s="10">
        <v>37</v>
      </c>
      <c r="BO38" s="10" t="s">
        <v>74</v>
      </c>
      <c r="BP38" s="10" t="s">
        <v>225</v>
      </c>
      <c r="BQ38" s="10">
        <v>1</v>
      </c>
      <c r="BR38" s="10" t="str">
        <f t="shared" si="0"/>
        <v>30_42</v>
      </c>
      <c r="BS38" s="282"/>
      <c r="BT38" s="10"/>
      <c r="BU38" s="10" t="s">
        <v>1777</v>
      </c>
      <c r="BV38" s="10"/>
      <c r="BW38" s="289"/>
      <c r="BX38" s="289"/>
      <c r="BY38" s="457"/>
      <c r="BZ38" s="457"/>
      <c r="CA38" s="457"/>
      <c r="CB38" s="271"/>
      <c r="CC38" s="458" t="s">
        <v>1959</v>
      </c>
      <c r="CD38" s="271"/>
      <c r="CE38" s="271"/>
      <c r="CF38" s="271"/>
      <c r="CG38" s="271"/>
      <c r="CH38" s="271"/>
      <c r="CI38" s="271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1"/>
      <c r="CY38" s="271"/>
      <c r="CZ38" s="271"/>
      <c r="DA38" s="271"/>
      <c r="DB38" s="271"/>
      <c r="DC38" s="271"/>
      <c r="DD38" s="271"/>
      <c r="DE38" s="271"/>
      <c r="DF38" s="271"/>
      <c r="DG38" s="271"/>
      <c r="DH38" s="271"/>
      <c r="DI38" s="271"/>
      <c r="DJ38" s="271"/>
      <c r="DK38" s="271"/>
      <c r="DL38" s="271"/>
      <c r="DM38" s="271"/>
      <c r="DN38" s="271"/>
      <c r="DO38" s="271"/>
      <c r="DP38" s="271"/>
      <c r="DQ38" s="271"/>
      <c r="DR38" s="271"/>
      <c r="DS38" s="271"/>
      <c r="DT38" s="271"/>
      <c r="DU38" s="271"/>
      <c r="DV38" s="271"/>
      <c r="DW38" s="271"/>
      <c r="DX38" s="271"/>
      <c r="DY38" s="271"/>
      <c r="DZ38" s="271"/>
      <c r="EA38" s="271"/>
      <c r="EB38" s="271"/>
      <c r="EC38" s="271"/>
      <c r="ED38" s="271"/>
      <c r="EE38" s="271"/>
      <c r="EF38" s="271"/>
      <c r="EG38" s="271"/>
      <c r="EH38" s="271"/>
      <c r="EI38" s="271"/>
      <c r="EJ38" s="271"/>
      <c r="EK38" s="271"/>
      <c r="EL38" s="271"/>
      <c r="EM38" s="271"/>
      <c r="EN38" s="271"/>
      <c r="EO38" s="271"/>
      <c r="EP38" s="271"/>
      <c r="EQ38" s="271"/>
      <c r="ER38" s="271"/>
      <c r="ES38" s="271"/>
      <c r="ET38" s="271"/>
      <c r="EU38" s="271"/>
      <c r="EV38" s="271"/>
      <c r="EW38" s="271"/>
      <c r="EX38" s="271"/>
      <c r="EY38" s="271"/>
      <c r="EZ38" s="271"/>
      <c r="FA38" s="271"/>
      <c r="FB38" s="271"/>
      <c r="FC38" s="271"/>
      <c r="FD38" s="271"/>
      <c r="FE38" s="271"/>
      <c r="FF38" s="271"/>
      <c r="FG38" s="271"/>
      <c r="FH38" s="271"/>
      <c r="FI38" s="271"/>
      <c r="FJ38" s="271"/>
      <c r="FK38" s="271"/>
      <c r="FL38" s="271"/>
      <c r="FM38" s="271"/>
      <c r="FN38" s="271"/>
      <c r="FO38" s="271"/>
      <c r="FP38" s="271"/>
      <c r="FQ38" s="271"/>
      <c r="FR38" s="271"/>
      <c r="FS38" s="271"/>
      <c r="FT38" s="271"/>
      <c r="FU38" s="271"/>
      <c r="FV38" s="271"/>
      <c r="FW38" s="271"/>
      <c r="FX38" s="271"/>
      <c r="FY38" s="271"/>
      <c r="FZ38" s="271"/>
      <c r="GA38" s="271"/>
      <c r="GB38" s="271"/>
      <c r="GC38" s="271"/>
      <c r="GD38" s="271"/>
      <c r="GE38" s="271"/>
      <c r="GF38" s="271"/>
      <c r="GG38" s="271"/>
      <c r="GH38" s="271"/>
      <c r="GI38" s="271"/>
      <c r="GJ38" s="271"/>
      <c r="GK38" s="271"/>
      <c r="GL38" s="271"/>
      <c r="GM38" s="271"/>
      <c r="GN38" s="271"/>
      <c r="GO38" s="271"/>
      <c r="GP38" s="271"/>
      <c r="GQ38" s="271"/>
      <c r="GR38" s="271"/>
      <c r="GS38" s="271"/>
      <c r="GT38" s="271"/>
      <c r="GU38" s="271"/>
      <c r="GV38" s="271"/>
      <c r="GW38" s="271"/>
      <c r="GX38" s="271"/>
      <c r="GY38" s="271"/>
      <c r="GZ38" s="271"/>
      <c r="HA38" s="271"/>
      <c r="HB38" s="271"/>
      <c r="HC38" s="271"/>
      <c r="HD38" s="271"/>
      <c r="HE38" s="271"/>
      <c r="HF38" s="271"/>
      <c r="HG38" s="271"/>
      <c r="HH38" s="271"/>
      <c r="HI38" s="271"/>
      <c r="HJ38" s="271"/>
      <c r="HK38" s="271"/>
      <c r="HL38" s="271"/>
      <c r="HM38" s="271"/>
      <c r="HN38" s="271"/>
      <c r="HO38" s="271"/>
      <c r="HP38" s="271"/>
      <c r="HQ38" s="271"/>
      <c r="HR38" s="271"/>
      <c r="HS38" s="271"/>
      <c r="HT38" s="271"/>
      <c r="HU38" s="271"/>
      <c r="HV38" s="271"/>
      <c r="HW38" s="271"/>
      <c r="HX38" s="271"/>
      <c r="HY38" s="271"/>
      <c r="HZ38" s="271"/>
      <c r="IA38" s="271"/>
      <c r="IB38" s="271"/>
      <c r="IC38" s="271"/>
      <c r="ID38" s="271"/>
      <c r="IE38" s="271"/>
      <c r="IF38" s="271"/>
      <c r="IG38" s="271"/>
      <c r="IH38" s="271"/>
      <c r="II38" s="271"/>
      <c r="IJ38" s="271"/>
      <c r="IK38" s="271"/>
      <c r="IL38" s="271"/>
      <c r="IM38" s="271"/>
      <c r="IN38" s="271"/>
      <c r="IO38" s="271"/>
      <c r="IP38" s="271"/>
      <c r="IQ38" s="271"/>
      <c r="IR38" s="271"/>
      <c r="IS38" s="271"/>
      <c r="IT38" s="271"/>
      <c r="IU38" s="271"/>
      <c r="IV38" s="271"/>
      <c r="IW38" s="271"/>
      <c r="IX38" s="271"/>
      <c r="IY38" s="271"/>
      <c r="IZ38" s="271"/>
      <c r="JA38" s="271"/>
      <c r="JB38" s="271"/>
      <c r="JC38" s="271"/>
      <c r="JD38" s="271"/>
      <c r="JE38" s="271"/>
      <c r="JF38" s="271"/>
      <c r="JG38" s="271"/>
      <c r="JH38" s="271"/>
      <c r="JI38" s="271"/>
      <c r="JJ38" s="271"/>
      <c r="JK38" s="271"/>
      <c r="JL38" s="271"/>
      <c r="JM38" s="271"/>
      <c r="JN38" s="271"/>
      <c r="JO38" s="271"/>
      <c r="JP38" s="271"/>
      <c r="JQ38" s="271"/>
      <c r="JR38" s="271"/>
      <c r="JS38" s="271"/>
      <c r="JT38" s="271"/>
      <c r="JU38" s="271"/>
      <c r="JV38" s="271"/>
      <c r="JW38" s="271"/>
      <c r="JX38" s="271"/>
      <c r="JY38" s="271"/>
      <c r="JZ38" s="271"/>
      <c r="KA38" s="271"/>
      <c r="KB38" s="271"/>
      <c r="KC38" s="271"/>
      <c r="KD38" s="271"/>
      <c r="KE38" s="271"/>
      <c r="KF38" s="271"/>
      <c r="KG38" s="271"/>
      <c r="KH38" s="271"/>
      <c r="KI38" s="271"/>
      <c r="KJ38" s="271"/>
      <c r="KK38" s="271"/>
      <c r="KL38" s="271"/>
      <c r="KM38" s="271"/>
      <c r="KN38" s="271"/>
      <c r="KO38" s="271"/>
      <c r="KP38" s="271"/>
      <c r="KQ38" s="271"/>
      <c r="KR38" s="271"/>
      <c r="KS38" s="271"/>
      <c r="KT38" s="271"/>
      <c r="KU38" s="271"/>
      <c r="KV38" s="271"/>
      <c r="KW38" s="271"/>
      <c r="KX38" s="271"/>
      <c r="KY38" s="271"/>
      <c r="KZ38" s="271"/>
      <c r="LA38" s="271"/>
      <c r="LB38" s="271"/>
      <c r="LC38" s="271"/>
      <c r="LD38" s="271"/>
      <c r="LE38" s="271"/>
      <c r="LF38" s="271"/>
      <c r="LG38" s="271"/>
      <c r="LH38" s="271"/>
      <c r="LI38" s="271"/>
      <c r="LJ38" s="271"/>
      <c r="LK38" s="271"/>
      <c r="LL38" s="271"/>
      <c r="LM38" s="271"/>
      <c r="LN38" s="271"/>
      <c r="LO38" s="271"/>
      <c r="LP38" s="271"/>
      <c r="LQ38" s="271"/>
      <c r="LR38" s="271"/>
      <c r="LS38" s="271"/>
      <c r="LT38" s="271"/>
      <c r="LU38" s="271"/>
      <c r="LV38" s="271"/>
      <c r="LW38" s="271"/>
      <c r="LX38" s="271"/>
      <c r="LY38" s="271"/>
      <c r="LZ38" s="271"/>
      <c r="MA38" s="271"/>
      <c r="MB38" s="271"/>
      <c r="MC38" s="271"/>
      <c r="MD38" s="271"/>
      <c r="ME38" s="271"/>
      <c r="MF38" s="271"/>
      <c r="MG38" s="271"/>
      <c r="MH38" s="271"/>
      <c r="MI38" s="271"/>
      <c r="MJ38" s="271"/>
      <c r="MK38" s="271"/>
      <c r="ML38" s="271"/>
      <c r="MM38" s="271"/>
      <c r="MN38" s="271"/>
      <c r="MO38" s="271"/>
      <c r="MP38" s="271"/>
      <c r="MQ38" s="271"/>
      <c r="MR38" s="271"/>
      <c r="MS38" s="271"/>
      <c r="MT38" s="271"/>
      <c r="MU38" s="271"/>
      <c r="MV38" s="271"/>
      <c r="MW38" s="271"/>
      <c r="MX38" s="271"/>
      <c r="MY38" s="271"/>
      <c r="MZ38" s="271"/>
      <c r="NA38" s="271"/>
      <c r="NB38" s="271"/>
      <c r="NC38" s="271"/>
      <c r="ND38" s="271"/>
      <c r="NE38" s="271"/>
      <c r="NF38" s="271"/>
      <c r="NG38" s="271"/>
      <c r="NH38" s="271"/>
      <c r="NI38" s="271"/>
      <c r="NJ38" s="271"/>
      <c r="NK38" s="271"/>
      <c r="NL38" s="271"/>
      <c r="NM38" s="271"/>
      <c r="NN38" s="271"/>
      <c r="NO38" s="271"/>
      <c r="NP38" s="271"/>
      <c r="NQ38" s="271"/>
      <c r="NR38" s="271"/>
      <c r="NS38" s="271"/>
      <c r="NT38" s="271"/>
      <c r="NU38" s="271"/>
      <c r="NV38" s="271"/>
      <c r="NW38" s="271"/>
      <c r="NX38" s="271"/>
      <c r="NY38" s="271"/>
      <c r="NZ38" s="271"/>
      <c r="OA38" s="271"/>
      <c r="OB38" s="271"/>
      <c r="OC38" s="271"/>
      <c r="OD38" s="271"/>
      <c r="OE38" s="271"/>
      <c r="OF38" s="271"/>
      <c r="OG38" s="271"/>
      <c r="OH38" s="271"/>
      <c r="OI38" s="271"/>
      <c r="OJ38" s="271"/>
      <c r="OK38" s="271"/>
      <c r="OL38" s="271"/>
      <c r="OM38" s="271"/>
      <c r="ON38" s="271"/>
      <c r="OO38" s="271"/>
      <c r="OP38" s="271"/>
      <c r="OQ38" s="271"/>
      <c r="OR38" s="271"/>
      <c r="OS38" s="271"/>
      <c r="OT38" s="271"/>
      <c r="OU38" s="271"/>
      <c r="OV38" s="271"/>
      <c r="OW38" s="271"/>
      <c r="OX38" s="271"/>
      <c r="OY38" s="271"/>
      <c r="OZ38" s="271"/>
      <c r="PA38" s="271"/>
      <c r="PB38" s="271"/>
      <c r="PC38" s="271"/>
      <c r="PD38" s="271"/>
      <c r="PE38" s="271"/>
      <c r="PF38" s="271"/>
      <c r="PG38" s="271"/>
      <c r="PH38" s="271"/>
      <c r="PI38" s="271"/>
      <c r="PJ38" s="271"/>
      <c r="PK38" s="271"/>
      <c r="PL38" s="271"/>
      <c r="PM38" s="271"/>
      <c r="PN38" s="271"/>
      <c r="PO38" s="271"/>
      <c r="PP38" s="271"/>
      <c r="PQ38" s="271"/>
      <c r="PR38" s="271"/>
      <c r="PS38" s="271"/>
      <c r="PT38" s="271"/>
      <c r="PU38" s="271"/>
      <c r="PV38" s="271"/>
      <c r="PW38" s="271"/>
      <c r="PX38" s="271"/>
      <c r="PY38" s="271"/>
      <c r="PZ38" s="271"/>
      <c r="QA38" s="271"/>
      <c r="QB38" s="271"/>
      <c r="QC38" s="271"/>
      <c r="QD38" s="271"/>
      <c r="QE38" s="271"/>
      <c r="QF38" s="271"/>
      <c r="QG38" s="271"/>
      <c r="QH38" s="271"/>
      <c r="QI38" s="271"/>
      <c r="QJ38" s="271"/>
      <c r="QK38" s="271"/>
      <c r="QL38" s="271"/>
      <c r="QM38" s="271"/>
      <c r="QN38" s="271"/>
      <c r="QO38" s="271"/>
      <c r="QP38" s="271"/>
      <c r="QQ38" s="271"/>
      <c r="QR38" s="271"/>
      <c r="QS38" s="271"/>
      <c r="QT38" s="271"/>
      <c r="QU38" s="271"/>
      <c r="QV38" s="271"/>
      <c r="QW38" s="271"/>
      <c r="QX38" s="271"/>
      <c r="QY38" s="271"/>
      <c r="QZ38" s="271"/>
      <c r="RA38" s="271"/>
      <c r="RB38" s="271"/>
      <c r="RC38" s="271"/>
      <c r="RD38" s="271"/>
      <c r="RE38" s="271"/>
      <c r="RF38" s="271"/>
      <c r="RG38" s="271"/>
      <c r="RH38" s="271"/>
      <c r="RI38" s="271"/>
      <c r="RJ38" s="271"/>
      <c r="RK38" s="271"/>
      <c r="RL38" s="271"/>
      <c r="RM38" s="271"/>
      <c r="RN38" s="271"/>
      <c r="RO38" s="271"/>
      <c r="RP38" s="271"/>
      <c r="RQ38" s="271"/>
      <c r="RR38" s="271"/>
      <c r="RS38" s="271"/>
      <c r="RT38" s="271"/>
      <c r="RU38" s="271"/>
      <c r="RV38" s="271"/>
      <c r="RW38" s="271"/>
      <c r="RX38" s="271"/>
      <c r="RY38" s="271"/>
      <c r="RZ38" s="271"/>
      <c r="SA38" s="271"/>
      <c r="SB38" s="271"/>
      <c r="SC38" s="271"/>
      <c r="SD38" s="271"/>
      <c r="SE38" s="271"/>
      <c r="SF38" s="271"/>
      <c r="SG38" s="271"/>
      <c r="SH38" s="271"/>
      <c r="SI38" s="271"/>
      <c r="SJ38" s="271"/>
      <c r="SK38" s="271"/>
      <c r="SL38" s="271"/>
      <c r="SM38" s="271"/>
      <c r="SN38" s="271"/>
      <c r="SO38" s="271"/>
      <c r="SP38" s="271"/>
      <c r="SQ38" s="271"/>
      <c r="SR38" s="271"/>
      <c r="SS38" s="271"/>
      <c r="ST38" s="271"/>
      <c r="SU38" s="271"/>
      <c r="SV38" s="271"/>
      <c r="SW38" s="271"/>
      <c r="SX38" s="271"/>
      <c r="SY38" s="271"/>
      <c r="SZ38" s="271"/>
      <c r="TA38" s="271"/>
      <c r="TB38" s="271"/>
      <c r="TC38" s="271"/>
      <c r="TD38" s="271"/>
      <c r="TE38" s="271"/>
      <c r="TF38" s="271"/>
      <c r="TG38" s="271"/>
      <c r="TH38" s="271"/>
      <c r="TI38" s="271"/>
      <c r="TJ38" s="271"/>
      <c r="TK38" s="271"/>
      <c r="TL38" s="271"/>
      <c r="TM38" s="271"/>
      <c r="TN38" s="271"/>
      <c r="TO38" s="271"/>
      <c r="TP38" s="271"/>
      <c r="TQ38" s="271"/>
      <c r="TR38" s="271"/>
      <c r="TS38" s="271"/>
      <c r="TT38" s="271"/>
      <c r="TU38" s="271"/>
      <c r="TV38" s="271"/>
      <c r="TW38" s="271"/>
      <c r="TX38" s="271"/>
      <c r="TY38" s="271"/>
      <c r="TZ38" s="271"/>
      <c r="UA38" s="271"/>
      <c r="UB38" s="271"/>
      <c r="UC38" s="271"/>
      <c r="UD38" s="271"/>
      <c r="UE38" s="271"/>
      <c r="UF38" s="271"/>
      <c r="UG38" s="271"/>
      <c r="UH38" s="271"/>
      <c r="UI38" s="271"/>
      <c r="UJ38" s="271"/>
      <c r="UK38" s="271"/>
      <c r="UL38" s="271"/>
      <c r="UM38" s="271"/>
      <c r="UN38" s="271"/>
      <c r="UO38" s="271"/>
      <c r="UP38" s="271"/>
      <c r="UQ38" s="271"/>
      <c r="UR38" s="271"/>
      <c r="US38" s="271"/>
      <c r="UT38" s="271"/>
      <c r="UU38" s="271"/>
      <c r="UV38" s="271"/>
      <c r="UW38" s="271"/>
      <c r="UX38" s="271"/>
      <c r="UY38" s="271"/>
      <c r="UZ38" s="271"/>
      <c r="VA38" s="271"/>
      <c r="VB38" s="271"/>
      <c r="VC38" s="271"/>
      <c r="VD38" s="271"/>
      <c r="VE38" s="271"/>
      <c r="VF38" s="271"/>
      <c r="VG38" s="271"/>
      <c r="VH38" s="271"/>
      <c r="VI38" s="271"/>
      <c r="VJ38" s="271"/>
      <c r="VK38" s="271"/>
      <c r="VL38" s="271"/>
      <c r="VM38" s="271"/>
      <c r="VN38" s="271"/>
      <c r="VO38" s="271"/>
      <c r="VP38" s="271"/>
      <c r="VQ38" s="271"/>
      <c r="VR38" s="271"/>
      <c r="VS38" s="271"/>
      <c r="VT38" s="271"/>
      <c r="VU38" s="271"/>
      <c r="VV38" s="271"/>
      <c r="VW38" s="271"/>
      <c r="VX38" s="271"/>
      <c r="VY38" s="271"/>
      <c r="VZ38" s="271"/>
      <c r="WA38" s="271"/>
      <c r="WB38" s="271"/>
      <c r="WC38" s="271"/>
      <c r="WD38" s="271"/>
      <c r="WE38" s="271"/>
      <c r="WF38" s="271"/>
      <c r="WG38" s="271"/>
      <c r="WH38" s="271"/>
      <c r="WI38" s="271"/>
      <c r="WJ38" s="271"/>
      <c r="WK38" s="271"/>
      <c r="WL38" s="271"/>
      <c r="WM38" s="271"/>
      <c r="WN38" s="271"/>
      <c r="WO38" s="271"/>
      <c r="WP38" s="271"/>
      <c r="WQ38" s="271"/>
      <c r="WR38" s="271"/>
      <c r="WS38" s="271"/>
      <c r="WT38" s="271"/>
      <c r="WU38" s="271"/>
      <c r="WV38" s="271"/>
      <c r="WW38" s="271"/>
      <c r="WX38" s="271"/>
      <c r="WY38" s="271"/>
      <c r="WZ38" s="271"/>
      <c r="XA38" s="271"/>
      <c r="XB38" s="271"/>
      <c r="XC38" s="271"/>
      <c r="XD38" s="271"/>
      <c r="XE38" s="271"/>
      <c r="XF38" s="271"/>
      <c r="XG38" s="271"/>
      <c r="XH38" s="271"/>
      <c r="XI38" s="271"/>
      <c r="XJ38" s="271"/>
      <c r="XK38" s="271"/>
      <c r="XL38" s="271"/>
      <c r="XM38" s="271"/>
      <c r="XN38" s="271"/>
      <c r="XO38" s="271"/>
      <c r="XP38" s="271"/>
      <c r="XQ38" s="271"/>
      <c r="XR38" s="271"/>
      <c r="XS38" s="271"/>
      <c r="XT38" s="271"/>
      <c r="XU38" s="271"/>
      <c r="XV38" s="271"/>
      <c r="XW38" s="271"/>
      <c r="XX38" s="271"/>
      <c r="XY38" s="271"/>
      <c r="XZ38" s="271"/>
      <c r="YA38" s="271"/>
      <c r="YB38" s="271"/>
      <c r="YC38" s="271"/>
      <c r="YD38" s="271"/>
      <c r="YE38" s="271"/>
      <c r="YF38" s="271"/>
      <c r="YG38" s="271"/>
      <c r="YH38" s="271"/>
      <c r="YI38" s="271"/>
      <c r="YJ38" s="271"/>
      <c r="YK38" s="271"/>
      <c r="YL38" s="271"/>
      <c r="YM38" s="271"/>
      <c r="YN38" s="271"/>
      <c r="YO38" s="271"/>
      <c r="YP38" s="271"/>
      <c r="YQ38" s="271"/>
      <c r="YR38" s="271"/>
      <c r="YS38" s="271"/>
      <c r="YT38" s="271"/>
      <c r="YU38" s="271"/>
      <c r="YV38" s="271"/>
      <c r="YW38" s="271"/>
      <c r="YX38" s="271"/>
      <c r="YY38" s="271"/>
      <c r="YZ38" s="271"/>
      <c r="ZA38" s="271"/>
      <c r="ZB38" s="271"/>
      <c r="ZC38" s="271"/>
      <c r="ZD38" s="271"/>
      <c r="ZE38" s="271"/>
      <c r="ZF38" s="271"/>
      <c r="ZG38" s="271"/>
      <c r="ZH38" s="271"/>
      <c r="ZI38" s="271"/>
      <c r="ZJ38" s="271"/>
      <c r="ZK38" s="271"/>
      <c r="ZL38" s="271"/>
      <c r="ZM38" s="271"/>
      <c r="ZN38" s="271"/>
      <c r="ZO38" s="271"/>
      <c r="ZP38" s="271"/>
      <c r="ZQ38" s="271"/>
      <c r="ZR38" s="271"/>
      <c r="ZS38" s="271"/>
      <c r="ZT38" s="271"/>
      <c r="ZU38" s="271"/>
      <c r="ZV38" s="271"/>
      <c r="ZW38" s="271"/>
      <c r="ZX38" s="271"/>
      <c r="ZY38" s="271"/>
      <c r="ZZ38" s="271"/>
      <c r="AAA38" s="271"/>
      <c r="AAB38" s="271"/>
      <c r="AAC38" s="271"/>
      <c r="AAD38" s="271"/>
      <c r="AAE38" s="271"/>
      <c r="AAF38" s="271"/>
      <c r="AAG38" s="271"/>
      <c r="AAH38" s="271"/>
      <c r="AAI38" s="271"/>
      <c r="AAJ38" s="271"/>
      <c r="AAK38" s="271"/>
      <c r="AAL38" s="271"/>
      <c r="AAM38" s="271"/>
      <c r="AAN38" s="271"/>
      <c r="AAO38" s="271"/>
      <c r="AAP38" s="271"/>
      <c r="AAQ38" s="271"/>
      <c r="AAR38" s="271"/>
      <c r="AAS38" s="271"/>
      <c r="AAT38" s="271"/>
      <c r="AAU38" s="271"/>
      <c r="AAV38" s="271"/>
      <c r="AAW38" s="271"/>
      <c r="AAX38" s="271"/>
      <c r="AAY38" s="271"/>
      <c r="AAZ38" s="271"/>
      <c r="ABA38" s="271"/>
      <c r="ABB38" s="271"/>
      <c r="ABC38" s="271"/>
      <c r="ABD38" s="271"/>
      <c r="ABE38" s="271"/>
      <c r="ABF38" s="271"/>
      <c r="ABG38" s="271"/>
      <c r="ABH38" s="271"/>
      <c r="ABI38" s="271"/>
      <c r="ABJ38" s="271"/>
      <c r="ABK38" s="271"/>
      <c r="ABL38" s="271"/>
      <c r="ABM38" s="271"/>
      <c r="ABN38" s="271"/>
      <c r="ABO38" s="271"/>
      <c r="ABP38" s="271"/>
      <c r="ABQ38" s="271"/>
      <c r="ABR38" s="271"/>
      <c r="ABS38" s="271"/>
      <c r="ABT38" s="271"/>
      <c r="ABU38" s="271"/>
      <c r="ABV38" s="271"/>
      <c r="ABW38" s="271"/>
      <c r="ABX38" s="271"/>
      <c r="ABY38" s="271"/>
      <c r="ABZ38" s="271"/>
      <c r="ACA38" s="271"/>
      <c r="ACB38" s="271"/>
      <c r="ACC38" s="271"/>
      <c r="ACD38" s="271"/>
      <c r="ACE38" s="271"/>
      <c r="ACF38" s="271"/>
      <c r="ACG38" s="271"/>
      <c r="ACH38" s="271"/>
      <c r="ACI38" s="271"/>
      <c r="ACJ38" s="271"/>
      <c r="ACK38" s="271"/>
      <c r="ACL38" s="271"/>
      <c r="ACM38" s="271"/>
      <c r="ACN38" s="271"/>
      <c r="ACO38" s="271"/>
      <c r="ACP38" s="271"/>
      <c r="ACQ38" s="271"/>
      <c r="ACR38" s="271"/>
      <c r="ACS38" s="271"/>
      <c r="ACT38" s="271"/>
      <c r="ACU38" s="271"/>
      <c r="ACV38" s="271"/>
      <c r="ACW38" s="271"/>
      <c r="ACX38" s="271"/>
      <c r="ACY38" s="271"/>
      <c r="ACZ38" s="271"/>
      <c r="ADA38" s="271"/>
      <c r="ADB38" s="271"/>
      <c r="ADC38" s="271"/>
      <c r="ADD38" s="271"/>
      <c r="ADE38" s="271"/>
      <c r="ADF38" s="271"/>
      <c r="ADG38" s="271"/>
      <c r="ADH38" s="271"/>
      <c r="ADI38" s="271"/>
      <c r="ADJ38" s="271"/>
      <c r="ADK38" s="271"/>
      <c r="ADL38" s="271"/>
      <c r="ADM38" s="271"/>
      <c r="ADN38" s="271"/>
      <c r="ADO38" s="271"/>
      <c r="ADP38" s="271"/>
      <c r="ADQ38" s="271"/>
      <c r="ADR38" s="271"/>
      <c r="ADS38" s="271"/>
      <c r="ADT38" s="271"/>
      <c r="ADU38" s="271"/>
      <c r="ADV38" s="271"/>
      <c r="ADW38" s="271"/>
      <c r="ADX38" s="271"/>
      <c r="ADY38" s="271"/>
      <c r="ADZ38" s="271"/>
      <c r="AEA38" s="271"/>
      <c r="AEB38" s="271"/>
      <c r="AEC38" s="271"/>
      <c r="AED38" s="271"/>
      <c r="AEE38" s="271"/>
      <c r="AEF38" s="271"/>
      <c r="AEG38" s="271"/>
      <c r="AEH38" s="271"/>
      <c r="AEI38" s="271"/>
      <c r="AEJ38" s="271"/>
      <c r="AEK38" s="271"/>
      <c r="AEL38" s="271"/>
      <c r="AEM38" s="271"/>
      <c r="AEN38" s="271"/>
      <c r="AEO38" s="271"/>
      <c r="AEP38" s="271"/>
      <c r="AEQ38" s="271"/>
      <c r="AER38" s="271"/>
      <c r="AES38" s="271"/>
      <c r="AET38" s="271"/>
      <c r="AEU38" s="271"/>
      <c r="AEV38" s="271"/>
      <c r="AEW38" s="271"/>
      <c r="AEX38" s="271"/>
      <c r="AEY38" s="271"/>
      <c r="AEZ38" s="271"/>
      <c r="AFA38" s="271"/>
      <c r="AFB38" s="271"/>
      <c r="AFC38" s="271"/>
      <c r="AFD38" s="271"/>
      <c r="AFE38" s="271"/>
      <c r="AFF38" s="271"/>
      <c r="AFG38" s="271"/>
      <c r="AFH38" s="271"/>
      <c r="AFI38" s="271"/>
      <c r="AFJ38" s="271"/>
      <c r="AFK38" s="271"/>
      <c r="AFL38" s="271"/>
      <c r="AFM38" s="271"/>
      <c r="AFN38" s="271"/>
      <c r="AFO38" s="271"/>
      <c r="AFP38" s="271"/>
      <c r="AFQ38" s="271"/>
      <c r="AFR38" s="271"/>
      <c r="AFS38" s="271"/>
      <c r="AFT38" s="271"/>
      <c r="AFU38" s="271"/>
      <c r="AFV38" s="271"/>
      <c r="AFW38" s="271"/>
      <c r="AFX38" s="271"/>
      <c r="AFY38" s="271"/>
      <c r="AFZ38" s="271"/>
      <c r="AGA38" s="271"/>
      <c r="AGB38" s="271"/>
      <c r="AGC38" s="271"/>
      <c r="AGD38" s="271"/>
      <c r="AGE38" s="271"/>
      <c r="AGF38" s="271"/>
      <c r="AGG38" s="271"/>
      <c r="AGH38" s="271"/>
      <c r="AGI38" s="271"/>
      <c r="AGJ38" s="271"/>
      <c r="AGK38" s="271"/>
      <c r="AGL38" s="271"/>
      <c r="AGM38" s="271"/>
      <c r="AGN38" s="271"/>
      <c r="AGO38" s="271"/>
      <c r="AGP38" s="271"/>
      <c r="AGQ38" s="271"/>
      <c r="AGR38" s="271"/>
      <c r="AGS38" s="271"/>
      <c r="AGT38" s="271"/>
      <c r="AGU38" s="271"/>
      <c r="AGV38" s="271"/>
      <c r="AGW38" s="271"/>
      <c r="AGX38" s="271"/>
      <c r="AGY38" s="271"/>
      <c r="AGZ38" s="271"/>
      <c r="AHA38" s="271"/>
      <c r="AHB38" s="271"/>
      <c r="AHC38" s="271"/>
      <c r="AHD38" s="271"/>
      <c r="AHE38" s="271"/>
      <c r="AHF38" s="271"/>
      <c r="AHG38" s="271"/>
      <c r="AHH38" s="271"/>
      <c r="AHI38" s="271"/>
      <c r="AHJ38" s="271"/>
      <c r="AHK38" s="271"/>
      <c r="AHL38" s="271"/>
      <c r="AHM38" s="271"/>
      <c r="AHN38" s="271"/>
      <c r="AHO38" s="271"/>
      <c r="AHP38" s="271"/>
      <c r="AHQ38" s="271"/>
      <c r="AHR38" s="271"/>
      <c r="AHS38" s="271"/>
      <c r="AHT38" s="271"/>
      <c r="AHU38" s="271"/>
      <c r="AHV38" s="271"/>
      <c r="AHW38" s="271"/>
      <c r="AHX38" s="271"/>
      <c r="AHY38" s="271"/>
      <c r="AHZ38" s="271"/>
      <c r="AIA38" s="271"/>
      <c r="AIB38" s="271"/>
      <c r="AIC38" s="271"/>
      <c r="AID38" s="271"/>
      <c r="AIE38" s="271"/>
      <c r="AIF38" s="271"/>
      <c r="AIG38" s="271"/>
      <c r="AIH38" s="271"/>
      <c r="AII38" s="271"/>
      <c r="AIJ38" s="271"/>
      <c r="AIK38" s="271"/>
      <c r="AIL38" s="271"/>
      <c r="AIM38" s="271"/>
      <c r="AIN38" s="271"/>
      <c r="AIO38" s="271"/>
      <c r="AIP38" s="271"/>
      <c r="AIQ38" s="271"/>
      <c r="AIR38" s="271"/>
      <c r="AIS38" s="271"/>
      <c r="AIT38" s="271"/>
      <c r="AIU38" s="271"/>
      <c r="AIV38" s="271"/>
      <c r="AIW38" s="271"/>
      <c r="AIX38" s="271"/>
      <c r="AIY38" s="271"/>
      <c r="AIZ38" s="271"/>
      <c r="AJA38" s="271"/>
      <c r="AJB38" s="271"/>
      <c r="AJC38" s="271"/>
      <c r="AJD38" s="271"/>
      <c r="AJE38" s="271"/>
      <c r="AJF38" s="271"/>
      <c r="AJG38" s="271"/>
      <c r="AJH38" s="271"/>
      <c r="AJI38" s="271"/>
      <c r="AJJ38" s="271"/>
      <c r="AJK38" s="271"/>
      <c r="AJL38" s="271"/>
      <c r="AJM38" s="271"/>
      <c r="AJN38" s="271"/>
      <c r="AJO38" s="271"/>
      <c r="AJP38" s="271"/>
      <c r="AJQ38" s="271"/>
      <c r="AJR38" s="271"/>
      <c r="AJS38" s="271"/>
      <c r="AJT38" s="271"/>
      <c r="AJU38" s="271"/>
      <c r="AJV38" s="271"/>
      <c r="AJW38" s="271"/>
      <c r="AJX38" s="271"/>
      <c r="AJY38" s="271"/>
      <c r="AJZ38" s="271"/>
      <c r="AKA38" s="271"/>
      <c r="AKB38" s="271"/>
      <c r="AKC38" s="271"/>
      <c r="AKD38" s="271"/>
      <c r="AKE38" s="271"/>
      <c r="AKF38" s="271"/>
      <c r="AKG38" s="271"/>
      <c r="AKH38" s="271"/>
      <c r="AKI38" s="271"/>
      <c r="AKJ38" s="271"/>
      <c r="AKK38" s="271"/>
      <c r="AKL38" s="271"/>
      <c r="AKM38" s="271"/>
      <c r="AKN38" s="271"/>
      <c r="AKO38" s="271"/>
      <c r="AKP38" s="271"/>
      <c r="AKQ38" s="271"/>
      <c r="AKR38" s="271"/>
      <c r="AKS38" s="271"/>
      <c r="AKT38" s="271"/>
      <c r="AKU38" s="271"/>
      <c r="AKV38" s="271"/>
      <c r="AKW38" s="271"/>
      <c r="AKX38" s="271"/>
      <c r="AKY38" s="271"/>
      <c r="AKZ38" s="271"/>
      <c r="ALA38" s="271"/>
      <c r="ALB38" s="271"/>
      <c r="ALC38" s="271"/>
      <c r="ALD38" s="271"/>
      <c r="ALE38" s="271"/>
      <c r="ALF38" s="271"/>
      <c r="ALG38" s="271"/>
      <c r="ALH38" s="271"/>
      <c r="ALI38" s="271"/>
      <c r="ALJ38" s="271"/>
      <c r="ALK38" s="271"/>
      <c r="ALL38" s="271"/>
      <c r="ALM38" s="271"/>
      <c r="ALN38" s="271"/>
      <c r="ALO38" s="271"/>
      <c r="ALP38" s="271"/>
      <c r="ALQ38" s="271"/>
      <c r="ALR38" s="271"/>
      <c r="ALS38" s="271"/>
      <c r="ALT38" s="271"/>
      <c r="ALU38" s="271"/>
      <c r="ALV38" s="271"/>
      <c r="ALW38" s="271"/>
      <c r="ALX38" s="271"/>
      <c r="ALY38" s="271"/>
      <c r="ALZ38" s="271"/>
      <c r="AMA38" s="271"/>
      <c r="AMB38" s="271"/>
      <c r="AMC38" s="271"/>
      <c r="AMD38" s="271"/>
      <c r="AME38" s="271"/>
      <c r="AMF38" s="271"/>
      <c r="AMG38" s="271"/>
      <c r="AMH38" s="271"/>
      <c r="AMI38" s="271"/>
      <c r="AMJ38" s="271"/>
      <c r="AMK38" s="271"/>
      <c r="AML38" s="271"/>
      <c r="AMM38" s="271"/>
      <c r="AMN38" s="271"/>
      <c r="AMO38" s="271"/>
    </row>
    <row r="39" spans="1:1029" s="1" customFormat="1" ht="69" customHeight="1">
      <c r="A39" s="9">
        <v>21</v>
      </c>
      <c r="B39" s="9">
        <v>32</v>
      </c>
      <c r="C39" s="280">
        <v>31</v>
      </c>
      <c r="D39" s="281">
        <v>41</v>
      </c>
      <c r="E39" s="9" t="s">
        <v>230</v>
      </c>
      <c r="F39" s="9" t="s">
        <v>123</v>
      </c>
      <c r="G39" s="12"/>
      <c r="H39" s="12"/>
      <c r="I39" s="12"/>
      <c r="J39" s="12"/>
      <c r="K39" s="12"/>
      <c r="L39" s="12"/>
      <c r="M39" s="12"/>
      <c r="N39" s="394"/>
      <c r="O39" s="394" t="s">
        <v>216</v>
      </c>
      <c r="P39" s="394" t="s">
        <v>63</v>
      </c>
      <c r="Q39" s="384" t="s">
        <v>64</v>
      </c>
      <c r="R39" s="391">
        <v>12</v>
      </c>
      <c r="S39" s="387">
        <v>15</v>
      </c>
      <c r="T39" s="387">
        <v>1</v>
      </c>
      <c r="U39" s="387">
        <v>1</v>
      </c>
      <c r="V39" s="387">
        <v>1</v>
      </c>
      <c r="W39" s="387"/>
      <c r="X39" s="384">
        <v>1</v>
      </c>
      <c r="Y39" s="384">
        <v>1</v>
      </c>
      <c r="Z39" s="384">
        <v>1</v>
      </c>
      <c r="AA39" s="384"/>
      <c r="AB39" s="384"/>
      <c r="AC39" s="384"/>
      <c r="AD39" s="384"/>
      <c r="AE39" s="384"/>
      <c r="AF39" s="384"/>
      <c r="AG39" s="384"/>
      <c r="AH39" s="384"/>
      <c r="AI39" s="384"/>
      <c r="AJ39" s="384"/>
      <c r="AK39" s="384"/>
      <c r="AL39" s="384" t="s">
        <v>166</v>
      </c>
      <c r="AM39" s="384" t="s">
        <v>231</v>
      </c>
      <c r="AN39" s="384" t="s">
        <v>71</v>
      </c>
      <c r="AO39" s="384" t="s">
        <v>72</v>
      </c>
      <c r="AP39" s="384">
        <v>1</v>
      </c>
      <c r="AQ39" s="384" t="s">
        <v>81</v>
      </c>
      <c r="AR39" s="392">
        <v>42163</v>
      </c>
      <c r="AS39" s="392">
        <v>43259</v>
      </c>
      <c r="AT39" s="387"/>
      <c r="AU39" s="387"/>
      <c r="AV39" s="387">
        <v>1</v>
      </c>
      <c r="AW39" s="387"/>
      <c r="AX39" s="387"/>
      <c r="AY39" s="387"/>
      <c r="AZ39" s="387"/>
      <c r="BA39" s="387">
        <v>1</v>
      </c>
      <c r="BB39" s="387"/>
      <c r="BC39" s="387"/>
      <c r="BD39" s="387"/>
      <c r="BE39" s="387"/>
      <c r="BF39" s="387">
        <v>1</v>
      </c>
      <c r="BG39" s="387">
        <v>1</v>
      </c>
      <c r="BH39" s="384">
        <v>1</v>
      </c>
      <c r="BI39" s="387"/>
      <c r="BJ39" s="387"/>
      <c r="BK39" s="389">
        <v>18450</v>
      </c>
      <c r="BL39" s="10"/>
      <c r="BM39" s="10"/>
      <c r="BN39" s="10">
        <v>38</v>
      </c>
      <c r="BO39" s="10" t="s">
        <v>74</v>
      </c>
      <c r="BP39" s="10" t="s">
        <v>74</v>
      </c>
      <c r="BQ39" s="10">
        <v>2</v>
      </c>
      <c r="BR39" s="10" t="str">
        <f t="shared" si="0"/>
        <v>31_41</v>
      </c>
      <c r="BS39" s="282"/>
      <c r="BT39" s="10"/>
      <c r="BU39" s="10"/>
      <c r="BV39" s="10"/>
      <c r="BW39" s="289" t="s">
        <v>1777</v>
      </c>
      <c r="BX39" s="289"/>
      <c r="BY39" s="457"/>
      <c r="BZ39" s="457"/>
      <c r="CA39" s="457"/>
      <c r="CB39" s="271"/>
      <c r="CC39" s="458" t="s">
        <v>1959</v>
      </c>
      <c r="CD39" s="271"/>
      <c r="CE39" s="271"/>
      <c r="CF39" s="271"/>
      <c r="CG39" s="271"/>
      <c r="CH39" s="271"/>
      <c r="CI39" s="271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1"/>
      <c r="CY39" s="271"/>
      <c r="CZ39" s="271"/>
      <c r="DA39" s="271"/>
      <c r="DB39" s="271"/>
      <c r="DC39" s="271"/>
      <c r="DD39" s="271"/>
      <c r="DE39" s="271"/>
      <c r="DF39" s="271"/>
      <c r="DG39" s="271"/>
      <c r="DH39" s="271"/>
      <c r="DI39" s="271"/>
      <c r="DJ39" s="271"/>
      <c r="DK39" s="271"/>
      <c r="DL39" s="271"/>
      <c r="DM39" s="271"/>
      <c r="DN39" s="271"/>
      <c r="DO39" s="271"/>
      <c r="DP39" s="271"/>
      <c r="DQ39" s="271"/>
      <c r="DR39" s="271"/>
      <c r="DS39" s="271"/>
      <c r="DT39" s="271"/>
      <c r="DU39" s="271"/>
      <c r="DV39" s="271"/>
      <c r="DW39" s="271"/>
      <c r="DX39" s="271"/>
      <c r="DY39" s="271"/>
      <c r="DZ39" s="271"/>
      <c r="EA39" s="271"/>
      <c r="EB39" s="271"/>
      <c r="EC39" s="271"/>
      <c r="ED39" s="271"/>
      <c r="EE39" s="271"/>
      <c r="EF39" s="271"/>
      <c r="EG39" s="271"/>
      <c r="EH39" s="271"/>
      <c r="EI39" s="271"/>
      <c r="EJ39" s="271"/>
      <c r="EK39" s="271"/>
      <c r="EL39" s="271"/>
      <c r="EM39" s="271"/>
      <c r="EN39" s="271"/>
      <c r="EO39" s="271"/>
      <c r="EP39" s="271"/>
      <c r="EQ39" s="271"/>
      <c r="ER39" s="271"/>
      <c r="ES39" s="271"/>
      <c r="ET39" s="271"/>
      <c r="EU39" s="271"/>
      <c r="EV39" s="271"/>
      <c r="EW39" s="271"/>
      <c r="EX39" s="271"/>
      <c r="EY39" s="271"/>
      <c r="EZ39" s="271"/>
      <c r="FA39" s="271"/>
      <c r="FB39" s="271"/>
      <c r="FC39" s="271"/>
      <c r="FD39" s="271"/>
      <c r="FE39" s="271"/>
      <c r="FF39" s="271"/>
      <c r="FG39" s="271"/>
      <c r="FH39" s="271"/>
      <c r="FI39" s="271"/>
      <c r="FJ39" s="271"/>
      <c r="FK39" s="271"/>
      <c r="FL39" s="271"/>
      <c r="FM39" s="271"/>
      <c r="FN39" s="271"/>
      <c r="FO39" s="271"/>
      <c r="FP39" s="271"/>
      <c r="FQ39" s="271"/>
      <c r="FR39" s="271"/>
      <c r="FS39" s="271"/>
      <c r="FT39" s="271"/>
      <c r="FU39" s="271"/>
      <c r="FV39" s="271"/>
      <c r="FW39" s="271"/>
      <c r="FX39" s="271"/>
      <c r="FY39" s="271"/>
      <c r="FZ39" s="271"/>
      <c r="GA39" s="271"/>
      <c r="GB39" s="271"/>
      <c r="GC39" s="271"/>
      <c r="GD39" s="271"/>
      <c r="GE39" s="271"/>
      <c r="GF39" s="271"/>
      <c r="GG39" s="271"/>
      <c r="GH39" s="271"/>
      <c r="GI39" s="271"/>
      <c r="GJ39" s="271"/>
      <c r="GK39" s="271"/>
      <c r="GL39" s="271"/>
      <c r="GM39" s="271"/>
      <c r="GN39" s="271"/>
      <c r="GO39" s="271"/>
      <c r="GP39" s="271"/>
      <c r="GQ39" s="271"/>
      <c r="GR39" s="271"/>
      <c r="GS39" s="271"/>
      <c r="GT39" s="271"/>
      <c r="GU39" s="271"/>
      <c r="GV39" s="271"/>
      <c r="GW39" s="271"/>
      <c r="GX39" s="271"/>
      <c r="GY39" s="271"/>
      <c r="GZ39" s="271"/>
      <c r="HA39" s="271"/>
      <c r="HB39" s="271"/>
      <c r="HC39" s="271"/>
      <c r="HD39" s="271"/>
      <c r="HE39" s="271"/>
      <c r="HF39" s="271"/>
      <c r="HG39" s="271"/>
      <c r="HH39" s="271"/>
      <c r="HI39" s="271"/>
      <c r="HJ39" s="271"/>
      <c r="HK39" s="271"/>
      <c r="HL39" s="271"/>
      <c r="HM39" s="271"/>
      <c r="HN39" s="271"/>
      <c r="HO39" s="271"/>
      <c r="HP39" s="271"/>
      <c r="HQ39" s="271"/>
      <c r="HR39" s="271"/>
      <c r="HS39" s="271"/>
      <c r="HT39" s="271"/>
      <c r="HU39" s="271"/>
      <c r="HV39" s="271"/>
      <c r="HW39" s="271"/>
      <c r="HX39" s="271"/>
      <c r="HY39" s="271"/>
      <c r="HZ39" s="271"/>
      <c r="IA39" s="271"/>
      <c r="IB39" s="271"/>
      <c r="IC39" s="271"/>
      <c r="ID39" s="271"/>
      <c r="IE39" s="271"/>
      <c r="IF39" s="271"/>
      <c r="IG39" s="271"/>
      <c r="IH39" s="271"/>
      <c r="II39" s="271"/>
      <c r="IJ39" s="271"/>
      <c r="IK39" s="271"/>
      <c r="IL39" s="271"/>
      <c r="IM39" s="271"/>
      <c r="IN39" s="271"/>
      <c r="IO39" s="271"/>
      <c r="IP39" s="271"/>
      <c r="IQ39" s="271"/>
      <c r="IR39" s="271"/>
      <c r="IS39" s="271"/>
      <c r="IT39" s="271"/>
      <c r="IU39" s="271"/>
      <c r="IV39" s="271"/>
      <c r="IW39" s="271"/>
      <c r="IX39" s="271"/>
      <c r="IY39" s="271"/>
      <c r="IZ39" s="271"/>
      <c r="JA39" s="271"/>
      <c r="JB39" s="271"/>
      <c r="JC39" s="271"/>
      <c r="JD39" s="271"/>
      <c r="JE39" s="271"/>
      <c r="JF39" s="271"/>
      <c r="JG39" s="271"/>
      <c r="JH39" s="271"/>
      <c r="JI39" s="271"/>
      <c r="JJ39" s="271"/>
      <c r="JK39" s="271"/>
      <c r="JL39" s="271"/>
      <c r="JM39" s="271"/>
      <c r="JN39" s="271"/>
      <c r="JO39" s="271"/>
      <c r="JP39" s="271"/>
      <c r="JQ39" s="271"/>
      <c r="JR39" s="271"/>
      <c r="JS39" s="271"/>
      <c r="JT39" s="271"/>
      <c r="JU39" s="271"/>
      <c r="JV39" s="271"/>
      <c r="JW39" s="271"/>
      <c r="JX39" s="271"/>
      <c r="JY39" s="271"/>
      <c r="JZ39" s="271"/>
      <c r="KA39" s="271"/>
      <c r="KB39" s="271"/>
      <c r="KC39" s="271"/>
      <c r="KD39" s="271"/>
      <c r="KE39" s="271"/>
      <c r="KF39" s="271"/>
      <c r="KG39" s="271"/>
      <c r="KH39" s="271"/>
      <c r="KI39" s="271"/>
      <c r="KJ39" s="271"/>
      <c r="KK39" s="271"/>
      <c r="KL39" s="271"/>
      <c r="KM39" s="271"/>
      <c r="KN39" s="271"/>
      <c r="KO39" s="271"/>
      <c r="KP39" s="271"/>
      <c r="KQ39" s="271"/>
      <c r="KR39" s="271"/>
      <c r="KS39" s="271"/>
      <c r="KT39" s="271"/>
      <c r="KU39" s="271"/>
      <c r="KV39" s="271"/>
      <c r="KW39" s="271"/>
      <c r="KX39" s="271"/>
      <c r="KY39" s="271"/>
      <c r="KZ39" s="271"/>
      <c r="LA39" s="271"/>
      <c r="LB39" s="271"/>
      <c r="LC39" s="271"/>
      <c r="LD39" s="271"/>
      <c r="LE39" s="271"/>
      <c r="LF39" s="271"/>
      <c r="LG39" s="271"/>
      <c r="LH39" s="271"/>
      <c r="LI39" s="271"/>
      <c r="LJ39" s="271"/>
      <c r="LK39" s="271"/>
      <c r="LL39" s="271"/>
      <c r="LM39" s="271"/>
      <c r="LN39" s="271"/>
      <c r="LO39" s="271"/>
      <c r="LP39" s="271"/>
      <c r="LQ39" s="271"/>
      <c r="LR39" s="271"/>
      <c r="LS39" s="271"/>
      <c r="LT39" s="271"/>
      <c r="LU39" s="271"/>
      <c r="LV39" s="271"/>
      <c r="LW39" s="271"/>
      <c r="LX39" s="271"/>
      <c r="LY39" s="271"/>
      <c r="LZ39" s="271"/>
      <c r="MA39" s="271"/>
      <c r="MB39" s="271"/>
      <c r="MC39" s="271"/>
      <c r="MD39" s="271"/>
      <c r="ME39" s="271"/>
      <c r="MF39" s="271"/>
      <c r="MG39" s="271"/>
      <c r="MH39" s="271"/>
      <c r="MI39" s="271"/>
      <c r="MJ39" s="271"/>
      <c r="MK39" s="271"/>
      <c r="ML39" s="271"/>
      <c r="MM39" s="271"/>
      <c r="MN39" s="271"/>
      <c r="MO39" s="271"/>
      <c r="MP39" s="271"/>
      <c r="MQ39" s="271"/>
      <c r="MR39" s="271"/>
      <c r="MS39" s="271"/>
      <c r="MT39" s="271"/>
      <c r="MU39" s="271"/>
      <c r="MV39" s="271"/>
      <c r="MW39" s="271"/>
      <c r="MX39" s="271"/>
      <c r="MY39" s="271"/>
      <c r="MZ39" s="271"/>
      <c r="NA39" s="271"/>
      <c r="NB39" s="271"/>
      <c r="NC39" s="271"/>
      <c r="ND39" s="271"/>
      <c r="NE39" s="271"/>
      <c r="NF39" s="271"/>
      <c r="NG39" s="271"/>
      <c r="NH39" s="271"/>
      <c r="NI39" s="271"/>
      <c r="NJ39" s="271"/>
      <c r="NK39" s="271"/>
      <c r="NL39" s="271"/>
      <c r="NM39" s="271"/>
      <c r="NN39" s="271"/>
      <c r="NO39" s="271"/>
      <c r="NP39" s="271"/>
      <c r="NQ39" s="271"/>
      <c r="NR39" s="271"/>
      <c r="NS39" s="271"/>
      <c r="NT39" s="271"/>
      <c r="NU39" s="271"/>
      <c r="NV39" s="271"/>
      <c r="NW39" s="271"/>
      <c r="NX39" s="271"/>
      <c r="NY39" s="271"/>
      <c r="NZ39" s="271"/>
      <c r="OA39" s="271"/>
      <c r="OB39" s="271"/>
      <c r="OC39" s="271"/>
      <c r="OD39" s="271"/>
      <c r="OE39" s="271"/>
      <c r="OF39" s="271"/>
      <c r="OG39" s="271"/>
      <c r="OH39" s="271"/>
      <c r="OI39" s="271"/>
      <c r="OJ39" s="271"/>
      <c r="OK39" s="271"/>
      <c r="OL39" s="271"/>
      <c r="OM39" s="271"/>
      <c r="ON39" s="271"/>
      <c r="OO39" s="271"/>
      <c r="OP39" s="271"/>
      <c r="OQ39" s="271"/>
      <c r="OR39" s="271"/>
      <c r="OS39" s="271"/>
      <c r="OT39" s="271"/>
      <c r="OU39" s="271"/>
      <c r="OV39" s="271"/>
      <c r="OW39" s="271"/>
      <c r="OX39" s="271"/>
      <c r="OY39" s="271"/>
      <c r="OZ39" s="271"/>
      <c r="PA39" s="271"/>
      <c r="PB39" s="271"/>
      <c r="PC39" s="271"/>
      <c r="PD39" s="271"/>
      <c r="PE39" s="271"/>
      <c r="PF39" s="271"/>
      <c r="PG39" s="271"/>
      <c r="PH39" s="271"/>
      <c r="PI39" s="271"/>
      <c r="PJ39" s="271"/>
      <c r="PK39" s="271"/>
      <c r="PL39" s="271"/>
      <c r="PM39" s="271"/>
      <c r="PN39" s="271"/>
      <c r="PO39" s="271"/>
      <c r="PP39" s="271"/>
      <c r="PQ39" s="271"/>
      <c r="PR39" s="271"/>
      <c r="PS39" s="271"/>
      <c r="PT39" s="271"/>
      <c r="PU39" s="271"/>
      <c r="PV39" s="271"/>
      <c r="PW39" s="271"/>
      <c r="PX39" s="271"/>
      <c r="PY39" s="271"/>
      <c r="PZ39" s="271"/>
      <c r="QA39" s="271"/>
      <c r="QB39" s="271"/>
      <c r="QC39" s="271"/>
      <c r="QD39" s="271"/>
      <c r="QE39" s="271"/>
      <c r="QF39" s="271"/>
      <c r="QG39" s="271"/>
      <c r="QH39" s="271"/>
      <c r="QI39" s="271"/>
      <c r="QJ39" s="271"/>
      <c r="QK39" s="271"/>
      <c r="QL39" s="271"/>
      <c r="QM39" s="271"/>
      <c r="QN39" s="271"/>
      <c r="QO39" s="271"/>
      <c r="QP39" s="271"/>
      <c r="QQ39" s="271"/>
      <c r="QR39" s="271"/>
      <c r="QS39" s="271"/>
      <c r="QT39" s="271"/>
      <c r="QU39" s="271"/>
      <c r="QV39" s="271"/>
      <c r="QW39" s="271"/>
      <c r="QX39" s="271"/>
      <c r="QY39" s="271"/>
      <c r="QZ39" s="271"/>
      <c r="RA39" s="271"/>
      <c r="RB39" s="271"/>
      <c r="RC39" s="271"/>
      <c r="RD39" s="271"/>
      <c r="RE39" s="271"/>
      <c r="RF39" s="271"/>
      <c r="RG39" s="271"/>
      <c r="RH39" s="271"/>
      <c r="RI39" s="271"/>
      <c r="RJ39" s="271"/>
      <c r="RK39" s="271"/>
      <c r="RL39" s="271"/>
      <c r="RM39" s="271"/>
      <c r="RN39" s="271"/>
      <c r="RO39" s="271"/>
      <c r="RP39" s="271"/>
      <c r="RQ39" s="271"/>
      <c r="RR39" s="271"/>
      <c r="RS39" s="271"/>
      <c r="RT39" s="271"/>
      <c r="RU39" s="271"/>
      <c r="RV39" s="271"/>
      <c r="RW39" s="271"/>
      <c r="RX39" s="271"/>
      <c r="RY39" s="271"/>
      <c r="RZ39" s="271"/>
      <c r="SA39" s="271"/>
      <c r="SB39" s="271"/>
      <c r="SC39" s="271"/>
      <c r="SD39" s="271"/>
      <c r="SE39" s="271"/>
      <c r="SF39" s="271"/>
      <c r="SG39" s="271"/>
      <c r="SH39" s="271"/>
      <c r="SI39" s="271"/>
      <c r="SJ39" s="271"/>
      <c r="SK39" s="271"/>
      <c r="SL39" s="271"/>
      <c r="SM39" s="271"/>
      <c r="SN39" s="271"/>
      <c r="SO39" s="271"/>
      <c r="SP39" s="271"/>
      <c r="SQ39" s="271"/>
      <c r="SR39" s="271"/>
      <c r="SS39" s="271"/>
      <c r="ST39" s="271"/>
      <c r="SU39" s="271"/>
      <c r="SV39" s="271"/>
      <c r="SW39" s="271"/>
      <c r="SX39" s="271"/>
      <c r="SY39" s="271"/>
      <c r="SZ39" s="271"/>
      <c r="TA39" s="271"/>
      <c r="TB39" s="271"/>
      <c r="TC39" s="271"/>
      <c r="TD39" s="271"/>
      <c r="TE39" s="271"/>
      <c r="TF39" s="271"/>
      <c r="TG39" s="271"/>
      <c r="TH39" s="271"/>
      <c r="TI39" s="271"/>
      <c r="TJ39" s="271"/>
      <c r="TK39" s="271"/>
      <c r="TL39" s="271"/>
      <c r="TM39" s="271"/>
      <c r="TN39" s="271"/>
      <c r="TO39" s="271"/>
      <c r="TP39" s="271"/>
      <c r="TQ39" s="271"/>
      <c r="TR39" s="271"/>
      <c r="TS39" s="271"/>
      <c r="TT39" s="271"/>
      <c r="TU39" s="271"/>
      <c r="TV39" s="271"/>
      <c r="TW39" s="271"/>
      <c r="TX39" s="271"/>
      <c r="TY39" s="271"/>
      <c r="TZ39" s="271"/>
      <c r="UA39" s="271"/>
      <c r="UB39" s="271"/>
      <c r="UC39" s="271"/>
      <c r="UD39" s="271"/>
      <c r="UE39" s="271"/>
      <c r="UF39" s="271"/>
      <c r="UG39" s="271"/>
      <c r="UH39" s="271"/>
      <c r="UI39" s="271"/>
      <c r="UJ39" s="271"/>
      <c r="UK39" s="271"/>
      <c r="UL39" s="271"/>
      <c r="UM39" s="271"/>
      <c r="UN39" s="271"/>
      <c r="UO39" s="271"/>
      <c r="UP39" s="271"/>
      <c r="UQ39" s="271"/>
      <c r="UR39" s="271"/>
      <c r="US39" s="271"/>
      <c r="UT39" s="271"/>
      <c r="UU39" s="271"/>
      <c r="UV39" s="271"/>
      <c r="UW39" s="271"/>
      <c r="UX39" s="271"/>
      <c r="UY39" s="271"/>
      <c r="UZ39" s="271"/>
      <c r="VA39" s="271"/>
      <c r="VB39" s="271"/>
      <c r="VC39" s="271"/>
      <c r="VD39" s="271"/>
      <c r="VE39" s="271"/>
      <c r="VF39" s="271"/>
      <c r="VG39" s="271"/>
      <c r="VH39" s="271"/>
      <c r="VI39" s="271"/>
      <c r="VJ39" s="271"/>
      <c r="VK39" s="271"/>
      <c r="VL39" s="271"/>
      <c r="VM39" s="271"/>
      <c r="VN39" s="271"/>
      <c r="VO39" s="271"/>
      <c r="VP39" s="271"/>
      <c r="VQ39" s="271"/>
      <c r="VR39" s="271"/>
      <c r="VS39" s="271"/>
      <c r="VT39" s="271"/>
      <c r="VU39" s="271"/>
      <c r="VV39" s="271"/>
      <c r="VW39" s="271"/>
      <c r="VX39" s="271"/>
      <c r="VY39" s="271"/>
      <c r="VZ39" s="271"/>
      <c r="WA39" s="271"/>
      <c r="WB39" s="271"/>
      <c r="WC39" s="271"/>
      <c r="WD39" s="271"/>
      <c r="WE39" s="271"/>
      <c r="WF39" s="271"/>
      <c r="WG39" s="271"/>
      <c r="WH39" s="271"/>
      <c r="WI39" s="271"/>
      <c r="WJ39" s="271"/>
      <c r="WK39" s="271"/>
      <c r="WL39" s="271"/>
      <c r="WM39" s="271"/>
      <c r="WN39" s="271"/>
      <c r="WO39" s="271"/>
      <c r="WP39" s="271"/>
      <c r="WQ39" s="271"/>
      <c r="WR39" s="271"/>
      <c r="WS39" s="271"/>
      <c r="WT39" s="271"/>
      <c r="WU39" s="271"/>
      <c r="WV39" s="271"/>
      <c r="WW39" s="271"/>
      <c r="WX39" s="271"/>
      <c r="WY39" s="271"/>
      <c r="WZ39" s="271"/>
      <c r="XA39" s="271"/>
      <c r="XB39" s="271"/>
      <c r="XC39" s="271"/>
      <c r="XD39" s="271"/>
      <c r="XE39" s="271"/>
      <c r="XF39" s="271"/>
      <c r="XG39" s="271"/>
      <c r="XH39" s="271"/>
      <c r="XI39" s="271"/>
      <c r="XJ39" s="271"/>
      <c r="XK39" s="271"/>
      <c r="XL39" s="271"/>
      <c r="XM39" s="271"/>
      <c r="XN39" s="271"/>
      <c r="XO39" s="271"/>
      <c r="XP39" s="271"/>
      <c r="XQ39" s="271"/>
      <c r="XR39" s="271"/>
      <c r="XS39" s="271"/>
      <c r="XT39" s="271"/>
      <c r="XU39" s="271"/>
      <c r="XV39" s="271"/>
      <c r="XW39" s="271"/>
      <c r="XX39" s="271"/>
      <c r="XY39" s="271"/>
      <c r="XZ39" s="271"/>
      <c r="YA39" s="271"/>
      <c r="YB39" s="271"/>
      <c r="YC39" s="271"/>
      <c r="YD39" s="271"/>
      <c r="YE39" s="271"/>
      <c r="YF39" s="271"/>
      <c r="YG39" s="271"/>
      <c r="YH39" s="271"/>
      <c r="YI39" s="271"/>
      <c r="YJ39" s="271"/>
      <c r="YK39" s="271"/>
      <c r="YL39" s="271"/>
      <c r="YM39" s="271"/>
      <c r="YN39" s="271"/>
      <c r="YO39" s="271"/>
      <c r="YP39" s="271"/>
      <c r="YQ39" s="271"/>
      <c r="YR39" s="271"/>
      <c r="YS39" s="271"/>
      <c r="YT39" s="271"/>
      <c r="YU39" s="271"/>
      <c r="YV39" s="271"/>
      <c r="YW39" s="271"/>
      <c r="YX39" s="271"/>
      <c r="YY39" s="271"/>
      <c r="YZ39" s="271"/>
      <c r="ZA39" s="271"/>
      <c r="ZB39" s="271"/>
      <c r="ZC39" s="271"/>
      <c r="ZD39" s="271"/>
      <c r="ZE39" s="271"/>
      <c r="ZF39" s="271"/>
      <c r="ZG39" s="271"/>
      <c r="ZH39" s="271"/>
      <c r="ZI39" s="271"/>
      <c r="ZJ39" s="271"/>
      <c r="ZK39" s="271"/>
      <c r="ZL39" s="271"/>
      <c r="ZM39" s="271"/>
      <c r="ZN39" s="271"/>
      <c r="ZO39" s="271"/>
      <c r="ZP39" s="271"/>
      <c r="ZQ39" s="271"/>
      <c r="ZR39" s="271"/>
      <c r="ZS39" s="271"/>
      <c r="ZT39" s="271"/>
      <c r="ZU39" s="271"/>
      <c r="ZV39" s="271"/>
      <c r="ZW39" s="271"/>
      <c r="ZX39" s="271"/>
      <c r="ZY39" s="271"/>
      <c r="ZZ39" s="271"/>
      <c r="AAA39" s="271"/>
      <c r="AAB39" s="271"/>
      <c r="AAC39" s="271"/>
      <c r="AAD39" s="271"/>
      <c r="AAE39" s="271"/>
      <c r="AAF39" s="271"/>
      <c r="AAG39" s="271"/>
      <c r="AAH39" s="271"/>
      <c r="AAI39" s="271"/>
      <c r="AAJ39" s="271"/>
      <c r="AAK39" s="271"/>
      <c r="AAL39" s="271"/>
      <c r="AAM39" s="271"/>
      <c r="AAN39" s="271"/>
      <c r="AAO39" s="271"/>
      <c r="AAP39" s="271"/>
      <c r="AAQ39" s="271"/>
      <c r="AAR39" s="271"/>
      <c r="AAS39" s="271"/>
      <c r="AAT39" s="271"/>
      <c r="AAU39" s="271"/>
      <c r="AAV39" s="271"/>
      <c r="AAW39" s="271"/>
      <c r="AAX39" s="271"/>
      <c r="AAY39" s="271"/>
      <c r="AAZ39" s="271"/>
      <c r="ABA39" s="271"/>
      <c r="ABB39" s="271"/>
      <c r="ABC39" s="271"/>
      <c r="ABD39" s="271"/>
      <c r="ABE39" s="271"/>
      <c r="ABF39" s="271"/>
      <c r="ABG39" s="271"/>
      <c r="ABH39" s="271"/>
      <c r="ABI39" s="271"/>
      <c r="ABJ39" s="271"/>
      <c r="ABK39" s="271"/>
      <c r="ABL39" s="271"/>
      <c r="ABM39" s="271"/>
      <c r="ABN39" s="271"/>
      <c r="ABO39" s="271"/>
      <c r="ABP39" s="271"/>
      <c r="ABQ39" s="271"/>
      <c r="ABR39" s="271"/>
      <c r="ABS39" s="271"/>
      <c r="ABT39" s="271"/>
      <c r="ABU39" s="271"/>
      <c r="ABV39" s="271"/>
      <c r="ABW39" s="271"/>
      <c r="ABX39" s="271"/>
      <c r="ABY39" s="271"/>
      <c r="ABZ39" s="271"/>
      <c r="ACA39" s="271"/>
      <c r="ACB39" s="271"/>
      <c r="ACC39" s="271"/>
      <c r="ACD39" s="271"/>
      <c r="ACE39" s="271"/>
      <c r="ACF39" s="271"/>
      <c r="ACG39" s="271"/>
      <c r="ACH39" s="271"/>
      <c r="ACI39" s="271"/>
      <c r="ACJ39" s="271"/>
      <c r="ACK39" s="271"/>
      <c r="ACL39" s="271"/>
      <c r="ACM39" s="271"/>
      <c r="ACN39" s="271"/>
      <c r="ACO39" s="271"/>
      <c r="ACP39" s="271"/>
      <c r="ACQ39" s="271"/>
      <c r="ACR39" s="271"/>
      <c r="ACS39" s="271"/>
      <c r="ACT39" s="271"/>
      <c r="ACU39" s="271"/>
      <c r="ACV39" s="271"/>
      <c r="ACW39" s="271"/>
      <c r="ACX39" s="271"/>
      <c r="ACY39" s="271"/>
      <c r="ACZ39" s="271"/>
      <c r="ADA39" s="271"/>
      <c r="ADB39" s="271"/>
      <c r="ADC39" s="271"/>
      <c r="ADD39" s="271"/>
      <c r="ADE39" s="271"/>
      <c r="ADF39" s="271"/>
      <c r="ADG39" s="271"/>
      <c r="ADH39" s="271"/>
      <c r="ADI39" s="271"/>
      <c r="ADJ39" s="271"/>
      <c r="ADK39" s="271"/>
      <c r="ADL39" s="271"/>
      <c r="ADM39" s="271"/>
      <c r="ADN39" s="271"/>
      <c r="ADO39" s="271"/>
      <c r="ADP39" s="271"/>
      <c r="ADQ39" s="271"/>
      <c r="ADR39" s="271"/>
      <c r="ADS39" s="271"/>
      <c r="ADT39" s="271"/>
      <c r="ADU39" s="271"/>
      <c r="ADV39" s="271"/>
      <c r="ADW39" s="271"/>
      <c r="ADX39" s="271"/>
      <c r="ADY39" s="271"/>
      <c r="ADZ39" s="271"/>
      <c r="AEA39" s="271"/>
      <c r="AEB39" s="271"/>
      <c r="AEC39" s="271"/>
      <c r="AED39" s="271"/>
      <c r="AEE39" s="271"/>
      <c r="AEF39" s="271"/>
      <c r="AEG39" s="271"/>
      <c r="AEH39" s="271"/>
      <c r="AEI39" s="271"/>
      <c r="AEJ39" s="271"/>
      <c r="AEK39" s="271"/>
      <c r="AEL39" s="271"/>
      <c r="AEM39" s="271"/>
      <c r="AEN39" s="271"/>
      <c r="AEO39" s="271"/>
      <c r="AEP39" s="271"/>
      <c r="AEQ39" s="271"/>
      <c r="AER39" s="271"/>
      <c r="AES39" s="271"/>
      <c r="AET39" s="271"/>
      <c r="AEU39" s="271"/>
      <c r="AEV39" s="271"/>
      <c r="AEW39" s="271"/>
      <c r="AEX39" s="271"/>
      <c r="AEY39" s="271"/>
      <c r="AEZ39" s="271"/>
      <c r="AFA39" s="271"/>
      <c r="AFB39" s="271"/>
      <c r="AFC39" s="271"/>
      <c r="AFD39" s="271"/>
      <c r="AFE39" s="271"/>
      <c r="AFF39" s="271"/>
      <c r="AFG39" s="271"/>
      <c r="AFH39" s="271"/>
      <c r="AFI39" s="271"/>
      <c r="AFJ39" s="271"/>
      <c r="AFK39" s="271"/>
      <c r="AFL39" s="271"/>
      <c r="AFM39" s="271"/>
      <c r="AFN39" s="271"/>
      <c r="AFO39" s="271"/>
      <c r="AFP39" s="271"/>
      <c r="AFQ39" s="271"/>
      <c r="AFR39" s="271"/>
      <c r="AFS39" s="271"/>
      <c r="AFT39" s="271"/>
      <c r="AFU39" s="271"/>
      <c r="AFV39" s="271"/>
      <c r="AFW39" s="271"/>
      <c r="AFX39" s="271"/>
      <c r="AFY39" s="271"/>
      <c r="AFZ39" s="271"/>
      <c r="AGA39" s="271"/>
      <c r="AGB39" s="271"/>
      <c r="AGC39" s="271"/>
      <c r="AGD39" s="271"/>
      <c r="AGE39" s="271"/>
      <c r="AGF39" s="271"/>
      <c r="AGG39" s="271"/>
      <c r="AGH39" s="271"/>
      <c r="AGI39" s="271"/>
      <c r="AGJ39" s="271"/>
      <c r="AGK39" s="271"/>
      <c r="AGL39" s="271"/>
      <c r="AGM39" s="271"/>
      <c r="AGN39" s="271"/>
      <c r="AGO39" s="271"/>
      <c r="AGP39" s="271"/>
      <c r="AGQ39" s="271"/>
      <c r="AGR39" s="271"/>
      <c r="AGS39" s="271"/>
      <c r="AGT39" s="271"/>
      <c r="AGU39" s="271"/>
      <c r="AGV39" s="271"/>
      <c r="AGW39" s="271"/>
      <c r="AGX39" s="271"/>
      <c r="AGY39" s="271"/>
      <c r="AGZ39" s="271"/>
      <c r="AHA39" s="271"/>
      <c r="AHB39" s="271"/>
      <c r="AHC39" s="271"/>
      <c r="AHD39" s="271"/>
      <c r="AHE39" s="271"/>
      <c r="AHF39" s="271"/>
      <c r="AHG39" s="271"/>
      <c r="AHH39" s="271"/>
      <c r="AHI39" s="271"/>
      <c r="AHJ39" s="271"/>
      <c r="AHK39" s="271"/>
      <c r="AHL39" s="271"/>
      <c r="AHM39" s="271"/>
      <c r="AHN39" s="271"/>
      <c r="AHO39" s="271"/>
      <c r="AHP39" s="271"/>
      <c r="AHQ39" s="271"/>
      <c r="AHR39" s="271"/>
      <c r="AHS39" s="271"/>
      <c r="AHT39" s="271"/>
      <c r="AHU39" s="271"/>
      <c r="AHV39" s="271"/>
      <c r="AHW39" s="271"/>
      <c r="AHX39" s="271"/>
      <c r="AHY39" s="271"/>
      <c r="AHZ39" s="271"/>
      <c r="AIA39" s="271"/>
      <c r="AIB39" s="271"/>
      <c r="AIC39" s="271"/>
      <c r="AID39" s="271"/>
      <c r="AIE39" s="271"/>
      <c r="AIF39" s="271"/>
      <c r="AIG39" s="271"/>
      <c r="AIH39" s="271"/>
      <c r="AII39" s="271"/>
      <c r="AIJ39" s="271"/>
      <c r="AIK39" s="271"/>
      <c r="AIL39" s="271"/>
      <c r="AIM39" s="271"/>
      <c r="AIN39" s="271"/>
      <c r="AIO39" s="271"/>
      <c r="AIP39" s="271"/>
      <c r="AIQ39" s="271"/>
      <c r="AIR39" s="271"/>
      <c r="AIS39" s="271"/>
      <c r="AIT39" s="271"/>
      <c r="AIU39" s="271"/>
      <c r="AIV39" s="271"/>
      <c r="AIW39" s="271"/>
      <c r="AIX39" s="271"/>
      <c r="AIY39" s="271"/>
      <c r="AIZ39" s="271"/>
      <c r="AJA39" s="271"/>
      <c r="AJB39" s="271"/>
      <c r="AJC39" s="271"/>
      <c r="AJD39" s="271"/>
      <c r="AJE39" s="271"/>
      <c r="AJF39" s="271"/>
      <c r="AJG39" s="271"/>
      <c r="AJH39" s="271"/>
      <c r="AJI39" s="271"/>
      <c r="AJJ39" s="271"/>
      <c r="AJK39" s="271"/>
      <c r="AJL39" s="271"/>
      <c r="AJM39" s="271"/>
      <c r="AJN39" s="271"/>
      <c r="AJO39" s="271"/>
      <c r="AJP39" s="271"/>
      <c r="AJQ39" s="271"/>
      <c r="AJR39" s="271"/>
      <c r="AJS39" s="271"/>
      <c r="AJT39" s="271"/>
      <c r="AJU39" s="271"/>
      <c r="AJV39" s="271"/>
      <c r="AJW39" s="271"/>
      <c r="AJX39" s="271"/>
      <c r="AJY39" s="271"/>
      <c r="AJZ39" s="271"/>
      <c r="AKA39" s="271"/>
      <c r="AKB39" s="271"/>
      <c r="AKC39" s="271"/>
      <c r="AKD39" s="271"/>
      <c r="AKE39" s="271"/>
      <c r="AKF39" s="271"/>
      <c r="AKG39" s="271"/>
      <c r="AKH39" s="271"/>
      <c r="AKI39" s="271"/>
      <c r="AKJ39" s="271"/>
      <c r="AKK39" s="271"/>
      <c r="AKL39" s="271"/>
      <c r="AKM39" s="271"/>
      <c r="AKN39" s="271"/>
      <c r="AKO39" s="271"/>
      <c r="AKP39" s="271"/>
      <c r="AKQ39" s="271"/>
      <c r="AKR39" s="271"/>
      <c r="AKS39" s="271"/>
      <c r="AKT39" s="271"/>
      <c r="AKU39" s="271"/>
      <c r="AKV39" s="271"/>
      <c r="AKW39" s="271"/>
      <c r="AKX39" s="271"/>
      <c r="AKY39" s="271"/>
      <c r="AKZ39" s="271"/>
      <c r="ALA39" s="271"/>
      <c r="ALB39" s="271"/>
      <c r="ALC39" s="271"/>
      <c r="ALD39" s="271"/>
      <c r="ALE39" s="271"/>
      <c r="ALF39" s="271"/>
      <c r="ALG39" s="271"/>
      <c r="ALH39" s="271"/>
      <c r="ALI39" s="271"/>
      <c r="ALJ39" s="271"/>
      <c r="ALK39" s="271"/>
      <c r="ALL39" s="271"/>
      <c r="ALM39" s="271"/>
      <c r="ALN39" s="271"/>
      <c r="ALO39" s="271"/>
      <c r="ALP39" s="271"/>
      <c r="ALQ39" s="271"/>
      <c r="ALR39" s="271"/>
      <c r="ALS39" s="271"/>
      <c r="ALT39" s="271"/>
      <c r="ALU39" s="271"/>
      <c r="ALV39" s="271"/>
      <c r="ALW39" s="271"/>
      <c r="ALX39" s="271"/>
      <c r="ALY39" s="271"/>
      <c r="ALZ39" s="271"/>
      <c r="AMA39" s="271"/>
      <c r="AMB39" s="271"/>
      <c r="AMC39" s="271"/>
      <c r="AMD39" s="271"/>
      <c r="AME39" s="271"/>
      <c r="AMF39" s="271"/>
      <c r="AMG39" s="271"/>
      <c r="AMH39" s="271"/>
      <c r="AMI39" s="271"/>
      <c r="AMJ39" s="271"/>
      <c r="AMK39" s="271"/>
      <c r="AML39" s="271"/>
      <c r="AMM39" s="271"/>
      <c r="AMN39" s="271"/>
      <c r="AMO39" s="271"/>
    </row>
    <row r="40" spans="1:1029" s="283" customFormat="1" ht="69" customHeight="1">
      <c r="B40" s="10">
        <v>33</v>
      </c>
      <c r="C40" s="280">
        <v>32</v>
      </c>
      <c r="D40" s="281">
        <v>41</v>
      </c>
      <c r="E40" s="10" t="s">
        <v>232</v>
      </c>
      <c r="F40" s="10" t="s">
        <v>61</v>
      </c>
      <c r="G40" s="11"/>
      <c r="H40" s="11"/>
      <c r="I40" s="11"/>
      <c r="J40" s="11"/>
      <c r="K40" s="11" t="s">
        <v>1659</v>
      </c>
      <c r="L40" s="11"/>
      <c r="M40" s="11"/>
      <c r="N40" s="395">
        <v>25</v>
      </c>
      <c r="O40" s="390" t="s">
        <v>216</v>
      </c>
      <c r="P40" s="390" t="s">
        <v>63</v>
      </c>
      <c r="Q40" s="384" t="s">
        <v>64</v>
      </c>
      <c r="R40" s="385">
        <v>12</v>
      </c>
      <c r="S40" s="386">
        <v>15</v>
      </c>
      <c r="T40" s="387"/>
      <c r="U40" s="387"/>
      <c r="V40" s="387"/>
      <c r="W40" s="387">
        <v>1</v>
      </c>
      <c r="X40" s="387"/>
      <c r="Y40" s="387"/>
      <c r="Z40" s="387"/>
      <c r="AA40" s="386">
        <v>1</v>
      </c>
      <c r="AB40" s="383">
        <v>89</v>
      </c>
      <c r="AC40" s="388">
        <v>1</v>
      </c>
      <c r="AD40" s="387" t="s">
        <v>233</v>
      </c>
      <c r="AE40" s="387" t="s">
        <v>92</v>
      </c>
      <c r="AF40" s="387" t="s">
        <v>221</v>
      </c>
      <c r="AG40" s="387" t="s">
        <v>68</v>
      </c>
      <c r="AH40" s="387" t="s">
        <v>68</v>
      </c>
      <c r="AI40" s="387" t="s">
        <v>68</v>
      </c>
      <c r="AJ40" s="387" t="s">
        <v>68</v>
      </c>
      <c r="AK40" s="387" t="s">
        <v>68</v>
      </c>
      <c r="AL40" s="387" t="s">
        <v>234</v>
      </c>
      <c r="AM40" s="387" t="s">
        <v>235</v>
      </c>
      <c r="AN40" s="384" t="s">
        <v>71</v>
      </c>
      <c r="AO40" s="384" t="s">
        <v>72</v>
      </c>
      <c r="AP40" s="384"/>
      <c r="AQ40" s="384"/>
      <c r="AR40" s="384"/>
      <c r="AS40" s="384"/>
      <c r="AT40" s="387"/>
      <c r="AU40" s="387"/>
      <c r="AV40" s="387"/>
      <c r="AW40" s="387"/>
      <c r="AX40" s="387">
        <v>1</v>
      </c>
      <c r="AY40" s="387"/>
      <c r="AZ40" s="387"/>
      <c r="BA40" s="387"/>
      <c r="BB40" s="387"/>
      <c r="BC40" s="387"/>
      <c r="BD40" s="387"/>
      <c r="BE40" s="387"/>
      <c r="BF40" s="387"/>
      <c r="BG40" s="387"/>
      <c r="BH40" s="387"/>
      <c r="BI40" s="387"/>
      <c r="BJ40" s="387"/>
      <c r="BK40" s="389">
        <v>1230</v>
      </c>
      <c r="BL40" s="10">
        <v>1</v>
      </c>
      <c r="BM40" s="10" t="s">
        <v>130</v>
      </c>
      <c r="BN40" s="10">
        <v>39</v>
      </c>
      <c r="BO40" s="10" t="s">
        <v>236</v>
      </c>
      <c r="BP40" s="10" t="s">
        <v>74</v>
      </c>
      <c r="BQ40" s="10">
        <v>1</v>
      </c>
      <c r="BR40" s="10" t="str">
        <f t="shared" si="0"/>
        <v>32_41</v>
      </c>
      <c r="BS40" s="282"/>
      <c r="BT40" s="10" t="s">
        <v>1726</v>
      </c>
      <c r="BU40" s="10" t="s">
        <v>1777</v>
      </c>
      <c r="BV40" s="10"/>
      <c r="BW40" s="289"/>
      <c r="BX40" s="289"/>
      <c r="BY40" s="10"/>
      <c r="BZ40" s="10"/>
      <c r="CA40" s="10"/>
      <c r="CC40" s="410" t="s">
        <v>1959</v>
      </c>
    </row>
    <row r="41" spans="1:1029" s="1" customFormat="1" ht="69" customHeight="1">
      <c r="A41" s="2"/>
      <c r="B41" s="10">
        <v>34</v>
      </c>
      <c r="C41" s="280">
        <v>33</v>
      </c>
      <c r="D41" s="281" t="s">
        <v>237</v>
      </c>
      <c r="E41" s="10" t="s">
        <v>238</v>
      </c>
      <c r="F41" s="10" t="s">
        <v>98</v>
      </c>
      <c r="G41" s="11"/>
      <c r="H41" s="11"/>
      <c r="I41" s="11"/>
      <c r="J41" s="11"/>
      <c r="K41" s="11"/>
      <c r="L41" s="11"/>
      <c r="M41" s="11"/>
      <c r="N41" s="390"/>
      <c r="O41" s="390" t="s">
        <v>216</v>
      </c>
      <c r="P41" s="390" t="s">
        <v>63</v>
      </c>
      <c r="Q41" s="384" t="s">
        <v>64</v>
      </c>
      <c r="R41" s="391">
        <v>12</v>
      </c>
      <c r="S41" s="387">
        <v>15</v>
      </c>
      <c r="T41" s="387"/>
      <c r="U41" s="387"/>
      <c r="V41" s="387"/>
      <c r="W41" s="387">
        <v>1</v>
      </c>
      <c r="X41" s="387"/>
      <c r="Y41" s="387"/>
      <c r="Z41" s="387"/>
      <c r="AA41" s="387">
        <v>1</v>
      </c>
      <c r="AB41" s="384">
        <v>89</v>
      </c>
      <c r="AC41" s="387"/>
      <c r="AD41" s="387"/>
      <c r="AE41" s="387"/>
      <c r="AF41" s="387"/>
      <c r="AG41" s="387"/>
      <c r="AH41" s="387"/>
      <c r="AI41" s="387"/>
      <c r="AJ41" s="387"/>
      <c r="AK41" s="387"/>
      <c r="AL41" s="387" t="s">
        <v>234</v>
      </c>
      <c r="AM41" s="387" t="s">
        <v>239</v>
      </c>
      <c r="AN41" s="384" t="s">
        <v>71</v>
      </c>
      <c r="AO41" s="384" t="s">
        <v>72</v>
      </c>
      <c r="AP41" s="384"/>
      <c r="AQ41" s="384"/>
      <c r="AR41" s="384"/>
      <c r="AS41" s="384"/>
      <c r="AT41" s="387"/>
      <c r="AU41" s="387"/>
      <c r="AV41" s="387"/>
      <c r="AW41" s="387"/>
      <c r="AX41" s="387">
        <v>1</v>
      </c>
      <c r="AY41" s="387"/>
      <c r="AZ41" s="387"/>
      <c r="BA41" s="387"/>
      <c r="BB41" s="387"/>
      <c r="BC41" s="387"/>
      <c r="BD41" s="387"/>
      <c r="BE41" s="387"/>
      <c r="BF41" s="387"/>
      <c r="BG41" s="387"/>
      <c r="BH41" s="387"/>
      <c r="BI41" s="387"/>
      <c r="BJ41" s="387"/>
      <c r="BK41" s="389">
        <v>1500</v>
      </c>
      <c r="BL41" s="10">
        <v>2</v>
      </c>
      <c r="BM41" s="10" t="s">
        <v>206</v>
      </c>
      <c r="BN41" s="10">
        <v>34</v>
      </c>
      <c r="BO41" s="10" t="s">
        <v>74</v>
      </c>
      <c r="BP41" s="10" t="s">
        <v>240</v>
      </c>
      <c r="BQ41" s="10"/>
      <c r="BR41" s="10" t="str">
        <f t="shared" si="0"/>
        <v>33_41.1</v>
      </c>
      <c r="BS41" s="282"/>
      <c r="BT41" s="10"/>
      <c r="BU41" s="10"/>
      <c r="BV41" s="10" t="s">
        <v>1777</v>
      </c>
      <c r="BW41" s="289"/>
      <c r="BX41" s="289"/>
      <c r="BY41" s="457"/>
      <c r="BZ41" s="457"/>
      <c r="CA41" s="457"/>
      <c r="CB41" s="271"/>
      <c r="CC41" s="458" t="s">
        <v>1959</v>
      </c>
      <c r="CD41" s="271"/>
      <c r="CE41" s="271"/>
      <c r="CF41" s="271"/>
      <c r="CG41" s="271"/>
      <c r="CH41" s="271"/>
      <c r="CI41" s="271"/>
      <c r="CJ41" s="271"/>
      <c r="CK41" s="271"/>
      <c r="CL41" s="271"/>
      <c r="CM41" s="271"/>
      <c r="CN41" s="271"/>
      <c r="CO41" s="271"/>
      <c r="CP41" s="271"/>
      <c r="CQ41" s="271"/>
      <c r="CR41" s="271"/>
      <c r="CS41" s="271"/>
      <c r="CT41" s="271"/>
      <c r="CU41" s="271"/>
      <c r="CV41" s="271"/>
      <c r="CW41" s="271"/>
      <c r="CX41" s="271"/>
      <c r="CY41" s="271"/>
      <c r="CZ41" s="271"/>
      <c r="DA41" s="271"/>
      <c r="DB41" s="271"/>
      <c r="DC41" s="271"/>
      <c r="DD41" s="271"/>
      <c r="DE41" s="271"/>
      <c r="DF41" s="271"/>
      <c r="DG41" s="271"/>
      <c r="DH41" s="271"/>
      <c r="DI41" s="271"/>
      <c r="DJ41" s="271"/>
      <c r="DK41" s="271"/>
      <c r="DL41" s="271"/>
      <c r="DM41" s="271"/>
      <c r="DN41" s="271"/>
      <c r="DO41" s="271"/>
      <c r="DP41" s="271"/>
      <c r="DQ41" s="271"/>
      <c r="DR41" s="271"/>
      <c r="DS41" s="271"/>
      <c r="DT41" s="271"/>
      <c r="DU41" s="271"/>
      <c r="DV41" s="271"/>
      <c r="DW41" s="271"/>
      <c r="DX41" s="271"/>
      <c r="DY41" s="271"/>
      <c r="DZ41" s="271"/>
      <c r="EA41" s="271"/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271"/>
      <c r="EZ41" s="271"/>
      <c r="FA41" s="271"/>
      <c r="FB41" s="271"/>
      <c r="FC41" s="271"/>
      <c r="FD41" s="271"/>
      <c r="FE41" s="271"/>
      <c r="FF41" s="271"/>
      <c r="FG41" s="271"/>
      <c r="FH41" s="271"/>
      <c r="FI41" s="271"/>
      <c r="FJ41" s="271"/>
      <c r="FK41" s="271"/>
      <c r="FL41" s="271"/>
      <c r="FM41" s="271"/>
      <c r="FN41" s="271"/>
      <c r="FO41" s="271"/>
      <c r="FP41" s="271"/>
      <c r="FQ41" s="271"/>
      <c r="FR41" s="271"/>
      <c r="FS41" s="271"/>
      <c r="FT41" s="271"/>
      <c r="FU41" s="271"/>
      <c r="FV41" s="271"/>
      <c r="FW41" s="271"/>
      <c r="FX41" s="271"/>
      <c r="FY41" s="271"/>
      <c r="FZ41" s="271"/>
      <c r="GA41" s="271"/>
      <c r="GB41" s="271"/>
      <c r="GC41" s="271"/>
      <c r="GD41" s="271"/>
      <c r="GE41" s="271"/>
      <c r="GF41" s="271"/>
      <c r="GG41" s="271"/>
      <c r="GH41" s="271"/>
      <c r="GI41" s="271"/>
      <c r="GJ41" s="271"/>
      <c r="GK41" s="271"/>
      <c r="GL41" s="271"/>
      <c r="GM41" s="271"/>
      <c r="GN41" s="271"/>
      <c r="GO41" s="271"/>
      <c r="GP41" s="271"/>
      <c r="GQ41" s="271"/>
      <c r="GR41" s="271"/>
      <c r="GS41" s="271"/>
      <c r="GT41" s="271"/>
      <c r="GU41" s="271"/>
      <c r="GV41" s="271"/>
      <c r="GW41" s="271"/>
      <c r="GX41" s="271"/>
      <c r="GY41" s="271"/>
      <c r="GZ41" s="271"/>
      <c r="HA41" s="271"/>
      <c r="HB41" s="271"/>
      <c r="HC41" s="271"/>
      <c r="HD41" s="271"/>
      <c r="HE41" s="271"/>
      <c r="HF41" s="271"/>
      <c r="HG41" s="271"/>
      <c r="HH41" s="271"/>
      <c r="HI41" s="271"/>
      <c r="HJ41" s="271"/>
      <c r="HK41" s="271"/>
      <c r="HL41" s="271"/>
      <c r="HM41" s="271"/>
      <c r="HN41" s="271"/>
      <c r="HO41" s="271"/>
      <c r="HP41" s="271"/>
      <c r="HQ41" s="271"/>
      <c r="HR41" s="271"/>
      <c r="HS41" s="271"/>
      <c r="HT41" s="271"/>
      <c r="HU41" s="271"/>
      <c r="HV41" s="271"/>
      <c r="HW41" s="271"/>
      <c r="HX41" s="271"/>
      <c r="HY41" s="271"/>
      <c r="HZ41" s="271"/>
      <c r="IA41" s="271"/>
      <c r="IB41" s="271"/>
      <c r="IC41" s="271"/>
      <c r="ID41" s="271"/>
      <c r="IE41" s="271"/>
      <c r="IF41" s="271"/>
      <c r="IG41" s="271"/>
      <c r="IH41" s="271"/>
      <c r="II41" s="271"/>
      <c r="IJ41" s="271"/>
      <c r="IK41" s="271"/>
      <c r="IL41" s="271"/>
      <c r="IM41" s="271"/>
      <c r="IN41" s="271"/>
      <c r="IO41" s="271"/>
      <c r="IP41" s="271"/>
      <c r="IQ41" s="271"/>
      <c r="IR41" s="271"/>
      <c r="IS41" s="271"/>
      <c r="IT41" s="271"/>
      <c r="IU41" s="271"/>
      <c r="IV41" s="271"/>
      <c r="IW41" s="271"/>
      <c r="IX41" s="271"/>
      <c r="IY41" s="271"/>
      <c r="IZ41" s="271"/>
      <c r="JA41" s="271"/>
      <c r="JB41" s="271"/>
      <c r="JC41" s="271"/>
      <c r="JD41" s="271"/>
      <c r="JE41" s="271"/>
      <c r="JF41" s="271"/>
      <c r="JG41" s="271"/>
      <c r="JH41" s="271"/>
      <c r="JI41" s="271"/>
      <c r="JJ41" s="271"/>
      <c r="JK41" s="271"/>
      <c r="JL41" s="271"/>
      <c r="JM41" s="271"/>
      <c r="JN41" s="271"/>
      <c r="JO41" s="271"/>
      <c r="JP41" s="271"/>
      <c r="JQ41" s="271"/>
      <c r="JR41" s="271"/>
      <c r="JS41" s="271"/>
      <c r="JT41" s="271"/>
      <c r="JU41" s="271"/>
      <c r="JV41" s="271"/>
      <c r="JW41" s="271"/>
      <c r="JX41" s="271"/>
      <c r="JY41" s="271"/>
      <c r="JZ41" s="271"/>
      <c r="KA41" s="271"/>
      <c r="KB41" s="271"/>
      <c r="KC41" s="271"/>
      <c r="KD41" s="271"/>
      <c r="KE41" s="271"/>
      <c r="KF41" s="271"/>
      <c r="KG41" s="271"/>
      <c r="KH41" s="271"/>
      <c r="KI41" s="271"/>
      <c r="KJ41" s="271"/>
      <c r="KK41" s="271"/>
      <c r="KL41" s="271"/>
      <c r="KM41" s="271"/>
      <c r="KN41" s="271"/>
      <c r="KO41" s="271"/>
      <c r="KP41" s="271"/>
      <c r="KQ41" s="271"/>
      <c r="KR41" s="271"/>
      <c r="KS41" s="271"/>
      <c r="KT41" s="271"/>
      <c r="KU41" s="271"/>
      <c r="KV41" s="271"/>
      <c r="KW41" s="271"/>
      <c r="KX41" s="271"/>
      <c r="KY41" s="271"/>
      <c r="KZ41" s="271"/>
      <c r="LA41" s="271"/>
      <c r="LB41" s="271"/>
      <c r="LC41" s="271"/>
      <c r="LD41" s="271"/>
      <c r="LE41" s="271"/>
      <c r="LF41" s="271"/>
      <c r="LG41" s="271"/>
      <c r="LH41" s="271"/>
      <c r="LI41" s="271"/>
      <c r="LJ41" s="271"/>
      <c r="LK41" s="271"/>
      <c r="LL41" s="271"/>
      <c r="LM41" s="271"/>
      <c r="LN41" s="271"/>
      <c r="LO41" s="271"/>
      <c r="LP41" s="271"/>
      <c r="LQ41" s="271"/>
      <c r="LR41" s="271"/>
      <c r="LS41" s="271"/>
      <c r="LT41" s="271"/>
      <c r="LU41" s="271"/>
      <c r="LV41" s="271"/>
      <c r="LW41" s="271"/>
      <c r="LX41" s="271"/>
      <c r="LY41" s="271"/>
      <c r="LZ41" s="271"/>
      <c r="MA41" s="271"/>
      <c r="MB41" s="271"/>
      <c r="MC41" s="271"/>
      <c r="MD41" s="271"/>
      <c r="ME41" s="271"/>
      <c r="MF41" s="271"/>
      <c r="MG41" s="271"/>
      <c r="MH41" s="271"/>
      <c r="MI41" s="271"/>
      <c r="MJ41" s="271"/>
      <c r="MK41" s="271"/>
      <c r="ML41" s="271"/>
      <c r="MM41" s="271"/>
      <c r="MN41" s="271"/>
      <c r="MO41" s="271"/>
      <c r="MP41" s="271"/>
      <c r="MQ41" s="271"/>
      <c r="MR41" s="271"/>
      <c r="MS41" s="271"/>
      <c r="MT41" s="271"/>
      <c r="MU41" s="271"/>
      <c r="MV41" s="271"/>
      <c r="MW41" s="271"/>
      <c r="MX41" s="271"/>
      <c r="MY41" s="271"/>
      <c r="MZ41" s="271"/>
      <c r="NA41" s="271"/>
      <c r="NB41" s="271"/>
      <c r="NC41" s="271"/>
      <c r="ND41" s="271"/>
      <c r="NE41" s="271"/>
      <c r="NF41" s="271"/>
      <c r="NG41" s="271"/>
      <c r="NH41" s="271"/>
      <c r="NI41" s="271"/>
      <c r="NJ41" s="271"/>
      <c r="NK41" s="271"/>
      <c r="NL41" s="271"/>
      <c r="NM41" s="271"/>
      <c r="NN41" s="271"/>
      <c r="NO41" s="271"/>
      <c r="NP41" s="271"/>
      <c r="NQ41" s="271"/>
      <c r="NR41" s="271"/>
      <c r="NS41" s="271"/>
      <c r="NT41" s="271"/>
      <c r="NU41" s="271"/>
      <c r="NV41" s="271"/>
      <c r="NW41" s="271"/>
      <c r="NX41" s="271"/>
      <c r="NY41" s="271"/>
      <c r="NZ41" s="271"/>
      <c r="OA41" s="271"/>
      <c r="OB41" s="271"/>
      <c r="OC41" s="271"/>
      <c r="OD41" s="271"/>
      <c r="OE41" s="271"/>
      <c r="OF41" s="271"/>
      <c r="OG41" s="271"/>
      <c r="OH41" s="271"/>
      <c r="OI41" s="271"/>
      <c r="OJ41" s="271"/>
      <c r="OK41" s="271"/>
      <c r="OL41" s="271"/>
      <c r="OM41" s="271"/>
      <c r="ON41" s="271"/>
      <c r="OO41" s="271"/>
      <c r="OP41" s="271"/>
      <c r="OQ41" s="271"/>
      <c r="OR41" s="271"/>
      <c r="OS41" s="271"/>
      <c r="OT41" s="271"/>
      <c r="OU41" s="271"/>
      <c r="OV41" s="271"/>
      <c r="OW41" s="271"/>
      <c r="OX41" s="271"/>
      <c r="OY41" s="271"/>
      <c r="OZ41" s="271"/>
      <c r="PA41" s="271"/>
      <c r="PB41" s="271"/>
      <c r="PC41" s="271"/>
      <c r="PD41" s="271"/>
      <c r="PE41" s="271"/>
      <c r="PF41" s="271"/>
      <c r="PG41" s="271"/>
      <c r="PH41" s="271"/>
      <c r="PI41" s="271"/>
      <c r="PJ41" s="271"/>
      <c r="PK41" s="271"/>
      <c r="PL41" s="271"/>
      <c r="PM41" s="271"/>
      <c r="PN41" s="271"/>
      <c r="PO41" s="271"/>
      <c r="PP41" s="271"/>
      <c r="PQ41" s="271"/>
      <c r="PR41" s="271"/>
      <c r="PS41" s="271"/>
      <c r="PT41" s="271"/>
      <c r="PU41" s="271"/>
      <c r="PV41" s="271"/>
      <c r="PW41" s="271"/>
      <c r="PX41" s="271"/>
      <c r="PY41" s="271"/>
      <c r="PZ41" s="271"/>
      <c r="QA41" s="271"/>
      <c r="QB41" s="271"/>
      <c r="QC41" s="271"/>
      <c r="QD41" s="271"/>
      <c r="QE41" s="271"/>
      <c r="QF41" s="271"/>
      <c r="QG41" s="271"/>
      <c r="QH41" s="271"/>
      <c r="QI41" s="271"/>
      <c r="QJ41" s="271"/>
      <c r="QK41" s="271"/>
      <c r="QL41" s="271"/>
      <c r="QM41" s="271"/>
      <c r="QN41" s="271"/>
      <c r="QO41" s="271"/>
      <c r="QP41" s="271"/>
      <c r="QQ41" s="271"/>
      <c r="QR41" s="271"/>
      <c r="QS41" s="271"/>
      <c r="QT41" s="271"/>
      <c r="QU41" s="271"/>
      <c r="QV41" s="271"/>
      <c r="QW41" s="271"/>
      <c r="QX41" s="271"/>
      <c r="QY41" s="271"/>
      <c r="QZ41" s="271"/>
      <c r="RA41" s="271"/>
      <c r="RB41" s="271"/>
      <c r="RC41" s="271"/>
      <c r="RD41" s="271"/>
      <c r="RE41" s="271"/>
      <c r="RF41" s="271"/>
      <c r="RG41" s="271"/>
      <c r="RH41" s="271"/>
      <c r="RI41" s="271"/>
      <c r="RJ41" s="271"/>
      <c r="RK41" s="271"/>
      <c r="RL41" s="271"/>
      <c r="RM41" s="271"/>
      <c r="RN41" s="271"/>
      <c r="RO41" s="271"/>
      <c r="RP41" s="271"/>
      <c r="RQ41" s="271"/>
      <c r="RR41" s="271"/>
      <c r="RS41" s="271"/>
      <c r="RT41" s="271"/>
      <c r="RU41" s="271"/>
      <c r="RV41" s="271"/>
      <c r="RW41" s="271"/>
      <c r="RX41" s="271"/>
      <c r="RY41" s="271"/>
      <c r="RZ41" s="271"/>
      <c r="SA41" s="271"/>
      <c r="SB41" s="271"/>
      <c r="SC41" s="271"/>
      <c r="SD41" s="271"/>
      <c r="SE41" s="271"/>
      <c r="SF41" s="271"/>
      <c r="SG41" s="271"/>
      <c r="SH41" s="271"/>
      <c r="SI41" s="271"/>
      <c r="SJ41" s="271"/>
      <c r="SK41" s="271"/>
      <c r="SL41" s="271"/>
      <c r="SM41" s="271"/>
      <c r="SN41" s="271"/>
      <c r="SO41" s="271"/>
      <c r="SP41" s="271"/>
      <c r="SQ41" s="271"/>
      <c r="SR41" s="271"/>
      <c r="SS41" s="271"/>
      <c r="ST41" s="271"/>
      <c r="SU41" s="271"/>
      <c r="SV41" s="271"/>
      <c r="SW41" s="271"/>
      <c r="SX41" s="271"/>
      <c r="SY41" s="271"/>
      <c r="SZ41" s="271"/>
      <c r="TA41" s="271"/>
      <c r="TB41" s="271"/>
      <c r="TC41" s="271"/>
      <c r="TD41" s="271"/>
      <c r="TE41" s="271"/>
      <c r="TF41" s="271"/>
      <c r="TG41" s="271"/>
      <c r="TH41" s="271"/>
      <c r="TI41" s="271"/>
      <c r="TJ41" s="271"/>
      <c r="TK41" s="271"/>
      <c r="TL41" s="271"/>
      <c r="TM41" s="271"/>
      <c r="TN41" s="271"/>
      <c r="TO41" s="271"/>
      <c r="TP41" s="271"/>
      <c r="TQ41" s="271"/>
      <c r="TR41" s="271"/>
      <c r="TS41" s="271"/>
      <c r="TT41" s="271"/>
      <c r="TU41" s="271"/>
      <c r="TV41" s="271"/>
      <c r="TW41" s="271"/>
      <c r="TX41" s="271"/>
      <c r="TY41" s="271"/>
      <c r="TZ41" s="271"/>
      <c r="UA41" s="271"/>
      <c r="UB41" s="271"/>
      <c r="UC41" s="271"/>
      <c r="UD41" s="271"/>
      <c r="UE41" s="271"/>
      <c r="UF41" s="271"/>
      <c r="UG41" s="271"/>
      <c r="UH41" s="271"/>
      <c r="UI41" s="271"/>
      <c r="UJ41" s="271"/>
      <c r="UK41" s="271"/>
      <c r="UL41" s="271"/>
      <c r="UM41" s="271"/>
      <c r="UN41" s="271"/>
      <c r="UO41" s="271"/>
      <c r="UP41" s="271"/>
      <c r="UQ41" s="271"/>
      <c r="UR41" s="271"/>
      <c r="US41" s="271"/>
      <c r="UT41" s="271"/>
      <c r="UU41" s="271"/>
      <c r="UV41" s="271"/>
      <c r="UW41" s="271"/>
      <c r="UX41" s="271"/>
      <c r="UY41" s="271"/>
      <c r="UZ41" s="271"/>
      <c r="VA41" s="271"/>
      <c r="VB41" s="271"/>
      <c r="VC41" s="271"/>
      <c r="VD41" s="271"/>
      <c r="VE41" s="271"/>
      <c r="VF41" s="271"/>
      <c r="VG41" s="271"/>
      <c r="VH41" s="271"/>
      <c r="VI41" s="271"/>
      <c r="VJ41" s="271"/>
      <c r="VK41" s="271"/>
      <c r="VL41" s="271"/>
      <c r="VM41" s="271"/>
      <c r="VN41" s="271"/>
      <c r="VO41" s="271"/>
      <c r="VP41" s="271"/>
      <c r="VQ41" s="271"/>
      <c r="VR41" s="271"/>
      <c r="VS41" s="271"/>
      <c r="VT41" s="271"/>
      <c r="VU41" s="271"/>
      <c r="VV41" s="271"/>
      <c r="VW41" s="271"/>
      <c r="VX41" s="271"/>
      <c r="VY41" s="271"/>
      <c r="VZ41" s="271"/>
      <c r="WA41" s="271"/>
      <c r="WB41" s="271"/>
      <c r="WC41" s="271"/>
      <c r="WD41" s="271"/>
      <c r="WE41" s="271"/>
      <c r="WF41" s="271"/>
      <c r="WG41" s="271"/>
      <c r="WH41" s="271"/>
      <c r="WI41" s="271"/>
      <c r="WJ41" s="271"/>
      <c r="WK41" s="271"/>
      <c r="WL41" s="271"/>
      <c r="WM41" s="271"/>
      <c r="WN41" s="271"/>
      <c r="WO41" s="271"/>
      <c r="WP41" s="271"/>
      <c r="WQ41" s="271"/>
      <c r="WR41" s="271"/>
      <c r="WS41" s="271"/>
      <c r="WT41" s="271"/>
      <c r="WU41" s="271"/>
      <c r="WV41" s="271"/>
      <c r="WW41" s="271"/>
      <c r="WX41" s="271"/>
      <c r="WY41" s="271"/>
      <c r="WZ41" s="271"/>
      <c r="XA41" s="271"/>
      <c r="XB41" s="271"/>
      <c r="XC41" s="271"/>
      <c r="XD41" s="271"/>
      <c r="XE41" s="271"/>
      <c r="XF41" s="271"/>
      <c r="XG41" s="271"/>
      <c r="XH41" s="271"/>
      <c r="XI41" s="271"/>
      <c r="XJ41" s="271"/>
      <c r="XK41" s="271"/>
      <c r="XL41" s="271"/>
      <c r="XM41" s="271"/>
      <c r="XN41" s="271"/>
      <c r="XO41" s="271"/>
      <c r="XP41" s="271"/>
      <c r="XQ41" s="271"/>
      <c r="XR41" s="271"/>
      <c r="XS41" s="271"/>
      <c r="XT41" s="271"/>
      <c r="XU41" s="271"/>
      <c r="XV41" s="271"/>
      <c r="XW41" s="271"/>
      <c r="XX41" s="271"/>
      <c r="XY41" s="271"/>
      <c r="XZ41" s="271"/>
      <c r="YA41" s="271"/>
      <c r="YB41" s="271"/>
      <c r="YC41" s="271"/>
      <c r="YD41" s="271"/>
      <c r="YE41" s="271"/>
      <c r="YF41" s="271"/>
      <c r="YG41" s="271"/>
      <c r="YH41" s="271"/>
      <c r="YI41" s="271"/>
      <c r="YJ41" s="271"/>
      <c r="YK41" s="271"/>
      <c r="YL41" s="271"/>
      <c r="YM41" s="271"/>
      <c r="YN41" s="271"/>
      <c r="YO41" s="271"/>
      <c r="YP41" s="271"/>
      <c r="YQ41" s="271"/>
      <c r="YR41" s="271"/>
      <c r="YS41" s="271"/>
      <c r="YT41" s="271"/>
      <c r="YU41" s="271"/>
      <c r="YV41" s="271"/>
      <c r="YW41" s="271"/>
      <c r="YX41" s="271"/>
      <c r="YY41" s="271"/>
      <c r="YZ41" s="271"/>
      <c r="ZA41" s="271"/>
      <c r="ZB41" s="271"/>
      <c r="ZC41" s="271"/>
      <c r="ZD41" s="271"/>
      <c r="ZE41" s="271"/>
      <c r="ZF41" s="271"/>
      <c r="ZG41" s="271"/>
      <c r="ZH41" s="271"/>
      <c r="ZI41" s="271"/>
      <c r="ZJ41" s="271"/>
      <c r="ZK41" s="271"/>
      <c r="ZL41" s="271"/>
      <c r="ZM41" s="271"/>
      <c r="ZN41" s="271"/>
      <c r="ZO41" s="271"/>
      <c r="ZP41" s="271"/>
      <c r="ZQ41" s="271"/>
      <c r="ZR41" s="271"/>
      <c r="ZS41" s="271"/>
      <c r="ZT41" s="271"/>
      <c r="ZU41" s="271"/>
      <c r="ZV41" s="271"/>
      <c r="ZW41" s="271"/>
      <c r="ZX41" s="271"/>
      <c r="ZY41" s="271"/>
      <c r="ZZ41" s="271"/>
      <c r="AAA41" s="271"/>
      <c r="AAB41" s="271"/>
      <c r="AAC41" s="271"/>
      <c r="AAD41" s="271"/>
      <c r="AAE41" s="271"/>
      <c r="AAF41" s="271"/>
      <c r="AAG41" s="271"/>
      <c r="AAH41" s="271"/>
      <c r="AAI41" s="271"/>
      <c r="AAJ41" s="271"/>
      <c r="AAK41" s="271"/>
      <c r="AAL41" s="271"/>
      <c r="AAM41" s="271"/>
      <c r="AAN41" s="271"/>
      <c r="AAO41" s="271"/>
      <c r="AAP41" s="271"/>
      <c r="AAQ41" s="271"/>
      <c r="AAR41" s="271"/>
      <c r="AAS41" s="271"/>
      <c r="AAT41" s="271"/>
      <c r="AAU41" s="271"/>
      <c r="AAV41" s="271"/>
      <c r="AAW41" s="271"/>
      <c r="AAX41" s="271"/>
      <c r="AAY41" s="271"/>
      <c r="AAZ41" s="271"/>
      <c r="ABA41" s="271"/>
      <c r="ABB41" s="271"/>
      <c r="ABC41" s="271"/>
      <c r="ABD41" s="271"/>
      <c r="ABE41" s="271"/>
      <c r="ABF41" s="271"/>
      <c r="ABG41" s="271"/>
      <c r="ABH41" s="271"/>
      <c r="ABI41" s="271"/>
      <c r="ABJ41" s="271"/>
      <c r="ABK41" s="271"/>
      <c r="ABL41" s="271"/>
      <c r="ABM41" s="271"/>
      <c r="ABN41" s="271"/>
      <c r="ABO41" s="271"/>
      <c r="ABP41" s="271"/>
      <c r="ABQ41" s="271"/>
      <c r="ABR41" s="271"/>
      <c r="ABS41" s="271"/>
      <c r="ABT41" s="271"/>
      <c r="ABU41" s="271"/>
      <c r="ABV41" s="271"/>
      <c r="ABW41" s="271"/>
      <c r="ABX41" s="271"/>
      <c r="ABY41" s="271"/>
      <c r="ABZ41" s="271"/>
      <c r="ACA41" s="271"/>
      <c r="ACB41" s="271"/>
      <c r="ACC41" s="271"/>
      <c r="ACD41" s="271"/>
      <c r="ACE41" s="271"/>
      <c r="ACF41" s="271"/>
      <c r="ACG41" s="271"/>
      <c r="ACH41" s="271"/>
      <c r="ACI41" s="271"/>
      <c r="ACJ41" s="271"/>
      <c r="ACK41" s="271"/>
      <c r="ACL41" s="271"/>
      <c r="ACM41" s="271"/>
      <c r="ACN41" s="271"/>
      <c r="ACO41" s="271"/>
      <c r="ACP41" s="271"/>
      <c r="ACQ41" s="271"/>
      <c r="ACR41" s="271"/>
      <c r="ACS41" s="271"/>
      <c r="ACT41" s="271"/>
      <c r="ACU41" s="271"/>
      <c r="ACV41" s="271"/>
      <c r="ACW41" s="271"/>
      <c r="ACX41" s="271"/>
      <c r="ACY41" s="271"/>
      <c r="ACZ41" s="271"/>
      <c r="ADA41" s="271"/>
      <c r="ADB41" s="271"/>
      <c r="ADC41" s="271"/>
      <c r="ADD41" s="271"/>
      <c r="ADE41" s="271"/>
      <c r="ADF41" s="271"/>
      <c r="ADG41" s="271"/>
      <c r="ADH41" s="271"/>
      <c r="ADI41" s="271"/>
      <c r="ADJ41" s="271"/>
      <c r="ADK41" s="271"/>
      <c r="ADL41" s="271"/>
      <c r="ADM41" s="271"/>
      <c r="ADN41" s="271"/>
      <c r="ADO41" s="271"/>
      <c r="ADP41" s="271"/>
      <c r="ADQ41" s="271"/>
      <c r="ADR41" s="271"/>
      <c r="ADS41" s="271"/>
      <c r="ADT41" s="271"/>
      <c r="ADU41" s="271"/>
      <c r="ADV41" s="271"/>
      <c r="ADW41" s="271"/>
      <c r="ADX41" s="271"/>
      <c r="ADY41" s="271"/>
      <c r="ADZ41" s="271"/>
      <c r="AEA41" s="271"/>
      <c r="AEB41" s="271"/>
      <c r="AEC41" s="271"/>
      <c r="AED41" s="271"/>
      <c r="AEE41" s="271"/>
      <c r="AEF41" s="271"/>
      <c r="AEG41" s="271"/>
      <c r="AEH41" s="271"/>
      <c r="AEI41" s="271"/>
      <c r="AEJ41" s="271"/>
      <c r="AEK41" s="271"/>
      <c r="AEL41" s="271"/>
      <c r="AEM41" s="271"/>
      <c r="AEN41" s="271"/>
      <c r="AEO41" s="271"/>
      <c r="AEP41" s="271"/>
      <c r="AEQ41" s="271"/>
      <c r="AER41" s="271"/>
      <c r="AES41" s="271"/>
      <c r="AET41" s="271"/>
      <c r="AEU41" s="271"/>
      <c r="AEV41" s="271"/>
      <c r="AEW41" s="271"/>
      <c r="AEX41" s="271"/>
      <c r="AEY41" s="271"/>
      <c r="AEZ41" s="271"/>
      <c r="AFA41" s="271"/>
      <c r="AFB41" s="271"/>
      <c r="AFC41" s="271"/>
      <c r="AFD41" s="271"/>
      <c r="AFE41" s="271"/>
      <c r="AFF41" s="271"/>
      <c r="AFG41" s="271"/>
      <c r="AFH41" s="271"/>
      <c r="AFI41" s="271"/>
      <c r="AFJ41" s="271"/>
      <c r="AFK41" s="271"/>
      <c r="AFL41" s="271"/>
      <c r="AFM41" s="271"/>
      <c r="AFN41" s="271"/>
      <c r="AFO41" s="271"/>
      <c r="AFP41" s="271"/>
      <c r="AFQ41" s="271"/>
      <c r="AFR41" s="271"/>
      <c r="AFS41" s="271"/>
      <c r="AFT41" s="271"/>
      <c r="AFU41" s="271"/>
      <c r="AFV41" s="271"/>
      <c r="AFW41" s="271"/>
      <c r="AFX41" s="271"/>
      <c r="AFY41" s="271"/>
      <c r="AFZ41" s="271"/>
      <c r="AGA41" s="271"/>
      <c r="AGB41" s="271"/>
      <c r="AGC41" s="271"/>
      <c r="AGD41" s="271"/>
      <c r="AGE41" s="271"/>
      <c r="AGF41" s="271"/>
      <c r="AGG41" s="271"/>
      <c r="AGH41" s="271"/>
      <c r="AGI41" s="271"/>
      <c r="AGJ41" s="271"/>
      <c r="AGK41" s="271"/>
      <c r="AGL41" s="271"/>
      <c r="AGM41" s="271"/>
      <c r="AGN41" s="271"/>
      <c r="AGO41" s="271"/>
      <c r="AGP41" s="271"/>
      <c r="AGQ41" s="271"/>
      <c r="AGR41" s="271"/>
      <c r="AGS41" s="271"/>
      <c r="AGT41" s="271"/>
      <c r="AGU41" s="271"/>
      <c r="AGV41" s="271"/>
      <c r="AGW41" s="271"/>
      <c r="AGX41" s="271"/>
      <c r="AGY41" s="271"/>
      <c r="AGZ41" s="271"/>
      <c r="AHA41" s="271"/>
      <c r="AHB41" s="271"/>
      <c r="AHC41" s="271"/>
      <c r="AHD41" s="271"/>
      <c r="AHE41" s="271"/>
      <c r="AHF41" s="271"/>
      <c r="AHG41" s="271"/>
      <c r="AHH41" s="271"/>
      <c r="AHI41" s="271"/>
      <c r="AHJ41" s="271"/>
      <c r="AHK41" s="271"/>
      <c r="AHL41" s="271"/>
      <c r="AHM41" s="271"/>
      <c r="AHN41" s="271"/>
      <c r="AHO41" s="271"/>
      <c r="AHP41" s="271"/>
      <c r="AHQ41" s="271"/>
      <c r="AHR41" s="271"/>
      <c r="AHS41" s="271"/>
      <c r="AHT41" s="271"/>
      <c r="AHU41" s="271"/>
      <c r="AHV41" s="271"/>
      <c r="AHW41" s="271"/>
      <c r="AHX41" s="271"/>
      <c r="AHY41" s="271"/>
      <c r="AHZ41" s="271"/>
      <c r="AIA41" s="271"/>
      <c r="AIB41" s="271"/>
      <c r="AIC41" s="271"/>
      <c r="AID41" s="271"/>
      <c r="AIE41" s="271"/>
      <c r="AIF41" s="271"/>
      <c r="AIG41" s="271"/>
      <c r="AIH41" s="271"/>
      <c r="AII41" s="271"/>
      <c r="AIJ41" s="271"/>
      <c r="AIK41" s="271"/>
      <c r="AIL41" s="271"/>
      <c r="AIM41" s="271"/>
      <c r="AIN41" s="271"/>
      <c r="AIO41" s="271"/>
      <c r="AIP41" s="271"/>
      <c r="AIQ41" s="271"/>
      <c r="AIR41" s="271"/>
      <c r="AIS41" s="271"/>
      <c r="AIT41" s="271"/>
      <c r="AIU41" s="271"/>
      <c r="AIV41" s="271"/>
      <c r="AIW41" s="271"/>
      <c r="AIX41" s="271"/>
      <c r="AIY41" s="271"/>
      <c r="AIZ41" s="271"/>
      <c r="AJA41" s="271"/>
      <c r="AJB41" s="271"/>
      <c r="AJC41" s="271"/>
      <c r="AJD41" s="271"/>
      <c r="AJE41" s="271"/>
      <c r="AJF41" s="271"/>
      <c r="AJG41" s="271"/>
      <c r="AJH41" s="271"/>
      <c r="AJI41" s="271"/>
      <c r="AJJ41" s="271"/>
      <c r="AJK41" s="271"/>
      <c r="AJL41" s="271"/>
      <c r="AJM41" s="271"/>
      <c r="AJN41" s="271"/>
      <c r="AJO41" s="271"/>
      <c r="AJP41" s="271"/>
      <c r="AJQ41" s="271"/>
      <c r="AJR41" s="271"/>
      <c r="AJS41" s="271"/>
      <c r="AJT41" s="271"/>
      <c r="AJU41" s="271"/>
      <c r="AJV41" s="271"/>
      <c r="AJW41" s="271"/>
      <c r="AJX41" s="271"/>
      <c r="AJY41" s="271"/>
      <c r="AJZ41" s="271"/>
      <c r="AKA41" s="271"/>
      <c r="AKB41" s="271"/>
      <c r="AKC41" s="271"/>
      <c r="AKD41" s="271"/>
      <c r="AKE41" s="271"/>
      <c r="AKF41" s="271"/>
      <c r="AKG41" s="271"/>
      <c r="AKH41" s="271"/>
      <c r="AKI41" s="271"/>
      <c r="AKJ41" s="271"/>
      <c r="AKK41" s="271"/>
      <c r="AKL41" s="271"/>
      <c r="AKM41" s="271"/>
      <c r="AKN41" s="271"/>
      <c r="AKO41" s="271"/>
      <c r="AKP41" s="271"/>
      <c r="AKQ41" s="271"/>
      <c r="AKR41" s="271"/>
      <c r="AKS41" s="271"/>
      <c r="AKT41" s="271"/>
      <c r="AKU41" s="271"/>
      <c r="AKV41" s="271"/>
      <c r="AKW41" s="271"/>
      <c r="AKX41" s="271"/>
      <c r="AKY41" s="271"/>
      <c r="AKZ41" s="271"/>
      <c r="ALA41" s="271"/>
      <c r="ALB41" s="271"/>
      <c r="ALC41" s="271"/>
      <c r="ALD41" s="271"/>
      <c r="ALE41" s="271"/>
      <c r="ALF41" s="271"/>
      <c r="ALG41" s="271"/>
      <c r="ALH41" s="271"/>
      <c r="ALI41" s="271"/>
      <c r="ALJ41" s="271"/>
      <c r="ALK41" s="271"/>
      <c r="ALL41" s="271"/>
      <c r="ALM41" s="271"/>
      <c r="ALN41" s="271"/>
      <c r="ALO41" s="271"/>
      <c r="ALP41" s="271"/>
      <c r="ALQ41" s="271"/>
      <c r="ALR41" s="271"/>
      <c r="ALS41" s="271"/>
      <c r="ALT41" s="271"/>
      <c r="ALU41" s="271"/>
      <c r="ALV41" s="271"/>
      <c r="ALW41" s="271"/>
      <c r="ALX41" s="271"/>
      <c r="ALY41" s="271"/>
      <c r="ALZ41" s="271"/>
      <c r="AMA41" s="271"/>
      <c r="AMB41" s="271"/>
      <c r="AMC41" s="271"/>
      <c r="AMD41" s="271"/>
      <c r="AME41" s="271"/>
      <c r="AMF41" s="271"/>
      <c r="AMG41" s="271"/>
      <c r="AMH41" s="271"/>
      <c r="AMI41" s="271"/>
      <c r="AMJ41" s="271"/>
      <c r="AMK41" s="271"/>
      <c r="AML41" s="271"/>
      <c r="AMM41" s="271"/>
      <c r="AMN41" s="271"/>
      <c r="AMO41" s="271"/>
    </row>
    <row r="42" spans="1:1029" s="1" customFormat="1" ht="69" customHeight="1">
      <c r="A42" s="283"/>
      <c r="B42" s="10">
        <v>35</v>
      </c>
      <c r="C42" s="280">
        <v>34</v>
      </c>
      <c r="D42" s="281">
        <v>43</v>
      </c>
      <c r="E42" s="10" t="s">
        <v>241</v>
      </c>
      <c r="F42" s="10" t="s">
        <v>61</v>
      </c>
      <c r="G42" s="10" t="s">
        <v>1641</v>
      </c>
      <c r="H42" s="10"/>
      <c r="I42" s="10"/>
      <c r="J42" s="10"/>
      <c r="K42" s="10"/>
      <c r="L42" s="10" t="s">
        <v>1652</v>
      </c>
      <c r="M42" s="10"/>
      <c r="N42" s="386">
        <v>26</v>
      </c>
      <c r="O42" s="384" t="s">
        <v>242</v>
      </c>
      <c r="P42" s="384" t="s">
        <v>63</v>
      </c>
      <c r="Q42" s="384" t="s">
        <v>64</v>
      </c>
      <c r="R42" s="385">
        <v>13</v>
      </c>
      <c r="S42" s="386">
        <v>16</v>
      </c>
      <c r="T42" s="387"/>
      <c r="U42" s="387"/>
      <c r="V42" s="387"/>
      <c r="W42" s="387">
        <v>1</v>
      </c>
      <c r="X42" s="387"/>
      <c r="Y42" s="387">
        <v>1</v>
      </c>
      <c r="Z42" s="387"/>
      <c r="AA42" s="386"/>
      <c r="AB42" s="383">
        <v>89</v>
      </c>
      <c r="AC42" s="388">
        <v>1</v>
      </c>
      <c r="AD42" s="387" t="s">
        <v>243</v>
      </c>
      <c r="AE42" s="387" t="s">
        <v>244</v>
      </c>
      <c r="AF42" s="387" t="s">
        <v>245</v>
      </c>
      <c r="AG42" s="387" t="s">
        <v>68</v>
      </c>
      <c r="AH42" s="387" t="s">
        <v>68</v>
      </c>
      <c r="AI42" s="387" t="s">
        <v>68</v>
      </c>
      <c r="AJ42" s="387" t="s">
        <v>68</v>
      </c>
      <c r="AK42" s="387" t="s">
        <v>68</v>
      </c>
      <c r="AL42" s="387" t="s">
        <v>163</v>
      </c>
      <c r="AM42" s="387" t="s">
        <v>246</v>
      </c>
      <c r="AN42" s="384" t="s">
        <v>71</v>
      </c>
      <c r="AO42" s="384" t="s">
        <v>72</v>
      </c>
      <c r="AP42" s="384">
        <v>1</v>
      </c>
      <c r="AQ42" s="384" t="s">
        <v>81</v>
      </c>
      <c r="AR42" s="392">
        <v>42163</v>
      </c>
      <c r="AS42" s="392">
        <v>43259</v>
      </c>
      <c r="AT42" s="387"/>
      <c r="AU42" s="387"/>
      <c r="AV42" s="387">
        <v>1</v>
      </c>
      <c r="AW42" s="387"/>
      <c r="AX42" s="387"/>
      <c r="AY42" s="387"/>
      <c r="AZ42" s="387"/>
      <c r="BA42" s="387">
        <v>1</v>
      </c>
      <c r="BB42" s="387"/>
      <c r="BC42" s="387"/>
      <c r="BD42" s="387"/>
      <c r="BE42" s="387"/>
      <c r="BF42" s="387">
        <v>1</v>
      </c>
      <c r="BG42" s="387"/>
      <c r="BH42" s="387"/>
      <c r="BI42" s="387"/>
      <c r="BJ42" s="387"/>
      <c r="BK42" s="389">
        <v>1230</v>
      </c>
      <c r="BL42" s="10"/>
      <c r="BM42" s="10"/>
      <c r="BN42" s="10" t="s">
        <v>1815</v>
      </c>
      <c r="BO42" s="10"/>
      <c r="BP42" s="10" t="s">
        <v>214</v>
      </c>
      <c r="BQ42" s="10"/>
      <c r="BR42" s="10" t="str">
        <f t="shared" si="0"/>
        <v>34_43</v>
      </c>
      <c r="BS42" s="282"/>
      <c r="BT42" s="10"/>
      <c r="BU42" s="10" t="s">
        <v>1725</v>
      </c>
      <c r="BV42" s="10"/>
      <c r="BW42" s="289"/>
      <c r="BX42" s="289"/>
      <c r="BY42" s="457"/>
      <c r="BZ42" s="457"/>
      <c r="CA42" s="457"/>
      <c r="CB42" s="271"/>
      <c r="CC42" s="458" t="s">
        <v>1959</v>
      </c>
      <c r="CD42" s="271"/>
      <c r="CE42" s="271"/>
      <c r="CF42" s="271"/>
      <c r="CG42" s="271"/>
      <c r="CH42" s="271"/>
      <c r="CI42" s="271"/>
      <c r="CJ42" s="271"/>
      <c r="CK42" s="271"/>
      <c r="CL42" s="271"/>
      <c r="CM42" s="271"/>
      <c r="CN42" s="271"/>
      <c r="CO42" s="271"/>
      <c r="CP42" s="271"/>
      <c r="CQ42" s="271"/>
      <c r="CR42" s="271"/>
      <c r="CS42" s="271"/>
      <c r="CT42" s="271"/>
      <c r="CU42" s="271"/>
      <c r="CV42" s="271"/>
      <c r="CW42" s="271"/>
      <c r="CX42" s="271"/>
      <c r="CY42" s="271"/>
      <c r="CZ42" s="271"/>
      <c r="DA42" s="271"/>
      <c r="DB42" s="271"/>
      <c r="DC42" s="271"/>
      <c r="DD42" s="271"/>
      <c r="DE42" s="271"/>
      <c r="DF42" s="271"/>
      <c r="DG42" s="271"/>
      <c r="DH42" s="271"/>
      <c r="DI42" s="271"/>
      <c r="DJ42" s="271"/>
      <c r="DK42" s="271"/>
      <c r="DL42" s="271"/>
      <c r="DM42" s="271"/>
      <c r="DN42" s="271"/>
      <c r="DO42" s="271"/>
      <c r="DP42" s="271"/>
      <c r="DQ42" s="271"/>
      <c r="DR42" s="271"/>
      <c r="DS42" s="271"/>
      <c r="DT42" s="271"/>
      <c r="DU42" s="271"/>
      <c r="DV42" s="271"/>
      <c r="DW42" s="271"/>
      <c r="DX42" s="271"/>
      <c r="DY42" s="271"/>
      <c r="DZ42" s="271"/>
      <c r="EA42" s="271"/>
      <c r="EB42" s="271"/>
      <c r="EC42" s="271"/>
      <c r="ED42" s="271"/>
      <c r="EE42" s="271"/>
      <c r="EF42" s="271"/>
      <c r="EG42" s="271"/>
      <c r="EH42" s="271"/>
      <c r="EI42" s="271"/>
      <c r="EJ42" s="271"/>
      <c r="EK42" s="271"/>
      <c r="EL42" s="271"/>
      <c r="EM42" s="271"/>
      <c r="EN42" s="271"/>
      <c r="EO42" s="271"/>
      <c r="EP42" s="271"/>
      <c r="EQ42" s="271"/>
      <c r="ER42" s="271"/>
      <c r="ES42" s="271"/>
      <c r="ET42" s="271"/>
      <c r="EU42" s="271"/>
      <c r="EV42" s="271"/>
      <c r="EW42" s="271"/>
      <c r="EX42" s="271"/>
      <c r="EY42" s="271"/>
      <c r="EZ42" s="271"/>
      <c r="FA42" s="271"/>
      <c r="FB42" s="271"/>
      <c r="FC42" s="271"/>
      <c r="FD42" s="271"/>
      <c r="FE42" s="271"/>
      <c r="FF42" s="271"/>
      <c r="FG42" s="271"/>
      <c r="FH42" s="271"/>
      <c r="FI42" s="271"/>
      <c r="FJ42" s="271"/>
      <c r="FK42" s="271"/>
      <c r="FL42" s="271"/>
      <c r="FM42" s="271"/>
      <c r="FN42" s="271"/>
      <c r="FO42" s="271"/>
      <c r="FP42" s="271"/>
      <c r="FQ42" s="271"/>
      <c r="FR42" s="271"/>
      <c r="FS42" s="271"/>
      <c r="FT42" s="271"/>
      <c r="FU42" s="271"/>
      <c r="FV42" s="271"/>
      <c r="FW42" s="271"/>
      <c r="FX42" s="271"/>
      <c r="FY42" s="271"/>
      <c r="FZ42" s="271"/>
      <c r="GA42" s="271"/>
      <c r="GB42" s="271"/>
      <c r="GC42" s="271"/>
      <c r="GD42" s="271"/>
      <c r="GE42" s="271"/>
      <c r="GF42" s="271"/>
      <c r="GG42" s="271"/>
      <c r="GH42" s="271"/>
      <c r="GI42" s="271"/>
      <c r="GJ42" s="271"/>
      <c r="GK42" s="271"/>
      <c r="GL42" s="271"/>
      <c r="GM42" s="271"/>
      <c r="GN42" s="271"/>
      <c r="GO42" s="271"/>
      <c r="GP42" s="271"/>
      <c r="GQ42" s="271"/>
      <c r="GR42" s="271"/>
      <c r="GS42" s="271"/>
      <c r="GT42" s="271"/>
      <c r="GU42" s="271"/>
      <c r="GV42" s="271"/>
      <c r="GW42" s="271"/>
      <c r="GX42" s="271"/>
      <c r="GY42" s="271"/>
      <c r="GZ42" s="271"/>
      <c r="HA42" s="271"/>
      <c r="HB42" s="271"/>
      <c r="HC42" s="271"/>
      <c r="HD42" s="271"/>
      <c r="HE42" s="271"/>
      <c r="HF42" s="271"/>
      <c r="HG42" s="271"/>
      <c r="HH42" s="271"/>
      <c r="HI42" s="271"/>
      <c r="HJ42" s="271"/>
      <c r="HK42" s="271"/>
      <c r="HL42" s="271"/>
      <c r="HM42" s="271"/>
      <c r="HN42" s="271"/>
      <c r="HO42" s="271"/>
      <c r="HP42" s="271"/>
      <c r="HQ42" s="271"/>
      <c r="HR42" s="271"/>
      <c r="HS42" s="271"/>
      <c r="HT42" s="271"/>
      <c r="HU42" s="271"/>
      <c r="HV42" s="271"/>
      <c r="HW42" s="271"/>
      <c r="HX42" s="271"/>
      <c r="HY42" s="271"/>
      <c r="HZ42" s="271"/>
      <c r="IA42" s="271"/>
      <c r="IB42" s="271"/>
      <c r="IC42" s="271"/>
      <c r="ID42" s="271"/>
      <c r="IE42" s="271"/>
      <c r="IF42" s="271"/>
      <c r="IG42" s="271"/>
      <c r="IH42" s="271"/>
      <c r="II42" s="271"/>
      <c r="IJ42" s="271"/>
      <c r="IK42" s="271"/>
      <c r="IL42" s="271"/>
      <c r="IM42" s="271"/>
      <c r="IN42" s="271"/>
      <c r="IO42" s="271"/>
      <c r="IP42" s="271"/>
      <c r="IQ42" s="271"/>
      <c r="IR42" s="271"/>
      <c r="IS42" s="271"/>
      <c r="IT42" s="271"/>
      <c r="IU42" s="271"/>
      <c r="IV42" s="271"/>
      <c r="IW42" s="271"/>
      <c r="IX42" s="271"/>
      <c r="IY42" s="271"/>
      <c r="IZ42" s="271"/>
      <c r="JA42" s="271"/>
      <c r="JB42" s="271"/>
      <c r="JC42" s="271"/>
      <c r="JD42" s="271"/>
      <c r="JE42" s="271"/>
      <c r="JF42" s="271"/>
      <c r="JG42" s="271"/>
      <c r="JH42" s="271"/>
      <c r="JI42" s="271"/>
      <c r="JJ42" s="271"/>
      <c r="JK42" s="271"/>
      <c r="JL42" s="271"/>
      <c r="JM42" s="271"/>
      <c r="JN42" s="271"/>
      <c r="JO42" s="271"/>
      <c r="JP42" s="271"/>
      <c r="JQ42" s="271"/>
      <c r="JR42" s="271"/>
      <c r="JS42" s="271"/>
      <c r="JT42" s="271"/>
      <c r="JU42" s="271"/>
      <c r="JV42" s="271"/>
      <c r="JW42" s="271"/>
      <c r="JX42" s="271"/>
      <c r="JY42" s="271"/>
      <c r="JZ42" s="271"/>
      <c r="KA42" s="271"/>
      <c r="KB42" s="271"/>
      <c r="KC42" s="271"/>
      <c r="KD42" s="271"/>
      <c r="KE42" s="271"/>
      <c r="KF42" s="271"/>
      <c r="KG42" s="271"/>
      <c r="KH42" s="271"/>
      <c r="KI42" s="271"/>
      <c r="KJ42" s="271"/>
      <c r="KK42" s="271"/>
      <c r="KL42" s="271"/>
      <c r="KM42" s="271"/>
      <c r="KN42" s="271"/>
      <c r="KO42" s="271"/>
      <c r="KP42" s="271"/>
      <c r="KQ42" s="271"/>
      <c r="KR42" s="271"/>
      <c r="KS42" s="271"/>
      <c r="KT42" s="271"/>
      <c r="KU42" s="271"/>
      <c r="KV42" s="271"/>
      <c r="KW42" s="271"/>
      <c r="KX42" s="271"/>
      <c r="KY42" s="271"/>
      <c r="KZ42" s="271"/>
      <c r="LA42" s="271"/>
      <c r="LB42" s="271"/>
      <c r="LC42" s="271"/>
      <c r="LD42" s="271"/>
      <c r="LE42" s="271"/>
      <c r="LF42" s="271"/>
      <c r="LG42" s="271"/>
      <c r="LH42" s="271"/>
      <c r="LI42" s="271"/>
      <c r="LJ42" s="271"/>
      <c r="LK42" s="271"/>
      <c r="LL42" s="271"/>
      <c r="LM42" s="271"/>
      <c r="LN42" s="271"/>
      <c r="LO42" s="271"/>
      <c r="LP42" s="271"/>
      <c r="LQ42" s="271"/>
      <c r="LR42" s="271"/>
      <c r="LS42" s="271"/>
      <c r="LT42" s="271"/>
      <c r="LU42" s="271"/>
      <c r="LV42" s="271"/>
      <c r="LW42" s="271"/>
      <c r="LX42" s="271"/>
      <c r="LY42" s="271"/>
      <c r="LZ42" s="271"/>
      <c r="MA42" s="271"/>
      <c r="MB42" s="271"/>
      <c r="MC42" s="271"/>
      <c r="MD42" s="271"/>
      <c r="ME42" s="271"/>
      <c r="MF42" s="271"/>
      <c r="MG42" s="271"/>
      <c r="MH42" s="271"/>
      <c r="MI42" s="271"/>
      <c r="MJ42" s="271"/>
      <c r="MK42" s="271"/>
      <c r="ML42" s="271"/>
      <c r="MM42" s="271"/>
      <c r="MN42" s="271"/>
      <c r="MO42" s="271"/>
      <c r="MP42" s="271"/>
      <c r="MQ42" s="271"/>
      <c r="MR42" s="271"/>
      <c r="MS42" s="271"/>
      <c r="MT42" s="271"/>
      <c r="MU42" s="271"/>
      <c r="MV42" s="271"/>
      <c r="MW42" s="271"/>
      <c r="MX42" s="271"/>
      <c r="MY42" s="271"/>
      <c r="MZ42" s="271"/>
      <c r="NA42" s="271"/>
      <c r="NB42" s="271"/>
      <c r="NC42" s="271"/>
      <c r="ND42" s="271"/>
      <c r="NE42" s="271"/>
      <c r="NF42" s="271"/>
      <c r="NG42" s="271"/>
      <c r="NH42" s="271"/>
      <c r="NI42" s="271"/>
      <c r="NJ42" s="271"/>
      <c r="NK42" s="271"/>
      <c r="NL42" s="271"/>
      <c r="NM42" s="271"/>
      <c r="NN42" s="271"/>
      <c r="NO42" s="271"/>
      <c r="NP42" s="271"/>
      <c r="NQ42" s="271"/>
      <c r="NR42" s="271"/>
      <c r="NS42" s="271"/>
      <c r="NT42" s="271"/>
      <c r="NU42" s="271"/>
      <c r="NV42" s="271"/>
      <c r="NW42" s="271"/>
      <c r="NX42" s="271"/>
      <c r="NY42" s="271"/>
      <c r="NZ42" s="271"/>
      <c r="OA42" s="271"/>
      <c r="OB42" s="271"/>
      <c r="OC42" s="271"/>
      <c r="OD42" s="271"/>
      <c r="OE42" s="271"/>
      <c r="OF42" s="271"/>
      <c r="OG42" s="271"/>
      <c r="OH42" s="271"/>
      <c r="OI42" s="271"/>
      <c r="OJ42" s="271"/>
      <c r="OK42" s="271"/>
      <c r="OL42" s="271"/>
      <c r="OM42" s="271"/>
      <c r="ON42" s="271"/>
      <c r="OO42" s="271"/>
      <c r="OP42" s="271"/>
      <c r="OQ42" s="271"/>
      <c r="OR42" s="271"/>
      <c r="OS42" s="271"/>
      <c r="OT42" s="271"/>
      <c r="OU42" s="271"/>
      <c r="OV42" s="271"/>
      <c r="OW42" s="271"/>
      <c r="OX42" s="271"/>
      <c r="OY42" s="271"/>
      <c r="OZ42" s="271"/>
      <c r="PA42" s="271"/>
      <c r="PB42" s="271"/>
      <c r="PC42" s="271"/>
      <c r="PD42" s="271"/>
      <c r="PE42" s="271"/>
      <c r="PF42" s="271"/>
      <c r="PG42" s="271"/>
      <c r="PH42" s="271"/>
      <c r="PI42" s="271"/>
      <c r="PJ42" s="271"/>
      <c r="PK42" s="271"/>
      <c r="PL42" s="271"/>
      <c r="PM42" s="271"/>
      <c r="PN42" s="271"/>
      <c r="PO42" s="271"/>
      <c r="PP42" s="271"/>
      <c r="PQ42" s="271"/>
      <c r="PR42" s="271"/>
      <c r="PS42" s="271"/>
      <c r="PT42" s="271"/>
      <c r="PU42" s="271"/>
      <c r="PV42" s="271"/>
      <c r="PW42" s="271"/>
      <c r="PX42" s="271"/>
      <c r="PY42" s="271"/>
      <c r="PZ42" s="271"/>
      <c r="QA42" s="271"/>
      <c r="QB42" s="271"/>
      <c r="QC42" s="271"/>
      <c r="QD42" s="271"/>
      <c r="QE42" s="271"/>
      <c r="QF42" s="271"/>
      <c r="QG42" s="271"/>
      <c r="QH42" s="271"/>
      <c r="QI42" s="271"/>
      <c r="QJ42" s="271"/>
      <c r="QK42" s="271"/>
      <c r="QL42" s="271"/>
      <c r="QM42" s="271"/>
      <c r="QN42" s="271"/>
      <c r="QO42" s="271"/>
      <c r="QP42" s="271"/>
      <c r="QQ42" s="271"/>
      <c r="QR42" s="271"/>
      <c r="QS42" s="271"/>
      <c r="QT42" s="271"/>
      <c r="QU42" s="271"/>
      <c r="QV42" s="271"/>
      <c r="QW42" s="271"/>
      <c r="QX42" s="271"/>
      <c r="QY42" s="271"/>
      <c r="QZ42" s="271"/>
      <c r="RA42" s="271"/>
      <c r="RB42" s="271"/>
      <c r="RC42" s="271"/>
      <c r="RD42" s="271"/>
      <c r="RE42" s="271"/>
      <c r="RF42" s="271"/>
      <c r="RG42" s="271"/>
      <c r="RH42" s="271"/>
      <c r="RI42" s="271"/>
      <c r="RJ42" s="271"/>
      <c r="RK42" s="271"/>
      <c r="RL42" s="271"/>
      <c r="RM42" s="271"/>
      <c r="RN42" s="271"/>
      <c r="RO42" s="271"/>
      <c r="RP42" s="271"/>
      <c r="RQ42" s="271"/>
      <c r="RR42" s="271"/>
      <c r="RS42" s="271"/>
      <c r="RT42" s="271"/>
      <c r="RU42" s="271"/>
      <c r="RV42" s="271"/>
      <c r="RW42" s="271"/>
      <c r="RX42" s="271"/>
      <c r="RY42" s="271"/>
      <c r="RZ42" s="271"/>
      <c r="SA42" s="271"/>
      <c r="SB42" s="271"/>
      <c r="SC42" s="271"/>
      <c r="SD42" s="271"/>
      <c r="SE42" s="271"/>
      <c r="SF42" s="271"/>
      <c r="SG42" s="271"/>
      <c r="SH42" s="271"/>
      <c r="SI42" s="271"/>
      <c r="SJ42" s="271"/>
      <c r="SK42" s="271"/>
      <c r="SL42" s="271"/>
      <c r="SM42" s="271"/>
      <c r="SN42" s="271"/>
      <c r="SO42" s="271"/>
      <c r="SP42" s="271"/>
      <c r="SQ42" s="271"/>
      <c r="SR42" s="271"/>
      <c r="SS42" s="271"/>
      <c r="ST42" s="271"/>
      <c r="SU42" s="271"/>
      <c r="SV42" s="271"/>
      <c r="SW42" s="271"/>
      <c r="SX42" s="271"/>
      <c r="SY42" s="271"/>
      <c r="SZ42" s="271"/>
      <c r="TA42" s="271"/>
      <c r="TB42" s="271"/>
      <c r="TC42" s="271"/>
      <c r="TD42" s="271"/>
      <c r="TE42" s="271"/>
      <c r="TF42" s="271"/>
      <c r="TG42" s="271"/>
      <c r="TH42" s="271"/>
      <c r="TI42" s="271"/>
      <c r="TJ42" s="271"/>
      <c r="TK42" s="271"/>
      <c r="TL42" s="271"/>
      <c r="TM42" s="271"/>
      <c r="TN42" s="271"/>
      <c r="TO42" s="271"/>
      <c r="TP42" s="271"/>
      <c r="TQ42" s="271"/>
      <c r="TR42" s="271"/>
      <c r="TS42" s="271"/>
      <c r="TT42" s="271"/>
      <c r="TU42" s="271"/>
      <c r="TV42" s="271"/>
      <c r="TW42" s="271"/>
      <c r="TX42" s="271"/>
      <c r="TY42" s="271"/>
      <c r="TZ42" s="271"/>
      <c r="UA42" s="271"/>
      <c r="UB42" s="271"/>
      <c r="UC42" s="271"/>
      <c r="UD42" s="271"/>
      <c r="UE42" s="271"/>
      <c r="UF42" s="271"/>
      <c r="UG42" s="271"/>
      <c r="UH42" s="271"/>
      <c r="UI42" s="271"/>
      <c r="UJ42" s="271"/>
      <c r="UK42" s="271"/>
      <c r="UL42" s="271"/>
      <c r="UM42" s="271"/>
      <c r="UN42" s="271"/>
      <c r="UO42" s="271"/>
      <c r="UP42" s="271"/>
      <c r="UQ42" s="271"/>
      <c r="UR42" s="271"/>
      <c r="US42" s="271"/>
      <c r="UT42" s="271"/>
      <c r="UU42" s="271"/>
      <c r="UV42" s="271"/>
      <c r="UW42" s="271"/>
      <c r="UX42" s="271"/>
      <c r="UY42" s="271"/>
      <c r="UZ42" s="271"/>
      <c r="VA42" s="271"/>
      <c r="VB42" s="271"/>
      <c r="VC42" s="271"/>
      <c r="VD42" s="271"/>
      <c r="VE42" s="271"/>
      <c r="VF42" s="271"/>
      <c r="VG42" s="271"/>
      <c r="VH42" s="271"/>
      <c r="VI42" s="271"/>
      <c r="VJ42" s="271"/>
      <c r="VK42" s="271"/>
      <c r="VL42" s="271"/>
      <c r="VM42" s="271"/>
      <c r="VN42" s="271"/>
      <c r="VO42" s="271"/>
      <c r="VP42" s="271"/>
      <c r="VQ42" s="271"/>
      <c r="VR42" s="271"/>
      <c r="VS42" s="271"/>
      <c r="VT42" s="271"/>
      <c r="VU42" s="271"/>
      <c r="VV42" s="271"/>
      <c r="VW42" s="271"/>
      <c r="VX42" s="271"/>
      <c r="VY42" s="271"/>
      <c r="VZ42" s="271"/>
      <c r="WA42" s="271"/>
      <c r="WB42" s="271"/>
      <c r="WC42" s="271"/>
      <c r="WD42" s="271"/>
      <c r="WE42" s="271"/>
      <c r="WF42" s="271"/>
      <c r="WG42" s="271"/>
      <c r="WH42" s="271"/>
      <c r="WI42" s="271"/>
      <c r="WJ42" s="271"/>
      <c r="WK42" s="271"/>
      <c r="WL42" s="271"/>
      <c r="WM42" s="271"/>
      <c r="WN42" s="271"/>
      <c r="WO42" s="271"/>
      <c r="WP42" s="271"/>
      <c r="WQ42" s="271"/>
      <c r="WR42" s="271"/>
      <c r="WS42" s="271"/>
      <c r="WT42" s="271"/>
      <c r="WU42" s="271"/>
      <c r="WV42" s="271"/>
      <c r="WW42" s="271"/>
      <c r="WX42" s="271"/>
      <c r="WY42" s="271"/>
      <c r="WZ42" s="271"/>
      <c r="XA42" s="271"/>
      <c r="XB42" s="271"/>
      <c r="XC42" s="271"/>
      <c r="XD42" s="271"/>
      <c r="XE42" s="271"/>
      <c r="XF42" s="271"/>
      <c r="XG42" s="271"/>
      <c r="XH42" s="271"/>
      <c r="XI42" s="271"/>
      <c r="XJ42" s="271"/>
      <c r="XK42" s="271"/>
      <c r="XL42" s="271"/>
      <c r="XM42" s="271"/>
      <c r="XN42" s="271"/>
      <c r="XO42" s="271"/>
      <c r="XP42" s="271"/>
      <c r="XQ42" s="271"/>
      <c r="XR42" s="271"/>
      <c r="XS42" s="271"/>
      <c r="XT42" s="271"/>
      <c r="XU42" s="271"/>
      <c r="XV42" s="271"/>
      <c r="XW42" s="271"/>
      <c r="XX42" s="271"/>
      <c r="XY42" s="271"/>
      <c r="XZ42" s="271"/>
      <c r="YA42" s="271"/>
      <c r="YB42" s="271"/>
      <c r="YC42" s="271"/>
      <c r="YD42" s="271"/>
      <c r="YE42" s="271"/>
      <c r="YF42" s="271"/>
      <c r="YG42" s="271"/>
      <c r="YH42" s="271"/>
      <c r="YI42" s="271"/>
      <c r="YJ42" s="271"/>
      <c r="YK42" s="271"/>
      <c r="YL42" s="271"/>
      <c r="YM42" s="271"/>
      <c r="YN42" s="271"/>
      <c r="YO42" s="271"/>
      <c r="YP42" s="271"/>
      <c r="YQ42" s="271"/>
      <c r="YR42" s="271"/>
      <c r="YS42" s="271"/>
      <c r="YT42" s="271"/>
      <c r="YU42" s="271"/>
      <c r="YV42" s="271"/>
      <c r="YW42" s="271"/>
      <c r="YX42" s="271"/>
      <c r="YY42" s="271"/>
      <c r="YZ42" s="271"/>
      <c r="ZA42" s="271"/>
      <c r="ZB42" s="271"/>
      <c r="ZC42" s="271"/>
      <c r="ZD42" s="271"/>
      <c r="ZE42" s="271"/>
      <c r="ZF42" s="271"/>
      <c r="ZG42" s="271"/>
      <c r="ZH42" s="271"/>
      <c r="ZI42" s="271"/>
      <c r="ZJ42" s="271"/>
      <c r="ZK42" s="271"/>
      <c r="ZL42" s="271"/>
      <c r="ZM42" s="271"/>
      <c r="ZN42" s="271"/>
      <c r="ZO42" s="271"/>
      <c r="ZP42" s="271"/>
      <c r="ZQ42" s="271"/>
      <c r="ZR42" s="271"/>
      <c r="ZS42" s="271"/>
      <c r="ZT42" s="271"/>
      <c r="ZU42" s="271"/>
      <c r="ZV42" s="271"/>
      <c r="ZW42" s="271"/>
      <c r="ZX42" s="271"/>
      <c r="ZY42" s="271"/>
      <c r="ZZ42" s="271"/>
      <c r="AAA42" s="271"/>
      <c r="AAB42" s="271"/>
      <c r="AAC42" s="271"/>
      <c r="AAD42" s="271"/>
      <c r="AAE42" s="271"/>
      <c r="AAF42" s="271"/>
      <c r="AAG42" s="271"/>
      <c r="AAH42" s="271"/>
      <c r="AAI42" s="271"/>
      <c r="AAJ42" s="271"/>
      <c r="AAK42" s="271"/>
      <c r="AAL42" s="271"/>
      <c r="AAM42" s="271"/>
      <c r="AAN42" s="271"/>
      <c r="AAO42" s="271"/>
      <c r="AAP42" s="271"/>
      <c r="AAQ42" s="271"/>
      <c r="AAR42" s="271"/>
      <c r="AAS42" s="271"/>
      <c r="AAT42" s="271"/>
      <c r="AAU42" s="271"/>
      <c r="AAV42" s="271"/>
      <c r="AAW42" s="271"/>
      <c r="AAX42" s="271"/>
      <c r="AAY42" s="271"/>
      <c r="AAZ42" s="271"/>
      <c r="ABA42" s="271"/>
      <c r="ABB42" s="271"/>
      <c r="ABC42" s="271"/>
      <c r="ABD42" s="271"/>
      <c r="ABE42" s="271"/>
      <c r="ABF42" s="271"/>
      <c r="ABG42" s="271"/>
      <c r="ABH42" s="271"/>
      <c r="ABI42" s="271"/>
      <c r="ABJ42" s="271"/>
      <c r="ABK42" s="271"/>
      <c r="ABL42" s="271"/>
      <c r="ABM42" s="271"/>
      <c r="ABN42" s="271"/>
      <c r="ABO42" s="271"/>
      <c r="ABP42" s="271"/>
      <c r="ABQ42" s="271"/>
      <c r="ABR42" s="271"/>
      <c r="ABS42" s="271"/>
      <c r="ABT42" s="271"/>
      <c r="ABU42" s="271"/>
      <c r="ABV42" s="271"/>
      <c r="ABW42" s="271"/>
      <c r="ABX42" s="271"/>
      <c r="ABY42" s="271"/>
      <c r="ABZ42" s="271"/>
      <c r="ACA42" s="271"/>
      <c r="ACB42" s="271"/>
      <c r="ACC42" s="271"/>
      <c r="ACD42" s="271"/>
      <c r="ACE42" s="271"/>
      <c r="ACF42" s="271"/>
      <c r="ACG42" s="271"/>
      <c r="ACH42" s="271"/>
      <c r="ACI42" s="271"/>
      <c r="ACJ42" s="271"/>
      <c r="ACK42" s="271"/>
      <c r="ACL42" s="271"/>
      <c r="ACM42" s="271"/>
      <c r="ACN42" s="271"/>
      <c r="ACO42" s="271"/>
      <c r="ACP42" s="271"/>
      <c r="ACQ42" s="271"/>
      <c r="ACR42" s="271"/>
      <c r="ACS42" s="271"/>
      <c r="ACT42" s="271"/>
      <c r="ACU42" s="271"/>
      <c r="ACV42" s="271"/>
      <c r="ACW42" s="271"/>
      <c r="ACX42" s="271"/>
      <c r="ACY42" s="271"/>
      <c r="ACZ42" s="271"/>
      <c r="ADA42" s="271"/>
      <c r="ADB42" s="271"/>
      <c r="ADC42" s="271"/>
      <c r="ADD42" s="271"/>
      <c r="ADE42" s="271"/>
      <c r="ADF42" s="271"/>
      <c r="ADG42" s="271"/>
      <c r="ADH42" s="271"/>
      <c r="ADI42" s="271"/>
      <c r="ADJ42" s="271"/>
      <c r="ADK42" s="271"/>
      <c r="ADL42" s="271"/>
      <c r="ADM42" s="271"/>
      <c r="ADN42" s="271"/>
      <c r="ADO42" s="271"/>
      <c r="ADP42" s="271"/>
      <c r="ADQ42" s="271"/>
      <c r="ADR42" s="271"/>
      <c r="ADS42" s="271"/>
      <c r="ADT42" s="271"/>
      <c r="ADU42" s="271"/>
      <c r="ADV42" s="271"/>
      <c r="ADW42" s="271"/>
      <c r="ADX42" s="271"/>
      <c r="ADY42" s="271"/>
      <c r="ADZ42" s="271"/>
      <c r="AEA42" s="271"/>
      <c r="AEB42" s="271"/>
      <c r="AEC42" s="271"/>
      <c r="AED42" s="271"/>
      <c r="AEE42" s="271"/>
      <c r="AEF42" s="271"/>
      <c r="AEG42" s="271"/>
      <c r="AEH42" s="271"/>
      <c r="AEI42" s="271"/>
      <c r="AEJ42" s="271"/>
      <c r="AEK42" s="271"/>
      <c r="AEL42" s="271"/>
      <c r="AEM42" s="271"/>
      <c r="AEN42" s="271"/>
      <c r="AEO42" s="271"/>
      <c r="AEP42" s="271"/>
      <c r="AEQ42" s="271"/>
      <c r="AER42" s="271"/>
      <c r="AES42" s="271"/>
      <c r="AET42" s="271"/>
      <c r="AEU42" s="271"/>
      <c r="AEV42" s="271"/>
      <c r="AEW42" s="271"/>
      <c r="AEX42" s="271"/>
      <c r="AEY42" s="271"/>
      <c r="AEZ42" s="271"/>
      <c r="AFA42" s="271"/>
      <c r="AFB42" s="271"/>
      <c r="AFC42" s="271"/>
      <c r="AFD42" s="271"/>
      <c r="AFE42" s="271"/>
      <c r="AFF42" s="271"/>
      <c r="AFG42" s="271"/>
      <c r="AFH42" s="271"/>
      <c r="AFI42" s="271"/>
      <c r="AFJ42" s="271"/>
      <c r="AFK42" s="271"/>
      <c r="AFL42" s="271"/>
      <c r="AFM42" s="271"/>
      <c r="AFN42" s="271"/>
      <c r="AFO42" s="271"/>
      <c r="AFP42" s="271"/>
      <c r="AFQ42" s="271"/>
      <c r="AFR42" s="271"/>
      <c r="AFS42" s="271"/>
      <c r="AFT42" s="271"/>
      <c r="AFU42" s="271"/>
      <c r="AFV42" s="271"/>
      <c r="AFW42" s="271"/>
      <c r="AFX42" s="271"/>
      <c r="AFY42" s="271"/>
      <c r="AFZ42" s="271"/>
      <c r="AGA42" s="271"/>
      <c r="AGB42" s="271"/>
      <c r="AGC42" s="271"/>
      <c r="AGD42" s="271"/>
      <c r="AGE42" s="271"/>
      <c r="AGF42" s="271"/>
      <c r="AGG42" s="271"/>
      <c r="AGH42" s="271"/>
      <c r="AGI42" s="271"/>
      <c r="AGJ42" s="271"/>
      <c r="AGK42" s="271"/>
      <c r="AGL42" s="271"/>
      <c r="AGM42" s="271"/>
      <c r="AGN42" s="271"/>
      <c r="AGO42" s="271"/>
      <c r="AGP42" s="271"/>
      <c r="AGQ42" s="271"/>
      <c r="AGR42" s="271"/>
      <c r="AGS42" s="271"/>
      <c r="AGT42" s="271"/>
      <c r="AGU42" s="271"/>
      <c r="AGV42" s="271"/>
      <c r="AGW42" s="271"/>
      <c r="AGX42" s="271"/>
      <c r="AGY42" s="271"/>
      <c r="AGZ42" s="271"/>
      <c r="AHA42" s="271"/>
      <c r="AHB42" s="271"/>
      <c r="AHC42" s="271"/>
      <c r="AHD42" s="271"/>
      <c r="AHE42" s="271"/>
      <c r="AHF42" s="271"/>
      <c r="AHG42" s="271"/>
      <c r="AHH42" s="271"/>
      <c r="AHI42" s="271"/>
      <c r="AHJ42" s="271"/>
      <c r="AHK42" s="271"/>
      <c r="AHL42" s="271"/>
      <c r="AHM42" s="271"/>
      <c r="AHN42" s="271"/>
      <c r="AHO42" s="271"/>
      <c r="AHP42" s="271"/>
      <c r="AHQ42" s="271"/>
      <c r="AHR42" s="271"/>
      <c r="AHS42" s="271"/>
      <c r="AHT42" s="271"/>
      <c r="AHU42" s="271"/>
      <c r="AHV42" s="271"/>
      <c r="AHW42" s="271"/>
      <c r="AHX42" s="271"/>
      <c r="AHY42" s="271"/>
      <c r="AHZ42" s="271"/>
      <c r="AIA42" s="271"/>
      <c r="AIB42" s="271"/>
      <c r="AIC42" s="271"/>
      <c r="AID42" s="271"/>
      <c r="AIE42" s="271"/>
      <c r="AIF42" s="271"/>
      <c r="AIG42" s="271"/>
      <c r="AIH42" s="271"/>
      <c r="AII42" s="271"/>
      <c r="AIJ42" s="271"/>
      <c r="AIK42" s="271"/>
      <c r="AIL42" s="271"/>
      <c r="AIM42" s="271"/>
      <c r="AIN42" s="271"/>
      <c r="AIO42" s="271"/>
      <c r="AIP42" s="271"/>
      <c r="AIQ42" s="271"/>
      <c r="AIR42" s="271"/>
      <c r="AIS42" s="271"/>
      <c r="AIT42" s="271"/>
      <c r="AIU42" s="271"/>
      <c r="AIV42" s="271"/>
      <c r="AIW42" s="271"/>
      <c r="AIX42" s="271"/>
      <c r="AIY42" s="271"/>
      <c r="AIZ42" s="271"/>
      <c r="AJA42" s="271"/>
      <c r="AJB42" s="271"/>
      <c r="AJC42" s="271"/>
      <c r="AJD42" s="271"/>
      <c r="AJE42" s="271"/>
      <c r="AJF42" s="271"/>
      <c r="AJG42" s="271"/>
      <c r="AJH42" s="271"/>
      <c r="AJI42" s="271"/>
      <c r="AJJ42" s="271"/>
      <c r="AJK42" s="271"/>
      <c r="AJL42" s="271"/>
      <c r="AJM42" s="271"/>
      <c r="AJN42" s="271"/>
      <c r="AJO42" s="271"/>
      <c r="AJP42" s="271"/>
      <c r="AJQ42" s="271"/>
      <c r="AJR42" s="271"/>
      <c r="AJS42" s="271"/>
      <c r="AJT42" s="271"/>
      <c r="AJU42" s="271"/>
      <c r="AJV42" s="271"/>
      <c r="AJW42" s="271"/>
      <c r="AJX42" s="271"/>
      <c r="AJY42" s="271"/>
      <c r="AJZ42" s="271"/>
      <c r="AKA42" s="271"/>
      <c r="AKB42" s="271"/>
      <c r="AKC42" s="271"/>
      <c r="AKD42" s="271"/>
      <c r="AKE42" s="271"/>
      <c r="AKF42" s="271"/>
      <c r="AKG42" s="271"/>
      <c r="AKH42" s="271"/>
      <c r="AKI42" s="271"/>
      <c r="AKJ42" s="271"/>
      <c r="AKK42" s="271"/>
      <c r="AKL42" s="271"/>
      <c r="AKM42" s="271"/>
      <c r="AKN42" s="271"/>
      <c r="AKO42" s="271"/>
      <c r="AKP42" s="271"/>
      <c r="AKQ42" s="271"/>
      <c r="AKR42" s="271"/>
      <c r="AKS42" s="271"/>
      <c r="AKT42" s="271"/>
      <c r="AKU42" s="271"/>
      <c r="AKV42" s="271"/>
      <c r="AKW42" s="271"/>
      <c r="AKX42" s="271"/>
      <c r="AKY42" s="271"/>
      <c r="AKZ42" s="271"/>
      <c r="ALA42" s="271"/>
      <c r="ALB42" s="271"/>
      <c r="ALC42" s="271"/>
      <c r="ALD42" s="271"/>
      <c r="ALE42" s="271"/>
      <c r="ALF42" s="271"/>
      <c r="ALG42" s="271"/>
      <c r="ALH42" s="271"/>
      <c r="ALI42" s="271"/>
      <c r="ALJ42" s="271"/>
      <c r="ALK42" s="271"/>
      <c r="ALL42" s="271"/>
      <c r="ALM42" s="271"/>
      <c r="ALN42" s="271"/>
      <c r="ALO42" s="271"/>
      <c r="ALP42" s="271"/>
      <c r="ALQ42" s="271"/>
      <c r="ALR42" s="271"/>
      <c r="ALS42" s="271"/>
      <c r="ALT42" s="271"/>
      <c r="ALU42" s="271"/>
      <c r="ALV42" s="271"/>
      <c r="ALW42" s="271"/>
      <c r="ALX42" s="271"/>
      <c r="ALY42" s="271"/>
      <c r="ALZ42" s="271"/>
      <c r="AMA42" s="271"/>
      <c r="AMB42" s="271"/>
      <c r="AMC42" s="271"/>
      <c r="AMD42" s="271"/>
      <c r="AME42" s="271"/>
      <c r="AMF42" s="271"/>
      <c r="AMG42" s="271"/>
      <c r="AMH42" s="271"/>
      <c r="AMI42" s="271"/>
      <c r="AMJ42" s="271"/>
      <c r="AMK42" s="271"/>
      <c r="AML42" s="271"/>
      <c r="AMM42" s="271"/>
      <c r="AMN42" s="271"/>
      <c r="AMO42" s="271"/>
    </row>
    <row r="43" spans="1:1029" s="13" customFormat="1" ht="69" customHeight="1">
      <c r="A43" s="9">
        <v>22</v>
      </c>
      <c r="B43" s="9">
        <v>36</v>
      </c>
      <c r="C43" s="280">
        <v>35</v>
      </c>
      <c r="D43" s="281" t="s">
        <v>247</v>
      </c>
      <c r="E43" s="9" t="s">
        <v>248</v>
      </c>
      <c r="F43" s="9" t="s">
        <v>123</v>
      </c>
      <c r="G43" s="12"/>
      <c r="H43" s="12"/>
      <c r="I43" s="12"/>
      <c r="J43" s="12"/>
      <c r="K43" s="12"/>
      <c r="L43" s="12"/>
      <c r="M43" s="12"/>
      <c r="N43" s="394"/>
      <c r="O43" s="394" t="s">
        <v>249</v>
      </c>
      <c r="P43" s="394" t="s">
        <v>63</v>
      </c>
      <c r="Q43" s="384" t="s">
        <v>64</v>
      </c>
      <c r="R43" s="391">
        <v>14</v>
      </c>
      <c r="S43" s="387">
        <v>17</v>
      </c>
      <c r="T43" s="387">
        <v>1</v>
      </c>
      <c r="U43" s="387">
        <v>1</v>
      </c>
      <c r="V43" s="387">
        <v>1</v>
      </c>
      <c r="W43" s="387"/>
      <c r="X43" s="384">
        <v>1</v>
      </c>
      <c r="Y43" s="384">
        <v>1</v>
      </c>
      <c r="Z43" s="384">
        <v>1</v>
      </c>
      <c r="AA43" s="384"/>
      <c r="AB43" s="384"/>
      <c r="AC43" s="384"/>
      <c r="AD43" s="384"/>
      <c r="AE43" s="384"/>
      <c r="AF43" s="384"/>
      <c r="AG43" s="384"/>
      <c r="AH43" s="384"/>
      <c r="AI43" s="384"/>
      <c r="AJ43" s="384"/>
      <c r="AK43" s="384"/>
      <c r="AL43" s="384" t="s">
        <v>166</v>
      </c>
      <c r="AM43" s="384" t="s">
        <v>250</v>
      </c>
      <c r="AN43" s="384" t="s">
        <v>71</v>
      </c>
      <c r="AO43" s="384" t="s">
        <v>72</v>
      </c>
      <c r="AP43" s="384">
        <v>1</v>
      </c>
      <c r="AQ43" s="384" t="s">
        <v>81</v>
      </c>
      <c r="AR43" s="392">
        <v>42163</v>
      </c>
      <c r="AS43" s="392">
        <v>43259</v>
      </c>
      <c r="AT43" s="387"/>
      <c r="AU43" s="387"/>
      <c r="AV43" s="387">
        <v>1</v>
      </c>
      <c r="AW43" s="387"/>
      <c r="AX43" s="387"/>
      <c r="AY43" s="387"/>
      <c r="AZ43" s="387"/>
      <c r="BA43" s="387">
        <v>1</v>
      </c>
      <c r="BB43" s="387"/>
      <c r="BC43" s="387"/>
      <c r="BD43" s="387"/>
      <c r="BE43" s="387"/>
      <c r="BF43" s="387">
        <v>1</v>
      </c>
      <c r="BG43" s="387">
        <v>1</v>
      </c>
      <c r="BH43" s="384">
        <v>1</v>
      </c>
      <c r="BI43" s="387"/>
      <c r="BJ43" s="387"/>
      <c r="BK43" s="389">
        <v>18450</v>
      </c>
      <c r="BL43" s="10"/>
      <c r="BM43" s="10"/>
      <c r="BN43" s="10">
        <v>43</v>
      </c>
      <c r="BO43" s="10" t="s">
        <v>74</v>
      </c>
      <c r="BP43" s="10" t="s">
        <v>1701</v>
      </c>
      <c r="BQ43" s="10">
        <v>1</v>
      </c>
      <c r="BR43" s="10" t="str">
        <f t="shared" si="0"/>
        <v>35_19.1</v>
      </c>
      <c r="BS43" s="282"/>
      <c r="BT43" s="10"/>
      <c r="BU43" s="10"/>
      <c r="BV43" s="10"/>
      <c r="BW43" s="289" t="s">
        <v>1777</v>
      </c>
      <c r="BX43" s="289"/>
      <c r="BY43" s="9"/>
      <c r="BZ43" s="9"/>
      <c r="CA43" s="9"/>
      <c r="CC43" s="409" t="s">
        <v>1959</v>
      </c>
    </row>
    <row r="44" spans="1:1029" s="1" customFormat="1" ht="69" customHeight="1">
      <c r="A44" s="9">
        <v>23</v>
      </c>
      <c r="B44" s="9">
        <v>37</v>
      </c>
      <c r="C44" s="280">
        <v>36</v>
      </c>
      <c r="D44" s="281" t="s">
        <v>247</v>
      </c>
      <c r="E44" s="9" t="s">
        <v>251</v>
      </c>
      <c r="F44" s="9" t="s">
        <v>61</v>
      </c>
      <c r="G44" s="12"/>
      <c r="H44" s="12"/>
      <c r="I44" s="12"/>
      <c r="J44" s="12"/>
      <c r="K44" s="12"/>
      <c r="L44" s="12"/>
      <c r="M44" s="12"/>
      <c r="N44" s="393">
        <v>27</v>
      </c>
      <c r="O44" s="394" t="s">
        <v>249</v>
      </c>
      <c r="P44" s="394" t="s">
        <v>63</v>
      </c>
      <c r="Q44" s="384" t="s">
        <v>64</v>
      </c>
      <c r="R44" s="385">
        <v>14</v>
      </c>
      <c r="S44" s="386">
        <v>17</v>
      </c>
      <c r="T44" s="387"/>
      <c r="U44" s="387"/>
      <c r="V44" s="387">
        <v>1</v>
      </c>
      <c r="W44" s="387"/>
      <c r="X44" s="384"/>
      <c r="Y44" s="384"/>
      <c r="Z44" s="384">
        <v>1</v>
      </c>
      <c r="AA44" s="383"/>
      <c r="AB44" s="383">
        <v>87</v>
      </c>
      <c r="AC44" s="388">
        <v>2</v>
      </c>
      <c r="AD44" s="384" t="s">
        <v>233</v>
      </c>
      <c r="AE44" s="384" t="s">
        <v>92</v>
      </c>
      <c r="AF44" s="384" t="s">
        <v>252</v>
      </c>
      <c r="AG44" s="384" t="s">
        <v>68</v>
      </c>
      <c r="AH44" s="384" t="s">
        <v>253</v>
      </c>
      <c r="AI44" s="384" t="s">
        <v>254</v>
      </c>
      <c r="AJ44" s="384" t="s">
        <v>255</v>
      </c>
      <c r="AK44" s="384" t="s">
        <v>199</v>
      </c>
      <c r="AL44" s="384" t="s">
        <v>69</v>
      </c>
      <c r="AM44" s="384" t="s">
        <v>256</v>
      </c>
      <c r="AN44" s="384" t="s">
        <v>71</v>
      </c>
      <c r="AO44" s="384" t="s">
        <v>72</v>
      </c>
      <c r="AP44" s="384"/>
      <c r="AQ44" s="384"/>
      <c r="AR44" s="384"/>
      <c r="AS44" s="384"/>
      <c r="AT44" s="387"/>
      <c r="AU44" s="387"/>
      <c r="AV44" s="387"/>
      <c r="AW44" s="387"/>
      <c r="AX44" s="387"/>
      <c r="AY44" s="387">
        <v>1</v>
      </c>
      <c r="AZ44" s="387"/>
      <c r="BA44" s="387"/>
      <c r="BB44" s="387"/>
      <c r="BC44" s="387"/>
      <c r="BD44" s="387"/>
      <c r="BE44" s="387"/>
      <c r="BF44" s="387"/>
      <c r="BG44" s="387">
        <v>1</v>
      </c>
      <c r="BH44" s="384">
        <v>1</v>
      </c>
      <c r="BI44" s="387"/>
      <c r="BJ44" s="387"/>
      <c r="BK44" s="389">
        <v>1230</v>
      </c>
      <c r="BL44" s="10">
        <v>1</v>
      </c>
      <c r="BM44" s="10" t="s">
        <v>130</v>
      </c>
      <c r="BN44" s="10">
        <v>44</v>
      </c>
      <c r="BO44" s="10" t="s">
        <v>74</v>
      </c>
      <c r="BP44" s="10" t="s">
        <v>257</v>
      </c>
      <c r="BQ44" s="10"/>
      <c r="BR44" s="10" t="str">
        <f t="shared" si="0"/>
        <v>36_19.1</v>
      </c>
      <c r="BS44" s="282"/>
      <c r="BT44" s="10"/>
      <c r="BU44" s="10" t="s">
        <v>1777</v>
      </c>
      <c r="BV44" s="10"/>
      <c r="BW44" s="289"/>
      <c r="BX44" s="289"/>
      <c r="BY44" s="457"/>
      <c r="BZ44" s="457"/>
      <c r="CA44" s="457"/>
      <c r="CB44" s="271"/>
      <c r="CC44" s="458" t="s">
        <v>1959</v>
      </c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1"/>
      <c r="EJ44" s="271"/>
      <c r="EK44" s="271"/>
      <c r="EL44" s="271"/>
      <c r="EM44" s="271"/>
      <c r="EN44" s="271"/>
      <c r="EO44" s="271"/>
      <c r="EP44" s="271"/>
      <c r="EQ44" s="271"/>
      <c r="ER44" s="271"/>
      <c r="ES44" s="271"/>
      <c r="ET44" s="271"/>
      <c r="EU44" s="271"/>
      <c r="EV44" s="271"/>
      <c r="EW44" s="271"/>
      <c r="EX44" s="271"/>
      <c r="EY44" s="271"/>
      <c r="EZ44" s="271"/>
      <c r="FA44" s="271"/>
      <c r="FB44" s="271"/>
      <c r="FC44" s="271"/>
      <c r="FD44" s="271"/>
      <c r="FE44" s="271"/>
      <c r="FF44" s="271"/>
      <c r="FG44" s="271"/>
      <c r="FH44" s="271"/>
      <c r="FI44" s="271"/>
      <c r="FJ44" s="271"/>
      <c r="FK44" s="271"/>
      <c r="FL44" s="271"/>
      <c r="FM44" s="271"/>
      <c r="FN44" s="271"/>
      <c r="FO44" s="271"/>
      <c r="FP44" s="271"/>
      <c r="FQ44" s="271"/>
      <c r="FR44" s="271"/>
      <c r="FS44" s="271"/>
      <c r="FT44" s="271"/>
      <c r="FU44" s="271"/>
      <c r="FV44" s="271"/>
      <c r="FW44" s="271"/>
      <c r="FX44" s="271"/>
      <c r="FY44" s="271"/>
      <c r="FZ44" s="271"/>
      <c r="GA44" s="271"/>
      <c r="GB44" s="271"/>
      <c r="GC44" s="271"/>
      <c r="GD44" s="271"/>
      <c r="GE44" s="271"/>
      <c r="GF44" s="271"/>
      <c r="GG44" s="271"/>
      <c r="GH44" s="271"/>
      <c r="GI44" s="271"/>
      <c r="GJ44" s="271"/>
      <c r="GK44" s="271"/>
      <c r="GL44" s="271"/>
      <c r="GM44" s="271"/>
      <c r="GN44" s="271"/>
      <c r="GO44" s="271"/>
      <c r="GP44" s="271"/>
      <c r="GQ44" s="271"/>
      <c r="GR44" s="271"/>
      <c r="GS44" s="271"/>
      <c r="GT44" s="271"/>
      <c r="GU44" s="271"/>
      <c r="GV44" s="271"/>
      <c r="GW44" s="271"/>
      <c r="GX44" s="271"/>
      <c r="GY44" s="271"/>
      <c r="GZ44" s="271"/>
      <c r="HA44" s="271"/>
      <c r="HB44" s="271"/>
      <c r="HC44" s="271"/>
      <c r="HD44" s="271"/>
      <c r="HE44" s="271"/>
      <c r="HF44" s="271"/>
      <c r="HG44" s="271"/>
      <c r="HH44" s="271"/>
      <c r="HI44" s="271"/>
      <c r="HJ44" s="271"/>
      <c r="HK44" s="271"/>
      <c r="HL44" s="271"/>
      <c r="HM44" s="271"/>
      <c r="HN44" s="271"/>
      <c r="HO44" s="271"/>
      <c r="HP44" s="271"/>
      <c r="HQ44" s="271"/>
      <c r="HR44" s="271"/>
      <c r="HS44" s="271"/>
      <c r="HT44" s="271"/>
      <c r="HU44" s="271"/>
      <c r="HV44" s="271"/>
      <c r="HW44" s="271"/>
      <c r="HX44" s="271"/>
      <c r="HY44" s="271"/>
      <c r="HZ44" s="271"/>
      <c r="IA44" s="271"/>
      <c r="IB44" s="271"/>
      <c r="IC44" s="271"/>
      <c r="ID44" s="271"/>
      <c r="IE44" s="271"/>
      <c r="IF44" s="271"/>
      <c r="IG44" s="271"/>
      <c r="IH44" s="271"/>
      <c r="II44" s="271"/>
      <c r="IJ44" s="271"/>
      <c r="IK44" s="271"/>
      <c r="IL44" s="271"/>
      <c r="IM44" s="271"/>
      <c r="IN44" s="271"/>
      <c r="IO44" s="271"/>
      <c r="IP44" s="271"/>
      <c r="IQ44" s="271"/>
      <c r="IR44" s="271"/>
      <c r="IS44" s="271"/>
      <c r="IT44" s="271"/>
      <c r="IU44" s="271"/>
      <c r="IV44" s="271"/>
      <c r="IW44" s="271"/>
      <c r="IX44" s="271"/>
      <c r="IY44" s="271"/>
      <c r="IZ44" s="271"/>
      <c r="JA44" s="271"/>
      <c r="JB44" s="271"/>
      <c r="JC44" s="271"/>
      <c r="JD44" s="271"/>
      <c r="JE44" s="271"/>
      <c r="JF44" s="271"/>
      <c r="JG44" s="271"/>
      <c r="JH44" s="271"/>
      <c r="JI44" s="271"/>
      <c r="JJ44" s="271"/>
      <c r="JK44" s="271"/>
      <c r="JL44" s="271"/>
      <c r="JM44" s="271"/>
      <c r="JN44" s="271"/>
      <c r="JO44" s="271"/>
      <c r="JP44" s="271"/>
      <c r="JQ44" s="271"/>
      <c r="JR44" s="271"/>
      <c r="JS44" s="271"/>
      <c r="JT44" s="271"/>
      <c r="JU44" s="271"/>
      <c r="JV44" s="271"/>
      <c r="JW44" s="271"/>
      <c r="JX44" s="271"/>
      <c r="JY44" s="271"/>
      <c r="JZ44" s="271"/>
      <c r="KA44" s="271"/>
      <c r="KB44" s="271"/>
      <c r="KC44" s="271"/>
      <c r="KD44" s="271"/>
      <c r="KE44" s="271"/>
      <c r="KF44" s="271"/>
      <c r="KG44" s="271"/>
      <c r="KH44" s="271"/>
      <c r="KI44" s="271"/>
      <c r="KJ44" s="271"/>
      <c r="KK44" s="271"/>
      <c r="KL44" s="271"/>
      <c r="KM44" s="271"/>
      <c r="KN44" s="271"/>
      <c r="KO44" s="271"/>
      <c r="KP44" s="271"/>
      <c r="KQ44" s="271"/>
      <c r="KR44" s="271"/>
      <c r="KS44" s="271"/>
      <c r="KT44" s="271"/>
      <c r="KU44" s="271"/>
      <c r="KV44" s="271"/>
      <c r="KW44" s="271"/>
      <c r="KX44" s="271"/>
      <c r="KY44" s="271"/>
      <c r="KZ44" s="271"/>
      <c r="LA44" s="271"/>
      <c r="LB44" s="271"/>
      <c r="LC44" s="271"/>
      <c r="LD44" s="271"/>
      <c r="LE44" s="271"/>
      <c r="LF44" s="271"/>
      <c r="LG44" s="271"/>
      <c r="LH44" s="271"/>
      <c r="LI44" s="271"/>
      <c r="LJ44" s="271"/>
      <c r="LK44" s="271"/>
      <c r="LL44" s="271"/>
      <c r="LM44" s="271"/>
      <c r="LN44" s="271"/>
      <c r="LO44" s="271"/>
      <c r="LP44" s="271"/>
      <c r="LQ44" s="271"/>
      <c r="LR44" s="271"/>
      <c r="LS44" s="271"/>
      <c r="LT44" s="271"/>
      <c r="LU44" s="271"/>
      <c r="LV44" s="271"/>
      <c r="LW44" s="271"/>
      <c r="LX44" s="271"/>
      <c r="LY44" s="271"/>
      <c r="LZ44" s="271"/>
      <c r="MA44" s="271"/>
      <c r="MB44" s="271"/>
      <c r="MC44" s="271"/>
      <c r="MD44" s="271"/>
      <c r="ME44" s="271"/>
      <c r="MF44" s="271"/>
      <c r="MG44" s="271"/>
      <c r="MH44" s="271"/>
      <c r="MI44" s="271"/>
      <c r="MJ44" s="271"/>
      <c r="MK44" s="271"/>
      <c r="ML44" s="271"/>
      <c r="MM44" s="271"/>
      <c r="MN44" s="271"/>
      <c r="MO44" s="271"/>
      <c r="MP44" s="271"/>
      <c r="MQ44" s="271"/>
      <c r="MR44" s="271"/>
      <c r="MS44" s="271"/>
      <c r="MT44" s="271"/>
      <c r="MU44" s="271"/>
      <c r="MV44" s="271"/>
      <c r="MW44" s="271"/>
      <c r="MX44" s="271"/>
      <c r="MY44" s="271"/>
      <c r="MZ44" s="271"/>
      <c r="NA44" s="271"/>
      <c r="NB44" s="271"/>
      <c r="NC44" s="271"/>
      <c r="ND44" s="271"/>
      <c r="NE44" s="271"/>
      <c r="NF44" s="271"/>
      <c r="NG44" s="271"/>
      <c r="NH44" s="271"/>
      <c r="NI44" s="271"/>
      <c r="NJ44" s="271"/>
      <c r="NK44" s="271"/>
      <c r="NL44" s="271"/>
      <c r="NM44" s="271"/>
      <c r="NN44" s="271"/>
      <c r="NO44" s="271"/>
      <c r="NP44" s="271"/>
      <c r="NQ44" s="271"/>
      <c r="NR44" s="271"/>
      <c r="NS44" s="271"/>
      <c r="NT44" s="271"/>
      <c r="NU44" s="271"/>
      <c r="NV44" s="271"/>
      <c r="NW44" s="271"/>
      <c r="NX44" s="271"/>
      <c r="NY44" s="271"/>
      <c r="NZ44" s="271"/>
      <c r="OA44" s="271"/>
      <c r="OB44" s="271"/>
      <c r="OC44" s="271"/>
      <c r="OD44" s="271"/>
      <c r="OE44" s="271"/>
      <c r="OF44" s="271"/>
      <c r="OG44" s="271"/>
      <c r="OH44" s="271"/>
      <c r="OI44" s="271"/>
      <c r="OJ44" s="271"/>
      <c r="OK44" s="271"/>
      <c r="OL44" s="271"/>
      <c r="OM44" s="271"/>
      <c r="ON44" s="271"/>
      <c r="OO44" s="271"/>
      <c r="OP44" s="271"/>
      <c r="OQ44" s="271"/>
      <c r="OR44" s="271"/>
      <c r="OS44" s="271"/>
      <c r="OT44" s="271"/>
      <c r="OU44" s="271"/>
      <c r="OV44" s="271"/>
      <c r="OW44" s="271"/>
      <c r="OX44" s="271"/>
      <c r="OY44" s="271"/>
      <c r="OZ44" s="271"/>
      <c r="PA44" s="271"/>
      <c r="PB44" s="271"/>
      <c r="PC44" s="271"/>
      <c r="PD44" s="271"/>
      <c r="PE44" s="271"/>
      <c r="PF44" s="271"/>
      <c r="PG44" s="271"/>
      <c r="PH44" s="271"/>
      <c r="PI44" s="271"/>
      <c r="PJ44" s="271"/>
      <c r="PK44" s="271"/>
      <c r="PL44" s="271"/>
      <c r="PM44" s="271"/>
      <c r="PN44" s="271"/>
      <c r="PO44" s="271"/>
      <c r="PP44" s="271"/>
      <c r="PQ44" s="271"/>
      <c r="PR44" s="271"/>
      <c r="PS44" s="271"/>
      <c r="PT44" s="271"/>
      <c r="PU44" s="271"/>
      <c r="PV44" s="271"/>
      <c r="PW44" s="271"/>
      <c r="PX44" s="271"/>
      <c r="PY44" s="271"/>
      <c r="PZ44" s="271"/>
      <c r="QA44" s="271"/>
      <c r="QB44" s="271"/>
      <c r="QC44" s="271"/>
      <c r="QD44" s="271"/>
      <c r="QE44" s="271"/>
      <c r="QF44" s="271"/>
      <c r="QG44" s="271"/>
      <c r="QH44" s="271"/>
      <c r="QI44" s="271"/>
      <c r="QJ44" s="271"/>
      <c r="QK44" s="271"/>
      <c r="QL44" s="271"/>
      <c r="QM44" s="271"/>
      <c r="QN44" s="271"/>
      <c r="QO44" s="271"/>
      <c r="QP44" s="271"/>
      <c r="QQ44" s="271"/>
      <c r="QR44" s="271"/>
      <c r="QS44" s="271"/>
      <c r="QT44" s="271"/>
      <c r="QU44" s="271"/>
      <c r="QV44" s="271"/>
      <c r="QW44" s="271"/>
      <c r="QX44" s="271"/>
      <c r="QY44" s="271"/>
      <c r="QZ44" s="271"/>
      <c r="RA44" s="271"/>
      <c r="RB44" s="271"/>
      <c r="RC44" s="271"/>
      <c r="RD44" s="271"/>
      <c r="RE44" s="271"/>
      <c r="RF44" s="271"/>
      <c r="RG44" s="271"/>
      <c r="RH44" s="271"/>
      <c r="RI44" s="271"/>
      <c r="RJ44" s="271"/>
      <c r="RK44" s="271"/>
      <c r="RL44" s="271"/>
      <c r="RM44" s="271"/>
      <c r="RN44" s="271"/>
      <c r="RO44" s="271"/>
      <c r="RP44" s="271"/>
      <c r="RQ44" s="271"/>
      <c r="RR44" s="271"/>
      <c r="RS44" s="271"/>
      <c r="RT44" s="271"/>
      <c r="RU44" s="271"/>
      <c r="RV44" s="271"/>
      <c r="RW44" s="271"/>
      <c r="RX44" s="271"/>
      <c r="RY44" s="271"/>
      <c r="RZ44" s="271"/>
      <c r="SA44" s="271"/>
      <c r="SB44" s="271"/>
      <c r="SC44" s="271"/>
      <c r="SD44" s="271"/>
      <c r="SE44" s="271"/>
      <c r="SF44" s="271"/>
      <c r="SG44" s="271"/>
      <c r="SH44" s="271"/>
      <c r="SI44" s="271"/>
      <c r="SJ44" s="271"/>
      <c r="SK44" s="271"/>
      <c r="SL44" s="271"/>
      <c r="SM44" s="271"/>
      <c r="SN44" s="271"/>
      <c r="SO44" s="271"/>
      <c r="SP44" s="271"/>
      <c r="SQ44" s="271"/>
      <c r="SR44" s="271"/>
      <c r="SS44" s="271"/>
      <c r="ST44" s="271"/>
      <c r="SU44" s="271"/>
      <c r="SV44" s="271"/>
      <c r="SW44" s="271"/>
      <c r="SX44" s="271"/>
      <c r="SY44" s="271"/>
      <c r="SZ44" s="271"/>
      <c r="TA44" s="271"/>
      <c r="TB44" s="271"/>
      <c r="TC44" s="271"/>
      <c r="TD44" s="271"/>
      <c r="TE44" s="271"/>
      <c r="TF44" s="271"/>
      <c r="TG44" s="271"/>
      <c r="TH44" s="271"/>
      <c r="TI44" s="271"/>
      <c r="TJ44" s="271"/>
      <c r="TK44" s="271"/>
      <c r="TL44" s="271"/>
      <c r="TM44" s="271"/>
      <c r="TN44" s="271"/>
      <c r="TO44" s="271"/>
      <c r="TP44" s="271"/>
      <c r="TQ44" s="271"/>
      <c r="TR44" s="271"/>
      <c r="TS44" s="271"/>
      <c r="TT44" s="271"/>
      <c r="TU44" s="271"/>
      <c r="TV44" s="271"/>
      <c r="TW44" s="271"/>
      <c r="TX44" s="271"/>
      <c r="TY44" s="271"/>
      <c r="TZ44" s="271"/>
      <c r="UA44" s="271"/>
      <c r="UB44" s="271"/>
      <c r="UC44" s="271"/>
      <c r="UD44" s="271"/>
      <c r="UE44" s="271"/>
      <c r="UF44" s="271"/>
      <c r="UG44" s="271"/>
      <c r="UH44" s="271"/>
      <c r="UI44" s="271"/>
      <c r="UJ44" s="271"/>
      <c r="UK44" s="271"/>
      <c r="UL44" s="271"/>
      <c r="UM44" s="271"/>
      <c r="UN44" s="271"/>
      <c r="UO44" s="271"/>
      <c r="UP44" s="271"/>
      <c r="UQ44" s="271"/>
      <c r="UR44" s="271"/>
      <c r="US44" s="271"/>
      <c r="UT44" s="271"/>
      <c r="UU44" s="271"/>
      <c r="UV44" s="271"/>
      <c r="UW44" s="271"/>
      <c r="UX44" s="271"/>
      <c r="UY44" s="271"/>
      <c r="UZ44" s="271"/>
      <c r="VA44" s="271"/>
      <c r="VB44" s="271"/>
      <c r="VC44" s="271"/>
      <c r="VD44" s="271"/>
      <c r="VE44" s="271"/>
      <c r="VF44" s="271"/>
      <c r="VG44" s="271"/>
      <c r="VH44" s="271"/>
      <c r="VI44" s="271"/>
      <c r="VJ44" s="271"/>
      <c r="VK44" s="271"/>
      <c r="VL44" s="271"/>
      <c r="VM44" s="271"/>
      <c r="VN44" s="271"/>
      <c r="VO44" s="271"/>
      <c r="VP44" s="271"/>
      <c r="VQ44" s="271"/>
      <c r="VR44" s="271"/>
      <c r="VS44" s="271"/>
      <c r="VT44" s="271"/>
      <c r="VU44" s="271"/>
      <c r="VV44" s="271"/>
      <c r="VW44" s="271"/>
      <c r="VX44" s="271"/>
      <c r="VY44" s="271"/>
      <c r="VZ44" s="271"/>
      <c r="WA44" s="271"/>
      <c r="WB44" s="271"/>
      <c r="WC44" s="271"/>
      <c r="WD44" s="271"/>
      <c r="WE44" s="271"/>
      <c r="WF44" s="271"/>
      <c r="WG44" s="271"/>
      <c r="WH44" s="271"/>
      <c r="WI44" s="271"/>
      <c r="WJ44" s="271"/>
      <c r="WK44" s="271"/>
      <c r="WL44" s="271"/>
      <c r="WM44" s="271"/>
      <c r="WN44" s="271"/>
      <c r="WO44" s="271"/>
      <c r="WP44" s="271"/>
      <c r="WQ44" s="271"/>
      <c r="WR44" s="271"/>
      <c r="WS44" s="271"/>
      <c r="WT44" s="271"/>
      <c r="WU44" s="271"/>
      <c r="WV44" s="271"/>
      <c r="WW44" s="271"/>
      <c r="WX44" s="271"/>
      <c r="WY44" s="271"/>
      <c r="WZ44" s="271"/>
      <c r="XA44" s="271"/>
      <c r="XB44" s="271"/>
      <c r="XC44" s="271"/>
      <c r="XD44" s="271"/>
      <c r="XE44" s="271"/>
      <c r="XF44" s="271"/>
      <c r="XG44" s="271"/>
      <c r="XH44" s="271"/>
      <c r="XI44" s="271"/>
      <c r="XJ44" s="271"/>
      <c r="XK44" s="271"/>
      <c r="XL44" s="271"/>
      <c r="XM44" s="271"/>
      <c r="XN44" s="271"/>
      <c r="XO44" s="271"/>
      <c r="XP44" s="271"/>
      <c r="XQ44" s="271"/>
      <c r="XR44" s="271"/>
      <c r="XS44" s="271"/>
      <c r="XT44" s="271"/>
      <c r="XU44" s="271"/>
      <c r="XV44" s="271"/>
      <c r="XW44" s="271"/>
      <c r="XX44" s="271"/>
      <c r="XY44" s="271"/>
      <c r="XZ44" s="271"/>
      <c r="YA44" s="271"/>
      <c r="YB44" s="271"/>
      <c r="YC44" s="271"/>
      <c r="YD44" s="271"/>
      <c r="YE44" s="271"/>
      <c r="YF44" s="271"/>
      <c r="YG44" s="271"/>
      <c r="YH44" s="271"/>
      <c r="YI44" s="271"/>
      <c r="YJ44" s="271"/>
      <c r="YK44" s="271"/>
      <c r="YL44" s="271"/>
      <c r="YM44" s="271"/>
      <c r="YN44" s="271"/>
      <c r="YO44" s="271"/>
      <c r="YP44" s="271"/>
      <c r="YQ44" s="271"/>
      <c r="YR44" s="271"/>
      <c r="YS44" s="271"/>
      <c r="YT44" s="271"/>
      <c r="YU44" s="271"/>
      <c r="YV44" s="271"/>
      <c r="YW44" s="271"/>
      <c r="YX44" s="271"/>
      <c r="YY44" s="271"/>
      <c r="YZ44" s="271"/>
      <c r="ZA44" s="271"/>
      <c r="ZB44" s="271"/>
      <c r="ZC44" s="271"/>
      <c r="ZD44" s="271"/>
      <c r="ZE44" s="271"/>
      <c r="ZF44" s="271"/>
      <c r="ZG44" s="271"/>
      <c r="ZH44" s="271"/>
      <c r="ZI44" s="271"/>
      <c r="ZJ44" s="271"/>
      <c r="ZK44" s="271"/>
      <c r="ZL44" s="271"/>
      <c r="ZM44" s="271"/>
      <c r="ZN44" s="271"/>
      <c r="ZO44" s="271"/>
      <c r="ZP44" s="271"/>
      <c r="ZQ44" s="271"/>
      <c r="ZR44" s="271"/>
      <c r="ZS44" s="271"/>
      <c r="ZT44" s="271"/>
      <c r="ZU44" s="271"/>
      <c r="ZV44" s="271"/>
      <c r="ZW44" s="271"/>
      <c r="ZX44" s="271"/>
      <c r="ZY44" s="271"/>
      <c r="ZZ44" s="271"/>
      <c r="AAA44" s="271"/>
      <c r="AAB44" s="271"/>
      <c r="AAC44" s="271"/>
      <c r="AAD44" s="271"/>
      <c r="AAE44" s="271"/>
      <c r="AAF44" s="271"/>
      <c r="AAG44" s="271"/>
      <c r="AAH44" s="271"/>
      <c r="AAI44" s="271"/>
      <c r="AAJ44" s="271"/>
      <c r="AAK44" s="271"/>
      <c r="AAL44" s="271"/>
      <c r="AAM44" s="271"/>
      <c r="AAN44" s="271"/>
      <c r="AAO44" s="271"/>
      <c r="AAP44" s="271"/>
      <c r="AAQ44" s="271"/>
      <c r="AAR44" s="271"/>
      <c r="AAS44" s="271"/>
      <c r="AAT44" s="271"/>
      <c r="AAU44" s="271"/>
      <c r="AAV44" s="271"/>
      <c r="AAW44" s="271"/>
      <c r="AAX44" s="271"/>
      <c r="AAY44" s="271"/>
      <c r="AAZ44" s="271"/>
      <c r="ABA44" s="271"/>
      <c r="ABB44" s="271"/>
      <c r="ABC44" s="271"/>
      <c r="ABD44" s="271"/>
      <c r="ABE44" s="271"/>
      <c r="ABF44" s="271"/>
      <c r="ABG44" s="271"/>
      <c r="ABH44" s="271"/>
      <c r="ABI44" s="271"/>
      <c r="ABJ44" s="271"/>
      <c r="ABK44" s="271"/>
      <c r="ABL44" s="271"/>
      <c r="ABM44" s="271"/>
      <c r="ABN44" s="271"/>
      <c r="ABO44" s="271"/>
      <c r="ABP44" s="271"/>
      <c r="ABQ44" s="271"/>
      <c r="ABR44" s="271"/>
      <c r="ABS44" s="271"/>
      <c r="ABT44" s="271"/>
      <c r="ABU44" s="271"/>
      <c r="ABV44" s="271"/>
      <c r="ABW44" s="271"/>
      <c r="ABX44" s="271"/>
      <c r="ABY44" s="271"/>
      <c r="ABZ44" s="271"/>
      <c r="ACA44" s="271"/>
      <c r="ACB44" s="271"/>
      <c r="ACC44" s="271"/>
      <c r="ACD44" s="271"/>
      <c r="ACE44" s="271"/>
      <c r="ACF44" s="271"/>
      <c r="ACG44" s="271"/>
      <c r="ACH44" s="271"/>
      <c r="ACI44" s="271"/>
      <c r="ACJ44" s="271"/>
      <c r="ACK44" s="271"/>
      <c r="ACL44" s="271"/>
      <c r="ACM44" s="271"/>
      <c r="ACN44" s="271"/>
      <c r="ACO44" s="271"/>
      <c r="ACP44" s="271"/>
      <c r="ACQ44" s="271"/>
      <c r="ACR44" s="271"/>
      <c r="ACS44" s="271"/>
      <c r="ACT44" s="271"/>
      <c r="ACU44" s="271"/>
      <c r="ACV44" s="271"/>
      <c r="ACW44" s="271"/>
      <c r="ACX44" s="271"/>
      <c r="ACY44" s="271"/>
      <c r="ACZ44" s="271"/>
      <c r="ADA44" s="271"/>
      <c r="ADB44" s="271"/>
      <c r="ADC44" s="271"/>
      <c r="ADD44" s="271"/>
      <c r="ADE44" s="271"/>
      <c r="ADF44" s="271"/>
      <c r="ADG44" s="271"/>
      <c r="ADH44" s="271"/>
      <c r="ADI44" s="271"/>
      <c r="ADJ44" s="271"/>
      <c r="ADK44" s="271"/>
      <c r="ADL44" s="271"/>
      <c r="ADM44" s="271"/>
      <c r="ADN44" s="271"/>
      <c r="ADO44" s="271"/>
      <c r="ADP44" s="271"/>
      <c r="ADQ44" s="271"/>
      <c r="ADR44" s="271"/>
      <c r="ADS44" s="271"/>
      <c r="ADT44" s="271"/>
      <c r="ADU44" s="271"/>
      <c r="ADV44" s="271"/>
      <c r="ADW44" s="271"/>
      <c r="ADX44" s="271"/>
      <c r="ADY44" s="271"/>
      <c r="ADZ44" s="271"/>
      <c r="AEA44" s="271"/>
      <c r="AEB44" s="271"/>
      <c r="AEC44" s="271"/>
      <c r="AED44" s="271"/>
      <c r="AEE44" s="271"/>
      <c r="AEF44" s="271"/>
      <c r="AEG44" s="271"/>
      <c r="AEH44" s="271"/>
      <c r="AEI44" s="271"/>
      <c r="AEJ44" s="271"/>
      <c r="AEK44" s="271"/>
      <c r="AEL44" s="271"/>
      <c r="AEM44" s="271"/>
      <c r="AEN44" s="271"/>
      <c r="AEO44" s="271"/>
      <c r="AEP44" s="271"/>
      <c r="AEQ44" s="271"/>
      <c r="AER44" s="271"/>
      <c r="AES44" s="271"/>
      <c r="AET44" s="271"/>
      <c r="AEU44" s="271"/>
      <c r="AEV44" s="271"/>
      <c r="AEW44" s="271"/>
      <c r="AEX44" s="271"/>
      <c r="AEY44" s="271"/>
      <c r="AEZ44" s="271"/>
      <c r="AFA44" s="271"/>
      <c r="AFB44" s="271"/>
      <c r="AFC44" s="271"/>
      <c r="AFD44" s="271"/>
      <c r="AFE44" s="271"/>
      <c r="AFF44" s="271"/>
      <c r="AFG44" s="271"/>
      <c r="AFH44" s="271"/>
      <c r="AFI44" s="271"/>
      <c r="AFJ44" s="271"/>
      <c r="AFK44" s="271"/>
      <c r="AFL44" s="271"/>
      <c r="AFM44" s="271"/>
      <c r="AFN44" s="271"/>
      <c r="AFO44" s="271"/>
      <c r="AFP44" s="271"/>
      <c r="AFQ44" s="271"/>
      <c r="AFR44" s="271"/>
      <c r="AFS44" s="271"/>
      <c r="AFT44" s="271"/>
      <c r="AFU44" s="271"/>
      <c r="AFV44" s="271"/>
      <c r="AFW44" s="271"/>
      <c r="AFX44" s="271"/>
      <c r="AFY44" s="271"/>
      <c r="AFZ44" s="271"/>
      <c r="AGA44" s="271"/>
      <c r="AGB44" s="271"/>
      <c r="AGC44" s="271"/>
      <c r="AGD44" s="271"/>
      <c r="AGE44" s="271"/>
      <c r="AGF44" s="271"/>
      <c r="AGG44" s="271"/>
      <c r="AGH44" s="271"/>
      <c r="AGI44" s="271"/>
      <c r="AGJ44" s="271"/>
      <c r="AGK44" s="271"/>
      <c r="AGL44" s="271"/>
      <c r="AGM44" s="271"/>
      <c r="AGN44" s="271"/>
      <c r="AGO44" s="271"/>
      <c r="AGP44" s="271"/>
      <c r="AGQ44" s="271"/>
      <c r="AGR44" s="271"/>
      <c r="AGS44" s="271"/>
      <c r="AGT44" s="271"/>
      <c r="AGU44" s="271"/>
      <c r="AGV44" s="271"/>
      <c r="AGW44" s="271"/>
      <c r="AGX44" s="271"/>
      <c r="AGY44" s="271"/>
      <c r="AGZ44" s="271"/>
      <c r="AHA44" s="271"/>
      <c r="AHB44" s="271"/>
      <c r="AHC44" s="271"/>
      <c r="AHD44" s="271"/>
      <c r="AHE44" s="271"/>
      <c r="AHF44" s="271"/>
      <c r="AHG44" s="271"/>
      <c r="AHH44" s="271"/>
      <c r="AHI44" s="271"/>
      <c r="AHJ44" s="271"/>
      <c r="AHK44" s="271"/>
      <c r="AHL44" s="271"/>
      <c r="AHM44" s="271"/>
      <c r="AHN44" s="271"/>
      <c r="AHO44" s="271"/>
      <c r="AHP44" s="271"/>
      <c r="AHQ44" s="271"/>
      <c r="AHR44" s="271"/>
      <c r="AHS44" s="271"/>
      <c r="AHT44" s="271"/>
      <c r="AHU44" s="271"/>
      <c r="AHV44" s="271"/>
      <c r="AHW44" s="271"/>
      <c r="AHX44" s="271"/>
      <c r="AHY44" s="271"/>
      <c r="AHZ44" s="271"/>
      <c r="AIA44" s="271"/>
      <c r="AIB44" s="271"/>
      <c r="AIC44" s="271"/>
      <c r="AID44" s="271"/>
      <c r="AIE44" s="271"/>
      <c r="AIF44" s="271"/>
      <c r="AIG44" s="271"/>
      <c r="AIH44" s="271"/>
      <c r="AII44" s="271"/>
      <c r="AIJ44" s="271"/>
      <c r="AIK44" s="271"/>
      <c r="AIL44" s="271"/>
      <c r="AIM44" s="271"/>
      <c r="AIN44" s="271"/>
      <c r="AIO44" s="271"/>
      <c r="AIP44" s="271"/>
      <c r="AIQ44" s="271"/>
      <c r="AIR44" s="271"/>
      <c r="AIS44" s="271"/>
      <c r="AIT44" s="271"/>
      <c r="AIU44" s="271"/>
      <c r="AIV44" s="271"/>
      <c r="AIW44" s="271"/>
      <c r="AIX44" s="271"/>
      <c r="AIY44" s="271"/>
      <c r="AIZ44" s="271"/>
      <c r="AJA44" s="271"/>
      <c r="AJB44" s="271"/>
      <c r="AJC44" s="271"/>
      <c r="AJD44" s="271"/>
      <c r="AJE44" s="271"/>
      <c r="AJF44" s="271"/>
      <c r="AJG44" s="271"/>
      <c r="AJH44" s="271"/>
      <c r="AJI44" s="271"/>
      <c r="AJJ44" s="271"/>
      <c r="AJK44" s="271"/>
      <c r="AJL44" s="271"/>
      <c r="AJM44" s="271"/>
      <c r="AJN44" s="271"/>
      <c r="AJO44" s="271"/>
      <c r="AJP44" s="271"/>
      <c r="AJQ44" s="271"/>
      <c r="AJR44" s="271"/>
      <c r="AJS44" s="271"/>
      <c r="AJT44" s="271"/>
      <c r="AJU44" s="271"/>
      <c r="AJV44" s="271"/>
      <c r="AJW44" s="271"/>
      <c r="AJX44" s="271"/>
      <c r="AJY44" s="271"/>
      <c r="AJZ44" s="271"/>
      <c r="AKA44" s="271"/>
      <c r="AKB44" s="271"/>
      <c r="AKC44" s="271"/>
      <c r="AKD44" s="271"/>
      <c r="AKE44" s="271"/>
      <c r="AKF44" s="271"/>
      <c r="AKG44" s="271"/>
      <c r="AKH44" s="271"/>
      <c r="AKI44" s="271"/>
      <c r="AKJ44" s="271"/>
      <c r="AKK44" s="271"/>
      <c r="AKL44" s="271"/>
      <c r="AKM44" s="271"/>
      <c r="AKN44" s="271"/>
      <c r="AKO44" s="271"/>
      <c r="AKP44" s="271"/>
      <c r="AKQ44" s="271"/>
      <c r="AKR44" s="271"/>
      <c r="AKS44" s="271"/>
      <c r="AKT44" s="271"/>
      <c r="AKU44" s="271"/>
      <c r="AKV44" s="271"/>
      <c r="AKW44" s="271"/>
      <c r="AKX44" s="271"/>
      <c r="AKY44" s="271"/>
      <c r="AKZ44" s="271"/>
      <c r="ALA44" s="271"/>
      <c r="ALB44" s="271"/>
      <c r="ALC44" s="271"/>
      <c r="ALD44" s="271"/>
      <c r="ALE44" s="271"/>
      <c r="ALF44" s="271"/>
      <c r="ALG44" s="271"/>
      <c r="ALH44" s="271"/>
      <c r="ALI44" s="271"/>
      <c r="ALJ44" s="271"/>
      <c r="ALK44" s="271"/>
      <c r="ALL44" s="271"/>
      <c r="ALM44" s="271"/>
      <c r="ALN44" s="271"/>
      <c r="ALO44" s="271"/>
      <c r="ALP44" s="271"/>
      <c r="ALQ44" s="271"/>
      <c r="ALR44" s="271"/>
      <c r="ALS44" s="271"/>
      <c r="ALT44" s="271"/>
      <c r="ALU44" s="271"/>
      <c r="ALV44" s="271"/>
      <c r="ALW44" s="271"/>
      <c r="ALX44" s="271"/>
      <c r="ALY44" s="271"/>
      <c r="ALZ44" s="271"/>
      <c r="AMA44" s="271"/>
      <c r="AMB44" s="271"/>
      <c r="AMC44" s="271"/>
      <c r="AMD44" s="271"/>
      <c r="AME44" s="271"/>
      <c r="AMF44" s="271"/>
      <c r="AMG44" s="271"/>
      <c r="AMH44" s="271"/>
      <c r="AMI44" s="271"/>
      <c r="AMJ44" s="271"/>
      <c r="AMK44" s="271"/>
      <c r="AML44" s="271"/>
      <c r="AMM44" s="271"/>
      <c r="AMN44" s="271"/>
      <c r="AMO44" s="271"/>
    </row>
    <row r="45" spans="1:1029" s="1" customFormat="1" ht="69" customHeight="1">
      <c r="A45" s="9">
        <v>24</v>
      </c>
      <c r="B45" s="9">
        <v>38</v>
      </c>
      <c r="C45" s="280">
        <v>37</v>
      </c>
      <c r="D45" s="281">
        <v>19</v>
      </c>
      <c r="E45" s="9" t="s">
        <v>258</v>
      </c>
      <c r="F45" s="9" t="s">
        <v>61</v>
      </c>
      <c r="G45" s="12"/>
      <c r="H45" s="12"/>
      <c r="I45" s="12"/>
      <c r="J45" s="12"/>
      <c r="K45" s="12"/>
      <c r="L45" s="12"/>
      <c r="M45" s="12"/>
      <c r="N45" s="393">
        <v>28</v>
      </c>
      <c r="O45" s="394" t="s">
        <v>249</v>
      </c>
      <c r="P45" s="394" t="s">
        <v>63</v>
      </c>
      <c r="Q45" s="384" t="s">
        <v>64</v>
      </c>
      <c r="R45" s="385">
        <v>14</v>
      </c>
      <c r="S45" s="386">
        <v>17</v>
      </c>
      <c r="T45" s="387"/>
      <c r="U45" s="387"/>
      <c r="V45" s="387">
        <v>1</v>
      </c>
      <c r="W45" s="387"/>
      <c r="X45" s="384"/>
      <c r="Y45" s="384"/>
      <c r="Z45" s="384">
        <v>1</v>
      </c>
      <c r="AA45" s="383"/>
      <c r="AB45" s="383">
        <v>87</v>
      </c>
      <c r="AC45" s="388">
        <v>3</v>
      </c>
      <c r="AD45" s="384" t="s">
        <v>259</v>
      </c>
      <c r="AE45" s="384" t="s">
        <v>181</v>
      </c>
      <c r="AF45" s="384" t="s">
        <v>260</v>
      </c>
      <c r="AG45" s="384" t="s">
        <v>183</v>
      </c>
      <c r="AH45" s="384" t="s">
        <v>243</v>
      </c>
      <c r="AI45" s="384" t="s">
        <v>261</v>
      </c>
      <c r="AJ45" s="384" t="s">
        <v>245</v>
      </c>
      <c r="AK45" s="384" t="s">
        <v>68</v>
      </c>
      <c r="AL45" s="384" t="s">
        <v>69</v>
      </c>
      <c r="AM45" s="384" t="s">
        <v>262</v>
      </c>
      <c r="AN45" s="384" t="s">
        <v>71</v>
      </c>
      <c r="AO45" s="384" t="s">
        <v>72</v>
      </c>
      <c r="AP45" s="384"/>
      <c r="AQ45" s="384"/>
      <c r="AR45" s="384"/>
      <c r="AS45" s="384"/>
      <c r="AT45" s="387"/>
      <c r="AU45" s="387"/>
      <c r="AV45" s="387"/>
      <c r="AW45" s="387"/>
      <c r="AX45" s="387"/>
      <c r="AY45" s="387">
        <v>1</v>
      </c>
      <c r="AZ45" s="387"/>
      <c r="BA45" s="387"/>
      <c r="BB45" s="387"/>
      <c r="BC45" s="387"/>
      <c r="BD45" s="387"/>
      <c r="BE45" s="387"/>
      <c r="BF45" s="387"/>
      <c r="BG45" s="387">
        <v>1</v>
      </c>
      <c r="BH45" s="384">
        <v>1</v>
      </c>
      <c r="BI45" s="387"/>
      <c r="BJ45" s="387"/>
      <c r="BK45" s="389">
        <v>1230</v>
      </c>
      <c r="BL45" s="10"/>
      <c r="BM45" s="10"/>
      <c r="BN45" s="10">
        <v>49</v>
      </c>
      <c r="BO45" s="10" t="s">
        <v>263</v>
      </c>
      <c r="BP45" s="10" t="s">
        <v>264</v>
      </c>
      <c r="BQ45" s="10">
        <v>1</v>
      </c>
      <c r="BR45" s="10" t="str">
        <f t="shared" si="0"/>
        <v>37_19</v>
      </c>
      <c r="BS45" s="282"/>
      <c r="BT45" s="10"/>
      <c r="BU45" s="10" t="s">
        <v>1781</v>
      </c>
      <c r="BV45" s="10"/>
      <c r="BW45" s="289"/>
      <c r="BX45" s="289"/>
      <c r="BY45" s="457"/>
      <c r="BZ45" s="457"/>
      <c r="CA45" s="457"/>
      <c r="CB45" s="271"/>
      <c r="CC45" s="458" t="s">
        <v>1959</v>
      </c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1"/>
      <c r="EJ45" s="271"/>
      <c r="EK45" s="271"/>
      <c r="EL45" s="271"/>
      <c r="EM45" s="271"/>
      <c r="EN45" s="271"/>
      <c r="EO45" s="271"/>
      <c r="EP45" s="271"/>
      <c r="EQ45" s="271"/>
      <c r="ER45" s="271"/>
      <c r="ES45" s="271"/>
      <c r="ET45" s="271"/>
      <c r="EU45" s="271"/>
      <c r="EV45" s="271"/>
      <c r="EW45" s="271"/>
      <c r="EX45" s="271"/>
      <c r="EY45" s="271"/>
      <c r="EZ45" s="271"/>
      <c r="FA45" s="271"/>
      <c r="FB45" s="271"/>
      <c r="FC45" s="271"/>
      <c r="FD45" s="271"/>
      <c r="FE45" s="271"/>
      <c r="FF45" s="271"/>
      <c r="FG45" s="271"/>
      <c r="FH45" s="271"/>
      <c r="FI45" s="271"/>
      <c r="FJ45" s="271"/>
      <c r="FK45" s="271"/>
      <c r="FL45" s="271"/>
      <c r="FM45" s="271"/>
      <c r="FN45" s="271"/>
      <c r="FO45" s="271"/>
      <c r="FP45" s="271"/>
      <c r="FQ45" s="271"/>
      <c r="FR45" s="271"/>
      <c r="FS45" s="271"/>
      <c r="FT45" s="271"/>
      <c r="FU45" s="271"/>
      <c r="FV45" s="271"/>
      <c r="FW45" s="271"/>
      <c r="FX45" s="271"/>
      <c r="FY45" s="271"/>
      <c r="FZ45" s="271"/>
      <c r="GA45" s="271"/>
      <c r="GB45" s="271"/>
      <c r="GC45" s="271"/>
      <c r="GD45" s="271"/>
      <c r="GE45" s="271"/>
      <c r="GF45" s="271"/>
      <c r="GG45" s="271"/>
      <c r="GH45" s="271"/>
      <c r="GI45" s="271"/>
      <c r="GJ45" s="271"/>
      <c r="GK45" s="271"/>
      <c r="GL45" s="271"/>
      <c r="GM45" s="271"/>
      <c r="GN45" s="271"/>
      <c r="GO45" s="271"/>
      <c r="GP45" s="271"/>
      <c r="GQ45" s="271"/>
      <c r="GR45" s="271"/>
      <c r="GS45" s="271"/>
      <c r="GT45" s="271"/>
      <c r="GU45" s="271"/>
      <c r="GV45" s="271"/>
      <c r="GW45" s="271"/>
      <c r="GX45" s="271"/>
      <c r="GY45" s="271"/>
      <c r="GZ45" s="271"/>
      <c r="HA45" s="271"/>
      <c r="HB45" s="271"/>
      <c r="HC45" s="271"/>
      <c r="HD45" s="271"/>
      <c r="HE45" s="271"/>
      <c r="HF45" s="271"/>
      <c r="HG45" s="271"/>
      <c r="HH45" s="271"/>
      <c r="HI45" s="271"/>
      <c r="HJ45" s="271"/>
      <c r="HK45" s="271"/>
      <c r="HL45" s="271"/>
      <c r="HM45" s="271"/>
      <c r="HN45" s="271"/>
      <c r="HO45" s="271"/>
      <c r="HP45" s="271"/>
      <c r="HQ45" s="271"/>
      <c r="HR45" s="271"/>
      <c r="HS45" s="271"/>
      <c r="HT45" s="271"/>
      <c r="HU45" s="271"/>
      <c r="HV45" s="271"/>
      <c r="HW45" s="271"/>
      <c r="HX45" s="271"/>
      <c r="HY45" s="271"/>
      <c r="HZ45" s="271"/>
      <c r="IA45" s="271"/>
      <c r="IB45" s="271"/>
      <c r="IC45" s="271"/>
      <c r="ID45" s="271"/>
      <c r="IE45" s="271"/>
      <c r="IF45" s="271"/>
      <c r="IG45" s="271"/>
      <c r="IH45" s="271"/>
      <c r="II45" s="271"/>
      <c r="IJ45" s="271"/>
      <c r="IK45" s="271"/>
      <c r="IL45" s="271"/>
      <c r="IM45" s="271"/>
      <c r="IN45" s="271"/>
      <c r="IO45" s="271"/>
      <c r="IP45" s="271"/>
      <c r="IQ45" s="271"/>
      <c r="IR45" s="271"/>
      <c r="IS45" s="271"/>
      <c r="IT45" s="271"/>
      <c r="IU45" s="271"/>
      <c r="IV45" s="271"/>
      <c r="IW45" s="271"/>
      <c r="IX45" s="271"/>
      <c r="IY45" s="271"/>
      <c r="IZ45" s="271"/>
      <c r="JA45" s="271"/>
      <c r="JB45" s="271"/>
      <c r="JC45" s="271"/>
      <c r="JD45" s="271"/>
      <c r="JE45" s="271"/>
      <c r="JF45" s="271"/>
      <c r="JG45" s="271"/>
      <c r="JH45" s="271"/>
      <c r="JI45" s="271"/>
      <c r="JJ45" s="271"/>
      <c r="JK45" s="271"/>
      <c r="JL45" s="271"/>
      <c r="JM45" s="271"/>
      <c r="JN45" s="271"/>
      <c r="JO45" s="271"/>
      <c r="JP45" s="271"/>
      <c r="JQ45" s="271"/>
      <c r="JR45" s="271"/>
      <c r="JS45" s="271"/>
      <c r="JT45" s="271"/>
      <c r="JU45" s="271"/>
      <c r="JV45" s="271"/>
      <c r="JW45" s="271"/>
      <c r="JX45" s="271"/>
      <c r="JY45" s="271"/>
      <c r="JZ45" s="271"/>
      <c r="KA45" s="271"/>
      <c r="KB45" s="271"/>
      <c r="KC45" s="271"/>
      <c r="KD45" s="271"/>
      <c r="KE45" s="271"/>
      <c r="KF45" s="271"/>
      <c r="KG45" s="271"/>
      <c r="KH45" s="271"/>
      <c r="KI45" s="271"/>
      <c r="KJ45" s="271"/>
      <c r="KK45" s="271"/>
      <c r="KL45" s="271"/>
      <c r="KM45" s="271"/>
      <c r="KN45" s="271"/>
      <c r="KO45" s="271"/>
      <c r="KP45" s="271"/>
      <c r="KQ45" s="271"/>
      <c r="KR45" s="271"/>
      <c r="KS45" s="271"/>
      <c r="KT45" s="271"/>
      <c r="KU45" s="271"/>
      <c r="KV45" s="271"/>
      <c r="KW45" s="271"/>
      <c r="KX45" s="271"/>
      <c r="KY45" s="271"/>
      <c r="KZ45" s="271"/>
      <c r="LA45" s="271"/>
      <c r="LB45" s="271"/>
      <c r="LC45" s="271"/>
      <c r="LD45" s="271"/>
      <c r="LE45" s="271"/>
      <c r="LF45" s="271"/>
      <c r="LG45" s="271"/>
      <c r="LH45" s="271"/>
      <c r="LI45" s="271"/>
      <c r="LJ45" s="271"/>
      <c r="LK45" s="271"/>
      <c r="LL45" s="271"/>
      <c r="LM45" s="271"/>
      <c r="LN45" s="271"/>
      <c r="LO45" s="271"/>
      <c r="LP45" s="271"/>
      <c r="LQ45" s="271"/>
      <c r="LR45" s="271"/>
      <c r="LS45" s="271"/>
      <c r="LT45" s="271"/>
      <c r="LU45" s="271"/>
      <c r="LV45" s="271"/>
      <c r="LW45" s="271"/>
      <c r="LX45" s="271"/>
      <c r="LY45" s="271"/>
      <c r="LZ45" s="271"/>
      <c r="MA45" s="271"/>
      <c r="MB45" s="271"/>
      <c r="MC45" s="271"/>
      <c r="MD45" s="271"/>
      <c r="ME45" s="271"/>
      <c r="MF45" s="271"/>
      <c r="MG45" s="271"/>
      <c r="MH45" s="271"/>
      <c r="MI45" s="271"/>
      <c r="MJ45" s="271"/>
      <c r="MK45" s="271"/>
      <c r="ML45" s="271"/>
      <c r="MM45" s="271"/>
      <c r="MN45" s="271"/>
      <c r="MO45" s="271"/>
      <c r="MP45" s="271"/>
      <c r="MQ45" s="271"/>
      <c r="MR45" s="271"/>
      <c r="MS45" s="271"/>
      <c r="MT45" s="271"/>
      <c r="MU45" s="271"/>
      <c r="MV45" s="271"/>
      <c r="MW45" s="271"/>
      <c r="MX45" s="271"/>
      <c r="MY45" s="271"/>
      <c r="MZ45" s="271"/>
      <c r="NA45" s="271"/>
      <c r="NB45" s="271"/>
      <c r="NC45" s="271"/>
      <c r="ND45" s="271"/>
      <c r="NE45" s="271"/>
      <c r="NF45" s="271"/>
      <c r="NG45" s="271"/>
      <c r="NH45" s="271"/>
      <c r="NI45" s="271"/>
      <c r="NJ45" s="271"/>
      <c r="NK45" s="271"/>
      <c r="NL45" s="271"/>
      <c r="NM45" s="271"/>
      <c r="NN45" s="271"/>
      <c r="NO45" s="271"/>
      <c r="NP45" s="271"/>
      <c r="NQ45" s="271"/>
      <c r="NR45" s="271"/>
      <c r="NS45" s="271"/>
      <c r="NT45" s="271"/>
      <c r="NU45" s="271"/>
      <c r="NV45" s="271"/>
      <c r="NW45" s="271"/>
      <c r="NX45" s="271"/>
      <c r="NY45" s="271"/>
      <c r="NZ45" s="271"/>
      <c r="OA45" s="271"/>
      <c r="OB45" s="271"/>
      <c r="OC45" s="271"/>
      <c r="OD45" s="271"/>
      <c r="OE45" s="271"/>
      <c r="OF45" s="271"/>
      <c r="OG45" s="271"/>
      <c r="OH45" s="271"/>
      <c r="OI45" s="271"/>
      <c r="OJ45" s="271"/>
      <c r="OK45" s="271"/>
      <c r="OL45" s="271"/>
      <c r="OM45" s="271"/>
      <c r="ON45" s="271"/>
      <c r="OO45" s="271"/>
      <c r="OP45" s="271"/>
      <c r="OQ45" s="271"/>
      <c r="OR45" s="271"/>
      <c r="OS45" s="271"/>
      <c r="OT45" s="271"/>
      <c r="OU45" s="271"/>
      <c r="OV45" s="271"/>
      <c r="OW45" s="271"/>
      <c r="OX45" s="271"/>
      <c r="OY45" s="271"/>
      <c r="OZ45" s="271"/>
      <c r="PA45" s="271"/>
      <c r="PB45" s="271"/>
      <c r="PC45" s="271"/>
      <c r="PD45" s="271"/>
      <c r="PE45" s="271"/>
      <c r="PF45" s="271"/>
      <c r="PG45" s="271"/>
      <c r="PH45" s="271"/>
      <c r="PI45" s="271"/>
      <c r="PJ45" s="271"/>
      <c r="PK45" s="271"/>
      <c r="PL45" s="271"/>
      <c r="PM45" s="271"/>
      <c r="PN45" s="271"/>
      <c r="PO45" s="271"/>
      <c r="PP45" s="271"/>
      <c r="PQ45" s="271"/>
      <c r="PR45" s="271"/>
      <c r="PS45" s="271"/>
      <c r="PT45" s="271"/>
      <c r="PU45" s="271"/>
      <c r="PV45" s="271"/>
      <c r="PW45" s="271"/>
      <c r="PX45" s="271"/>
      <c r="PY45" s="271"/>
      <c r="PZ45" s="271"/>
      <c r="QA45" s="271"/>
      <c r="QB45" s="271"/>
      <c r="QC45" s="271"/>
      <c r="QD45" s="271"/>
      <c r="QE45" s="271"/>
      <c r="QF45" s="271"/>
      <c r="QG45" s="271"/>
      <c r="QH45" s="271"/>
      <c r="QI45" s="271"/>
      <c r="QJ45" s="271"/>
      <c r="QK45" s="271"/>
      <c r="QL45" s="271"/>
      <c r="QM45" s="271"/>
      <c r="QN45" s="271"/>
      <c r="QO45" s="271"/>
      <c r="QP45" s="271"/>
      <c r="QQ45" s="271"/>
      <c r="QR45" s="271"/>
      <c r="QS45" s="271"/>
      <c r="QT45" s="271"/>
      <c r="QU45" s="271"/>
      <c r="QV45" s="271"/>
      <c r="QW45" s="271"/>
      <c r="QX45" s="271"/>
      <c r="QY45" s="271"/>
      <c r="QZ45" s="271"/>
      <c r="RA45" s="271"/>
      <c r="RB45" s="271"/>
      <c r="RC45" s="271"/>
      <c r="RD45" s="271"/>
      <c r="RE45" s="271"/>
      <c r="RF45" s="271"/>
      <c r="RG45" s="271"/>
      <c r="RH45" s="271"/>
      <c r="RI45" s="271"/>
      <c r="RJ45" s="271"/>
      <c r="RK45" s="271"/>
      <c r="RL45" s="271"/>
      <c r="RM45" s="271"/>
      <c r="RN45" s="271"/>
      <c r="RO45" s="271"/>
      <c r="RP45" s="271"/>
      <c r="RQ45" s="271"/>
      <c r="RR45" s="271"/>
      <c r="RS45" s="271"/>
      <c r="RT45" s="271"/>
      <c r="RU45" s="271"/>
      <c r="RV45" s="271"/>
      <c r="RW45" s="271"/>
      <c r="RX45" s="271"/>
      <c r="RY45" s="271"/>
      <c r="RZ45" s="271"/>
      <c r="SA45" s="271"/>
      <c r="SB45" s="271"/>
      <c r="SC45" s="271"/>
      <c r="SD45" s="271"/>
      <c r="SE45" s="271"/>
      <c r="SF45" s="271"/>
      <c r="SG45" s="271"/>
      <c r="SH45" s="271"/>
      <c r="SI45" s="271"/>
      <c r="SJ45" s="271"/>
      <c r="SK45" s="271"/>
      <c r="SL45" s="271"/>
      <c r="SM45" s="271"/>
      <c r="SN45" s="271"/>
      <c r="SO45" s="271"/>
      <c r="SP45" s="271"/>
      <c r="SQ45" s="271"/>
      <c r="SR45" s="271"/>
      <c r="SS45" s="271"/>
      <c r="ST45" s="271"/>
      <c r="SU45" s="271"/>
      <c r="SV45" s="271"/>
      <c r="SW45" s="271"/>
      <c r="SX45" s="271"/>
      <c r="SY45" s="271"/>
      <c r="SZ45" s="271"/>
      <c r="TA45" s="271"/>
      <c r="TB45" s="271"/>
      <c r="TC45" s="271"/>
      <c r="TD45" s="271"/>
      <c r="TE45" s="271"/>
      <c r="TF45" s="271"/>
      <c r="TG45" s="271"/>
      <c r="TH45" s="271"/>
      <c r="TI45" s="271"/>
      <c r="TJ45" s="271"/>
      <c r="TK45" s="271"/>
      <c r="TL45" s="271"/>
      <c r="TM45" s="271"/>
      <c r="TN45" s="271"/>
      <c r="TO45" s="271"/>
      <c r="TP45" s="271"/>
      <c r="TQ45" s="271"/>
      <c r="TR45" s="271"/>
      <c r="TS45" s="271"/>
      <c r="TT45" s="271"/>
      <c r="TU45" s="271"/>
      <c r="TV45" s="271"/>
      <c r="TW45" s="271"/>
      <c r="TX45" s="271"/>
      <c r="TY45" s="271"/>
      <c r="TZ45" s="271"/>
      <c r="UA45" s="271"/>
      <c r="UB45" s="271"/>
      <c r="UC45" s="271"/>
      <c r="UD45" s="271"/>
      <c r="UE45" s="271"/>
      <c r="UF45" s="271"/>
      <c r="UG45" s="271"/>
      <c r="UH45" s="271"/>
      <c r="UI45" s="271"/>
      <c r="UJ45" s="271"/>
      <c r="UK45" s="271"/>
      <c r="UL45" s="271"/>
      <c r="UM45" s="271"/>
      <c r="UN45" s="271"/>
      <c r="UO45" s="271"/>
      <c r="UP45" s="271"/>
      <c r="UQ45" s="271"/>
      <c r="UR45" s="271"/>
      <c r="US45" s="271"/>
      <c r="UT45" s="271"/>
      <c r="UU45" s="271"/>
      <c r="UV45" s="271"/>
      <c r="UW45" s="271"/>
      <c r="UX45" s="271"/>
      <c r="UY45" s="271"/>
      <c r="UZ45" s="271"/>
      <c r="VA45" s="271"/>
      <c r="VB45" s="271"/>
      <c r="VC45" s="271"/>
      <c r="VD45" s="271"/>
      <c r="VE45" s="271"/>
      <c r="VF45" s="271"/>
      <c r="VG45" s="271"/>
      <c r="VH45" s="271"/>
      <c r="VI45" s="271"/>
      <c r="VJ45" s="271"/>
      <c r="VK45" s="271"/>
      <c r="VL45" s="271"/>
      <c r="VM45" s="271"/>
      <c r="VN45" s="271"/>
      <c r="VO45" s="271"/>
      <c r="VP45" s="271"/>
      <c r="VQ45" s="271"/>
      <c r="VR45" s="271"/>
      <c r="VS45" s="271"/>
      <c r="VT45" s="271"/>
      <c r="VU45" s="271"/>
      <c r="VV45" s="271"/>
      <c r="VW45" s="271"/>
      <c r="VX45" s="271"/>
      <c r="VY45" s="271"/>
      <c r="VZ45" s="271"/>
      <c r="WA45" s="271"/>
      <c r="WB45" s="271"/>
      <c r="WC45" s="271"/>
      <c r="WD45" s="271"/>
      <c r="WE45" s="271"/>
      <c r="WF45" s="271"/>
      <c r="WG45" s="271"/>
      <c r="WH45" s="271"/>
      <c r="WI45" s="271"/>
      <c r="WJ45" s="271"/>
      <c r="WK45" s="271"/>
      <c r="WL45" s="271"/>
      <c r="WM45" s="271"/>
      <c r="WN45" s="271"/>
      <c r="WO45" s="271"/>
      <c r="WP45" s="271"/>
      <c r="WQ45" s="271"/>
      <c r="WR45" s="271"/>
      <c r="WS45" s="271"/>
      <c r="WT45" s="271"/>
      <c r="WU45" s="271"/>
      <c r="WV45" s="271"/>
      <c r="WW45" s="271"/>
      <c r="WX45" s="271"/>
      <c r="WY45" s="271"/>
      <c r="WZ45" s="271"/>
      <c r="XA45" s="271"/>
      <c r="XB45" s="271"/>
      <c r="XC45" s="271"/>
      <c r="XD45" s="271"/>
      <c r="XE45" s="271"/>
      <c r="XF45" s="271"/>
      <c r="XG45" s="271"/>
      <c r="XH45" s="271"/>
      <c r="XI45" s="271"/>
      <c r="XJ45" s="271"/>
      <c r="XK45" s="271"/>
      <c r="XL45" s="271"/>
      <c r="XM45" s="271"/>
      <c r="XN45" s="271"/>
      <c r="XO45" s="271"/>
      <c r="XP45" s="271"/>
      <c r="XQ45" s="271"/>
      <c r="XR45" s="271"/>
      <c r="XS45" s="271"/>
      <c r="XT45" s="271"/>
      <c r="XU45" s="271"/>
      <c r="XV45" s="271"/>
      <c r="XW45" s="271"/>
      <c r="XX45" s="271"/>
      <c r="XY45" s="271"/>
      <c r="XZ45" s="271"/>
      <c r="YA45" s="271"/>
      <c r="YB45" s="271"/>
      <c r="YC45" s="271"/>
      <c r="YD45" s="271"/>
      <c r="YE45" s="271"/>
      <c r="YF45" s="271"/>
      <c r="YG45" s="271"/>
      <c r="YH45" s="271"/>
      <c r="YI45" s="271"/>
      <c r="YJ45" s="271"/>
      <c r="YK45" s="271"/>
      <c r="YL45" s="271"/>
      <c r="YM45" s="271"/>
      <c r="YN45" s="271"/>
      <c r="YO45" s="271"/>
      <c r="YP45" s="271"/>
      <c r="YQ45" s="271"/>
      <c r="YR45" s="271"/>
      <c r="YS45" s="271"/>
      <c r="YT45" s="271"/>
      <c r="YU45" s="271"/>
      <c r="YV45" s="271"/>
      <c r="YW45" s="271"/>
      <c r="YX45" s="271"/>
      <c r="YY45" s="271"/>
      <c r="YZ45" s="271"/>
      <c r="ZA45" s="271"/>
      <c r="ZB45" s="271"/>
      <c r="ZC45" s="271"/>
      <c r="ZD45" s="271"/>
      <c r="ZE45" s="271"/>
      <c r="ZF45" s="271"/>
      <c r="ZG45" s="271"/>
      <c r="ZH45" s="271"/>
      <c r="ZI45" s="271"/>
      <c r="ZJ45" s="271"/>
      <c r="ZK45" s="271"/>
      <c r="ZL45" s="271"/>
      <c r="ZM45" s="271"/>
      <c r="ZN45" s="271"/>
      <c r="ZO45" s="271"/>
      <c r="ZP45" s="271"/>
      <c r="ZQ45" s="271"/>
      <c r="ZR45" s="271"/>
      <c r="ZS45" s="271"/>
      <c r="ZT45" s="271"/>
      <c r="ZU45" s="271"/>
      <c r="ZV45" s="271"/>
      <c r="ZW45" s="271"/>
      <c r="ZX45" s="271"/>
      <c r="ZY45" s="271"/>
      <c r="ZZ45" s="271"/>
      <c r="AAA45" s="271"/>
      <c r="AAB45" s="271"/>
      <c r="AAC45" s="271"/>
      <c r="AAD45" s="271"/>
      <c r="AAE45" s="271"/>
      <c r="AAF45" s="271"/>
      <c r="AAG45" s="271"/>
      <c r="AAH45" s="271"/>
      <c r="AAI45" s="271"/>
      <c r="AAJ45" s="271"/>
      <c r="AAK45" s="271"/>
      <c r="AAL45" s="271"/>
      <c r="AAM45" s="271"/>
      <c r="AAN45" s="271"/>
      <c r="AAO45" s="271"/>
      <c r="AAP45" s="271"/>
      <c r="AAQ45" s="271"/>
      <c r="AAR45" s="271"/>
      <c r="AAS45" s="271"/>
      <c r="AAT45" s="271"/>
      <c r="AAU45" s="271"/>
      <c r="AAV45" s="271"/>
      <c r="AAW45" s="271"/>
      <c r="AAX45" s="271"/>
      <c r="AAY45" s="271"/>
      <c r="AAZ45" s="271"/>
      <c r="ABA45" s="271"/>
      <c r="ABB45" s="271"/>
      <c r="ABC45" s="271"/>
      <c r="ABD45" s="271"/>
      <c r="ABE45" s="271"/>
      <c r="ABF45" s="271"/>
      <c r="ABG45" s="271"/>
      <c r="ABH45" s="271"/>
      <c r="ABI45" s="271"/>
      <c r="ABJ45" s="271"/>
      <c r="ABK45" s="271"/>
      <c r="ABL45" s="271"/>
      <c r="ABM45" s="271"/>
      <c r="ABN45" s="271"/>
      <c r="ABO45" s="271"/>
      <c r="ABP45" s="271"/>
      <c r="ABQ45" s="271"/>
      <c r="ABR45" s="271"/>
      <c r="ABS45" s="271"/>
      <c r="ABT45" s="271"/>
      <c r="ABU45" s="271"/>
      <c r="ABV45" s="271"/>
      <c r="ABW45" s="271"/>
      <c r="ABX45" s="271"/>
      <c r="ABY45" s="271"/>
      <c r="ABZ45" s="271"/>
      <c r="ACA45" s="271"/>
      <c r="ACB45" s="271"/>
      <c r="ACC45" s="271"/>
      <c r="ACD45" s="271"/>
      <c r="ACE45" s="271"/>
      <c r="ACF45" s="271"/>
      <c r="ACG45" s="271"/>
      <c r="ACH45" s="271"/>
      <c r="ACI45" s="271"/>
      <c r="ACJ45" s="271"/>
      <c r="ACK45" s="271"/>
      <c r="ACL45" s="271"/>
      <c r="ACM45" s="271"/>
      <c r="ACN45" s="271"/>
      <c r="ACO45" s="271"/>
      <c r="ACP45" s="271"/>
      <c r="ACQ45" s="271"/>
      <c r="ACR45" s="271"/>
      <c r="ACS45" s="271"/>
      <c r="ACT45" s="271"/>
      <c r="ACU45" s="271"/>
      <c r="ACV45" s="271"/>
      <c r="ACW45" s="271"/>
      <c r="ACX45" s="271"/>
      <c r="ACY45" s="271"/>
      <c r="ACZ45" s="271"/>
      <c r="ADA45" s="271"/>
      <c r="ADB45" s="271"/>
      <c r="ADC45" s="271"/>
      <c r="ADD45" s="271"/>
      <c r="ADE45" s="271"/>
      <c r="ADF45" s="271"/>
      <c r="ADG45" s="271"/>
      <c r="ADH45" s="271"/>
      <c r="ADI45" s="271"/>
      <c r="ADJ45" s="271"/>
      <c r="ADK45" s="271"/>
      <c r="ADL45" s="271"/>
      <c r="ADM45" s="271"/>
      <c r="ADN45" s="271"/>
      <c r="ADO45" s="271"/>
      <c r="ADP45" s="271"/>
      <c r="ADQ45" s="271"/>
      <c r="ADR45" s="271"/>
      <c r="ADS45" s="271"/>
      <c r="ADT45" s="271"/>
      <c r="ADU45" s="271"/>
      <c r="ADV45" s="271"/>
      <c r="ADW45" s="271"/>
      <c r="ADX45" s="271"/>
      <c r="ADY45" s="271"/>
      <c r="ADZ45" s="271"/>
      <c r="AEA45" s="271"/>
      <c r="AEB45" s="271"/>
      <c r="AEC45" s="271"/>
      <c r="AED45" s="271"/>
      <c r="AEE45" s="271"/>
      <c r="AEF45" s="271"/>
      <c r="AEG45" s="271"/>
      <c r="AEH45" s="271"/>
      <c r="AEI45" s="271"/>
      <c r="AEJ45" s="271"/>
      <c r="AEK45" s="271"/>
      <c r="AEL45" s="271"/>
      <c r="AEM45" s="271"/>
      <c r="AEN45" s="271"/>
      <c r="AEO45" s="271"/>
      <c r="AEP45" s="271"/>
      <c r="AEQ45" s="271"/>
      <c r="AER45" s="271"/>
      <c r="AES45" s="271"/>
      <c r="AET45" s="271"/>
      <c r="AEU45" s="271"/>
      <c r="AEV45" s="271"/>
      <c r="AEW45" s="271"/>
      <c r="AEX45" s="271"/>
      <c r="AEY45" s="271"/>
      <c r="AEZ45" s="271"/>
      <c r="AFA45" s="271"/>
      <c r="AFB45" s="271"/>
      <c r="AFC45" s="271"/>
      <c r="AFD45" s="271"/>
      <c r="AFE45" s="271"/>
      <c r="AFF45" s="271"/>
      <c r="AFG45" s="271"/>
      <c r="AFH45" s="271"/>
      <c r="AFI45" s="271"/>
      <c r="AFJ45" s="271"/>
      <c r="AFK45" s="271"/>
      <c r="AFL45" s="271"/>
      <c r="AFM45" s="271"/>
      <c r="AFN45" s="271"/>
      <c r="AFO45" s="271"/>
      <c r="AFP45" s="271"/>
      <c r="AFQ45" s="271"/>
      <c r="AFR45" s="271"/>
      <c r="AFS45" s="271"/>
      <c r="AFT45" s="271"/>
      <c r="AFU45" s="271"/>
      <c r="AFV45" s="271"/>
      <c r="AFW45" s="271"/>
      <c r="AFX45" s="271"/>
      <c r="AFY45" s="271"/>
      <c r="AFZ45" s="271"/>
      <c r="AGA45" s="271"/>
      <c r="AGB45" s="271"/>
      <c r="AGC45" s="271"/>
      <c r="AGD45" s="271"/>
      <c r="AGE45" s="271"/>
      <c r="AGF45" s="271"/>
      <c r="AGG45" s="271"/>
      <c r="AGH45" s="271"/>
      <c r="AGI45" s="271"/>
      <c r="AGJ45" s="271"/>
      <c r="AGK45" s="271"/>
      <c r="AGL45" s="271"/>
      <c r="AGM45" s="271"/>
      <c r="AGN45" s="271"/>
      <c r="AGO45" s="271"/>
      <c r="AGP45" s="271"/>
      <c r="AGQ45" s="271"/>
      <c r="AGR45" s="271"/>
      <c r="AGS45" s="271"/>
      <c r="AGT45" s="271"/>
      <c r="AGU45" s="271"/>
      <c r="AGV45" s="271"/>
      <c r="AGW45" s="271"/>
      <c r="AGX45" s="271"/>
      <c r="AGY45" s="271"/>
      <c r="AGZ45" s="271"/>
      <c r="AHA45" s="271"/>
      <c r="AHB45" s="271"/>
      <c r="AHC45" s="271"/>
      <c r="AHD45" s="271"/>
      <c r="AHE45" s="271"/>
      <c r="AHF45" s="271"/>
      <c r="AHG45" s="271"/>
      <c r="AHH45" s="271"/>
      <c r="AHI45" s="271"/>
      <c r="AHJ45" s="271"/>
      <c r="AHK45" s="271"/>
      <c r="AHL45" s="271"/>
      <c r="AHM45" s="271"/>
      <c r="AHN45" s="271"/>
      <c r="AHO45" s="271"/>
      <c r="AHP45" s="271"/>
      <c r="AHQ45" s="271"/>
      <c r="AHR45" s="271"/>
      <c r="AHS45" s="271"/>
      <c r="AHT45" s="271"/>
      <c r="AHU45" s="271"/>
      <c r="AHV45" s="271"/>
      <c r="AHW45" s="271"/>
      <c r="AHX45" s="271"/>
      <c r="AHY45" s="271"/>
      <c r="AHZ45" s="271"/>
      <c r="AIA45" s="271"/>
      <c r="AIB45" s="271"/>
      <c r="AIC45" s="271"/>
      <c r="AID45" s="271"/>
      <c r="AIE45" s="271"/>
      <c r="AIF45" s="271"/>
      <c r="AIG45" s="271"/>
      <c r="AIH45" s="271"/>
      <c r="AII45" s="271"/>
      <c r="AIJ45" s="271"/>
      <c r="AIK45" s="271"/>
      <c r="AIL45" s="271"/>
      <c r="AIM45" s="271"/>
      <c r="AIN45" s="271"/>
      <c r="AIO45" s="271"/>
      <c r="AIP45" s="271"/>
      <c r="AIQ45" s="271"/>
      <c r="AIR45" s="271"/>
      <c r="AIS45" s="271"/>
      <c r="AIT45" s="271"/>
      <c r="AIU45" s="271"/>
      <c r="AIV45" s="271"/>
      <c r="AIW45" s="271"/>
      <c r="AIX45" s="271"/>
      <c r="AIY45" s="271"/>
      <c r="AIZ45" s="271"/>
      <c r="AJA45" s="271"/>
      <c r="AJB45" s="271"/>
      <c r="AJC45" s="271"/>
      <c r="AJD45" s="271"/>
      <c r="AJE45" s="271"/>
      <c r="AJF45" s="271"/>
      <c r="AJG45" s="271"/>
      <c r="AJH45" s="271"/>
      <c r="AJI45" s="271"/>
      <c r="AJJ45" s="271"/>
      <c r="AJK45" s="271"/>
      <c r="AJL45" s="271"/>
      <c r="AJM45" s="271"/>
      <c r="AJN45" s="271"/>
      <c r="AJO45" s="271"/>
      <c r="AJP45" s="271"/>
      <c r="AJQ45" s="271"/>
      <c r="AJR45" s="271"/>
      <c r="AJS45" s="271"/>
      <c r="AJT45" s="271"/>
      <c r="AJU45" s="271"/>
      <c r="AJV45" s="271"/>
      <c r="AJW45" s="271"/>
      <c r="AJX45" s="271"/>
      <c r="AJY45" s="271"/>
      <c r="AJZ45" s="271"/>
      <c r="AKA45" s="271"/>
      <c r="AKB45" s="271"/>
      <c r="AKC45" s="271"/>
      <c r="AKD45" s="271"/>
      <c r="AKE45" s="271"/>
      <c r="AKF45" s="271"/>
      <c r="AKG45" s="271"/>
      <c r="AKH45" s="271"/>
      <c r="AKI45" s="271"/>
      <c r="AKJ45" s="271"/>
      <c r="AKK45" s="271"/>
      <c r="AKL45" s="271"/>
      <c r="AKM45" s="271"/>
      <c r="AKN45" s="271"/>
      <c r="AKO45" s="271"/>
      <c r="AKP45" s="271"/>
      <c r="AKQ45" s="271"/>
      <c r="AKR45" s="271"/>
      <c r="AKS45" s="271"/>
      <c r="AKT45" s="271"/>
      <c r="AKU45" s="271"/>
      <c r="AKV45" s="271"/>
      <c r="AKW45" s="271"/>
      <c r="AKX45" s="271"/>
      <c r="AKY45" s="271"/>
      <c r="AKZ45" s="271"/>
      <c r="ALA45" s="271"/>
      <c r="ALB45" s="271"/>
      <c r="ALC45" s="271"/>
      <c r="ALD45" s="271"/>
      <c r="ALE45" s="271"/>
      <c r="ALF45" s="271"/>
      <c r="ALG45" s="271"/>
      <c r="ALH45" s="271"/>
      <c r="ALI45" s="271"/>
      <c r="ALJ45" s="271"/>
      <c r="ALK45" s="271"/>
      <c r="ALL45" s="271"/>
      <c r="ALM45" s="271"/>
      <c r="ALN45" s="271"/>
      <c r="ALO45" s="271"/>
      <c r="ALP45" s="271"/>
      <c r="ALQ45" s="271"/>
      <c r="ALR45" s="271"/>
      <c r="ALS45" s="271"/>
      <c r="ALT45" s="271"/>
      <c r="ALU45" s="271"/>
      <c r="ALV45" s="271"/>
      <c r="ALW45" s="271"/>
      <c r="ALX45" s="271"/>
      <c r="ALY45" s="271"/>
      <c r="ALZ45" s="271"/>
      <c r="AMA45" s="271"/>
      <c r="AMB45" s="271"/>
      <c r="AMC45" s="271"/>
      <c r="AMD45" s="271"/>
      <c r="AME45" s="271"/>
      <c r="AMF45" s="271"/>
      <c r="AMG45" s="271"/>
      <c r="AMH45" s="271"/>
      <c r="AMI45" s="271"/>
      <c r="AMJ45" s="271"/>
      <c r="AMK45" s="271"/>
      <c r="AML45" s="271"/>
      <c r="AMM45" s="271"/>
      <c r="AMN45" s="271"/>
      <c r="AMO45" s="271"/>
    </row>
    <row r="46" spans="1:1029" s="1" customFormat="1" ht="69" customHeight="1">
      <c r="A46" s="9">
        <v>25</v>
      </c>
      <c r="B46" s="9">
        <v>39</v>
      </c>
      <c r="C46" s="280">
        <v>38</v>
      </c>
      <c r="D46" s="281">
        <v>19</v>
      </c>
      <c r="E46" s="9" t="s">
        <v>265</v>
      </c>
      <c r="F46" s="9" t="s">
        <v>98</v>
      </c>
      <c r="G46" s="12"/>
      <c r="H46" s="12"/>
      <c r="I46" s="12"/>
      <c r="J46" s="12"/>
      <c r="K46" s="12"/>
      <c r="L46" s="12"/>
      <c r="M46" s="12"/>
      <c r="N46" s="394"/>
      <c r="O46" s="394" t="s">
        <v>249</v>
      </c>
      <c r="P46" s="394" t="s">
        <v>63</v>
      </c>
      <c r="Q46" s="384" t="s">
        <v>64</v>
      </c>
      <c r="R46" s="391">
        <v>14</v>
      </c>
      <c r="S46" s="387">
        <v>17</v>
      </c>
      <c r="T46" s="387"/>
      <c r="U46" s="387"/>
      <c r="V46" s="387">
        <v>1</v>
      </c>
      <c r="W46" s="387"/>
      <c r="X46" s="384"/>
      <c r="Y46" s="384"/>
      <c r="Z46" s="384">
        <v>1</v>
      </c>
      <c r="AA46" s="384"/>
      <c r="AB46" s="384">
        <v>87</v>
      </c>
      <c r="AC46" s="384"/>
      <c r="AD46" s="384"/>
      <c r="AE46" s="384"/>
      <c r="AF46" s="384"/>
      <c r="AG46" s="384"/>
      <c r="AH46" s="384"/>
      <c r="AI46" s="384"/>
      <c r="AJ46" s="384"/>
      <c r="AK46" s="384"/>
      <c r="AL46" s="384" t="s">
        <v>69</v>
      </c>
      <c r="AM46" s="384" t="s">
        <v>266</v>
      </c>
      <c r="AN46" s="384" t="s">
        <v>71</v>
      </c>
      <c r="AO46" s="384" t="s">
        <v>72</v>
      </c>
      <c r="AP46" s="384"/>
      <c r="AQ46" s="384"/>
      <c r="AR46" s="384"/>
      <c r="AS46" s="384"/>
      <c r="AT46" s="387"/>
      <c r="AU46" s="387"/>
      <c r="AV46" s="387"/>
      <c r="AW46" s="387"/>
      <c r="AX46" s="387"/>
      <c r="AY46" s="387">
        <v>1</v>
      </c>
      <c r="AZ46" s="387"/>
      <c r="BA46" s="387"/>
      <c r="BB46" s="387"/>
      <c r="BC46" s="387"/>
      <c r="BD46" s="387"/>
      <c r="BE46" s="387"/>
      <c r="BF46" s="387"/>
      <c r="BG46" s="387">
        <v>1</v>
      </c>
      <c r="BH46" s="384">
        <v>1</v>
      </c>
      <c r="BI46" s="387"/>
      <c r="BJ46" s="387"/>
      <c r="BK46" s="389">
        <v>1500</v>
      </c>
      <c r="BL46" s="10">
        <v>2</v>
      </c>
      <c r="BM46" s="10" t="s">
        <v>135</v>
      </c>
      <c r="BN46" s="10">
        <v>45</v>
      </c>
      <c r="BO46" s="10" t="s">
        <v>74</v>
      </c>
      <c r="BP46" s="10" t="s">
        <v>74</v>
      </c>
      <c r="BQ46" s="10">
        <v>1</v>
      </c>
      <c r="BR46" s="10" t="str">
        <f t="shared" si="0"/>
        <v>38_19</v>
      </c>
      <c r="BS46" s="282"/>
      <c r="BT46" s="10"/>
      <c r="BU46" s="10"/>
      <c r="BV46" s="10" t="s">
        <v>1777</v>
      </c>
      <c r="BW46" s="289"/>
      <c r="BX46" s="289"/>
      <c r="BY46" s="457"/>
      <c r="BZ46" s="457"/>
      <c r="CA46" s="457"/>
      <c r="CB46" s="271"/>
      <c r="CC46" s="458" t="s">
        <v>1959</v>
      </c>
      <c r="CD46" s="271"/>
      <c r="CE46" s="271"/>
      <c r="CF46" s="271"/>
      <c r="CG46" s="271"/>
      <c r="CH46" s="271"/>
      <c r="CI46" s="271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1"/>
      <c r="CY46" s="271"/>
      <c r="CZ46" s="271"/>
      <c r="DA46" s="271"/>
      <c r="DB46" s="271"/>
      <c r="DC46" s="271"/>
      <c r="DD46" s="271"/>
      <c r="DE46" s="271"/>
      <c r="DF46" s="271"/>
      <c r="DG46" s="271"/>
      <c r="DH46" s="271"/>
      <c r="DI46" s="271"/>
      <c r="DJ46" s="271"/>
      <c r="DK46" s="271"/>
      <c r="DL46" s="271"/>
      <c r="DM46" s="271"/>
      <c r="DN46" s="271"/>
      <c r="DO46" s="271"/>
      <c r="DP46" s="271"/>
      <c r="DQ46" s="271"/>
      <c r="DR46" s="271"/>
      <c r="DS46" s="271"/>
      <c r="DT46" s="271"/>
      <c r="DU46" s="271"/>
      <c r="DV46" s="271"/>
      <c r="DW46" s="271"/>
      <c r="DX46" s="271"/>
      <c r="DY46" s="271"/>
      <c r="DZ46" s="271"/>
      <c r="EA46" s="271"/>
      <c r="EB46" s="271"/>
      <c r="EC46" s="271"/>
      <c r="ED46" s="271"/>
      <c r="EE46" s="271"/>
      <c r="EF46" s="271"/>
      <c r="EG46" s="271"/>
      <c r="EH46" s="271"/>
      <c r="EI46" s="271"/>
      <c r="EJ46" s="271"/>
      <c r="EK46" s="271"/>
      <c r="EL46" s="271"/>
      <c r="EM46" s="271"/>
      <c r="EN46" s="271"/>
      <c r="EO46" s="271"/>
      <c r="EP46" s="271"/>
      <c r="EQ46" s="271"/>
      <c r="ER46" s="271"/>
      <c r="ES46" s="271"/>
      <c r="ET46" s="271"/>
      <c r="EU46" s="271"/>
      <c r="EV46" s="271"/>
      <c r="EW46" s="271"/>
      <c r="EX46" s="271"/>
      <c r="EY46" s="271"/>
      <c r="EZ46" s="271"/>
      <c r="FA46" s="271"/>
      <c r="FB46" s="271"/>
      <c r="FC46" s="271"/>
      <c r="FD46" s="271"/>
      <c r="FE46" s="271"/>
      <c r="FF46" s="271"/>
      <c r="FG46" s="271"/>
      <c r="FH46" s="271"/>
      <c r="FI46" s="271"/>
      <c r="FJ46" s="271"/>
      <c r="FK46" s="271"/>
      <c r="FL46" s="271"/>
      <c r="FM46" s="271"/>
      <c r="FN46" s="271"/>
      <c r="FO46" s="271"/>
      <c r="FP46" s="271"/>
      <c r="FQ46" s="271"/>
      <c r="FR46" s="271"/>
      <c r="FS46" s="271"/>
      <c r="FT46" s="271"/>
      <c r="FU46" s="271"/>
      <c r="FV46" s="271"/>
      <c r="FW46" s="271"/>
      <c r="FX46" s="271"/>
      <c r="FY46" s="271"/>
      <c r="FZ46" s="271"/>
      <c r="GA46" s="271"/>
      <c r="GB46" s="271"/>
      <c r="GC46" s="271"/>
      <c r="GD46" s="271"/>
      <c r="GE46" s="271"/>
      <c r="GF46" s="271"/>
      <c r="GG46" s="271"/>
      <c r="GH46" s="271"/>
      <c r="GI46" s="271"/>
      <c r="GJ46" s="271"/>
      <c r="GK46" s="271"/>
      <c r="GL46" s="271"/>
      <c r="GM46" s="271"/>
      <c r="GN46" s="271"/>
      <c r="GO46" s="271"/>
      <c r="GP46" s="271"/>
      <c r="GQ46" s="271"/>
      <c r="GR46" s="271"/>
      <c r="GS46" s="271"/>
      <c r="GT46" s="271"/>
      <c r="GU46" s="271"/>
      <c r="GV46" s="271"/>
      <c r="GW46" s="271"/>
      <c r="GX46" s="271"/>
      <c r="GY46" s="271"/>
      <c r="GZ46" s="271"/>
      <c r="HA46" s="271"/>
      <c r="HB46" s="271"/>
      <c r="HC46" s="271"/>
      <c r="HD46" s="271"/>
      <c r="HE46" s="271"/>
      <c r="HF46" s="271"/>
      <c r="HG46" s="271"/>
      <c r="HH46" s="271"/>
      <c r="HI46" s="271"/>
      <c r="HJ46" s="271"/>
      <c r="HK46" s="271"/>
      <c r="HL46" s="271"/>
      <c r="HM46" s="271"/>
      <c r="HN46" s="271"/>
      <c r="HO46" s="271"/>
      <c r="HP46" s="271"/>
      <c r="HQ46" s="271"/>
      <c r="HR46" s="271"/>
      <c r="HS46" s="271"/>
      <c r="HT46" s="271"/>
      <c r="HU46" s="271"/>
      <c r="HV46" s="271"/>
      <c r="HW46" s="271"/>
      <c r="HX46" s="271"/>
      <c r="HY46" s="271"/>
      <c r="HZ46" s="271"/>
      <c r="IA46" s="271"/>
      <c r="IB46" s="271"/>
      <c r="IC46" s="271"/>
      <c r="ID46" s="271"/>
      <c r="IE46" s="271"/>
      <c r="IF46" s="271"/>
      <c r="IG46" s="271"/>
      <c r="IH46" s="271"/>
      <c r="II46" s="271"/>
      <c r="IJ46" s="271"/>
      <c r="IK46" s="271"/>
      <c r="IL46" s="271"/>
      <c r="IM46" s="271"/>
      <c r="IN46" s="271"/>
      <c r="IO46" s="271"/>
      <c r="IP46" s="271"/>
      <c r="IQ46" s="271"/>
      <c r="IR46" s="271"/>
      <c r="IS46" s="271"/>
      <c r="IT46" s="271"/>
      <c r="IU46" s="271"/>
      <c r="IV46" s="271"/>
      <c r="IW46" s="271"/>
      <c r="IX46" s="271"/>
      <c r="IY46" s="271"/>
      <c r="IZ46" s="271"/>
      <c r="JA46" s="271"/>
      <c r="JB46" s="271"/>
      <c r="JC46" s="271"/>
      <c r="JD46" s="271"/>
      <c r="JE46" s="271"/>
      <c r="JF46" s="271"/>
      <c r="JG46" s="271"/>
      <c r="JH46" s="271"/>
      <c r="JI46" s="271"/>
      <c r="JJ46" s="271"/>
      <c r="JK46" s="271"/>
      <c r="JL46" s="271"/>
      <c r="JM46" s="271"/>
      <c r="JN46" s="271"/>
      <c r="JO46" s="271"/>
      <c r="JP46" s="271"/>
      <c r="JQ46" s="271"/>
      <c r="JR46" s="271"/>
      <c r="JS46" s="271"/>
      <c r="JT46" s="271"/>
      <c r="JU46" s="271"/>
      <c r="JV46" s="271"/>
      <c r="JW46" s="271"/>
      <c r="JX46" s="271"/>
      <c r="JY46" s="271"/>
      <c r="JZ46" s="271"/>
      <c r="KA46" s="271"/>
      <c r="KB46" s="271"/>
      <c r="KC46" s="271"/>
      <c r="KD46" s="271"/>
      <c r="KE46" s="271"/>
      <c r="KF46" s="271"/>
      <c r="KG46" s="271"/>
      <c r="KH46" s="271"/>
      <c r="KI46" s="271"/>
      <c r="KJ46" s="271"/>
      <c r="KK46" s="271"/>
      <c r="KL46" s="271"/>
      <c r="KM46" s="271"/>
      <c r="KN46" s="271"/>
      <c r="KO46" s="271"/>
      <c r="KP46" s="271"/>
      <c r="KQ46" s="271"/>
      <c r="KR46" s="271"/>
      <c r="KS46" s="271"/>
      <c r="KT46" s="271"/>
      <c r="KU46" s="271"/>
      <c r="KV46" s="271"/>
      <c r="KW46" s="271"/>
      <c r="KX46" s="271"/>
      <c r="KY46" s="271"/>
      <c r="KZ46" s="271"/>
      <c r="LA46" s="271"/>
      <c r="LB46" s="271"/>
      <c r="LC46" s="271"/>
      <c r="LD46" s="271"/>
      <c r="LE46" s="271"/>
      <c r="LF46" s="271"/>
      <c r="LG46" s="271"/>
      <c r="LH46" s="271"/>
      <c r="LI46" s="271"/>
      <c r="LJ46" s="271"/>
      <c r="LK46" s="271"/>
      <c r="LL46" s="271"/>
      <c r="LM46" s="271"/>
      <c r="LN46" s="271"/>
      <c r="LO46" s="271"/>
      <c r="LP46" s="271"/>
      <c r="LQ46" s="271"/>
      <c r="LR46" s="271"/>
      <c r="LS46" s="271"/>
      <c r="LT46" s="271"/>
      <c r="LU46" s="271"/>
      <c r="LV46" s="271"/>
      <c r="LW46" s="271"/>
      <c r="LX46" s="271"/>
      <c r="LY46" s="271"/>
      <c r="LZ46" s="271"/>
      <c r="MA46" s="271"/>
      <c r="MB46" s="271"/>
      <c r="MC46" s="271"/>
      <c r="MD46" s="271"/>
      <c r="ME46" s="271"/>
      <c r="MF46" s="271"/>
      <c r="MG46" s="271"/>
      <c r="MH46" s="271"/>
      <c r="MI46" s="271"/>
      <c r="MJ46" s="271"/>
      <c r="MK46" s="271"/>
      <c r="ML46" s="271"/>
      <c r="MM46" s="271"/>
      <c r="MN46" s="271"/>
      <c r="MO46" s="271"/>
      <c r="MP46" s="271"/>
      <c r="MQ46" s="271"/>
      <c r="MR46" s="271"/>
      <c r="MS46" s="271"/>
      <c r="MT46" s="271"/>
      <c r="MU46" s="271"/>
      <c r="MV46" s="271"/>
      <c r="MW46" s="271"/>
      <c r="MX46" s="271"/>
      <c r="MY46" s="271"/>
      <c r="MZ46" s="271"/>
      <c r="NA46" s="271"/>
      <c r="NB46" s="271"/>
      <c r="NC46" s="271"/>
      <c r="ND46" s="271"/>
      <c r="NE46" s="271"/>
      <c r="NF46" s="271"/>
      <c r="NG46" s="271"/>
      <c r="NH46" s="271"/>
      <c r="NI46" s="271"/>
      <c r="NJ46" s="271"/>
      <c r="NK46" s="271"/>
      <c r="NL46" s="271"/>
      <c r="NM46" s="271"/>
      <c r="NN46" s="271"/>
      <c r="NO46" s="271"/>
      <c r="NP46" s="271"/>
      <c r="NQ46" s="271"/>
      <c r="NR46" s="271"/>
      <c r="NS46" s="271"/>
      <c r="NT46" s="271"/>
      <c r="NU46" s="271"/>
      <c r="NV46" s="271"/>
      <c r="NW46" s="271"/>
      <c r="NX46" s="271"/>
      <c r="NY46" s="271"/>
      <c r="NZ46" s="271"/>
      <c r="OA46" s="271"/>
      <c r="OB46" s="271"/>
      <c r="OC46" s="271"/>
      <c r="OD46" s="271"/>
      <c r="OE46" s="271"/>
      <c r="OF46" s="271"/>
      <c r="OG46" s="271"/>
      <c r="OH46" s="271"/>
      <c r="OI46" s="271"/>
      <c r="OJ46" s="271"/>
      <c r="OK46" s="271"/>
      <c r="OL46" s="271"/>
      <c r="OM46" s="271"/>
      <c r="ON46" s="271"/>
      <c r="OO46" s="271"/>
      <c r="OP46" s="271"/>
      <c r="OQ46" s="271"/>
      <c r="OR46" s="271"/>
      <c r="OS46" s="271"/>
      <c r="OT46" s="271"/>
      <c r="OU46" s="271"/>
      <c r="OV46" s="271"/>
      <c r="OW46" s="271"/>
      <c r="OX46" s="271"/>
      <c r="OY46" s="271"/>
      <c r="OZ46" s="271"/>
      <c r="PA46" s="271"/>
      <c r="PB46" s="271"/>
      <c r="PC46" s="271"/>
      <c r="PD46" s="271"/>
      <c r="PE46" s="271"/>
      <c r="PF46" s="271"/>
      <c r="PG46" s="271"/>
      <c r="PH46" s="271"/>
      <c r="PI46" s="271"/>
      <c r="PJ46" s="271"/>
      <c r="PK46" s="271"/>
      <c r="PL46" s="271"/>
      <c r="PM46" s="271"/>
      <c r="PN46" s="271"/>
      <c r="PO46" s="271"/>
      <c r="PP46" s="271"/>
      <c r="PQ46" s="271"/>
      <c r="PR46" s="271"/>
      <c r="PS46" s="271"/>
      <c r="PT46" s="271"/>
      <c r="PU46" s="271"/>
      <c r="PV46" s="271"/>
      <c r="PW46" s="271"/>
      <c r="PX46" s="271"/>
      <c r="PY46" s="271"/>
      <c r="PZ46" s="271"/>
      <c r="QA46" s="271"/>
      <c r="QB46" s="271"/>
      <c r="QC46" s="271"/>
      <c r="QD46" s="271"/>
      <c r="QE46" s="271"/>
      <c r="QF46" s="271"/>
      <c r="QG46" s="271"/>
      <c r="QH46" s="271"/>
      <c r="QI46" s="271"/>
      <c r="QJ46" s="271"/>
      <c r="QK46" s="271"/>
      <c r="QL46" s="271"/>
      <c r="QM46" s="271"/>
      <c r="QN46" s="271"/>
      <c r="QO46" s="271"/>
      <c r="QP46" s="271"/>
      <c r="QQ46" s="271"/>
      <c r="QR46" s="271"/>
      <c r="QS46" s="271"/>
      <c r="QT46" s="271"/>
      <c r="QU46" s="271"/>
      <c r="QV46" s="271"/>
      <c r="QW46" s="271"/>
      <c r="QX46" s="271"/>
      <c r="QY46" s="271"/>
      <c r="QZ46" s="271"/>
      <c r="RA46" s="271"/>
      <c r="RB46" s="271"/>
      <c r="RC46" s="271"/>
      <c r="RD46" s="271"/>
      <c r="RE46" s="271"/>
      <c r="RF46" s="271"/>
      <c r="RG46" s="271"/>
      <c r="RH46" s="271"/>
      <c r="RI46" s="271"/>
      <c r="RJ46" s="271"/>
      <c r="RK46" s="271"/>
      <c r="RL46" s="271"/>
      <c r="RM46" s="271"/>
      <c r="RN46" s="271"/>
      <c r="RO46" s="271"/>
      <c r="RP46" s="271"/>
      <c r="RQ46" s="271"/>
      <c r="RR46" s="271"/>
      <c r="RS46" s="271"/>
      <c r="RT46" s="271"/>
      <c r="RU46" s="271"/>
      <c r="RV46" s="271"/>
      <c r="RW46" s="271"/>
      <c r="RX46" s="271"/>
      <c r="RY46" s="271"/>
      <c r="RZ46" s="271"/>
      <c r="SA46" s="271"/>
      <c r="SB46" s="271"/>
      <c r="SC46" s="271"/>
      <c r="SD46" s="271"/>
      <c r="SE46" s="271"/>
      <c r="SF46" s="271"/>
      <c r="SG46" s="271"/>
      <c r="SH46" s="271"/>
      <c r="SI46" s="271"/>
      <c r="SJ46" s="271"/>
      <c r="SK46" s="271"/>
      <c r="SL46" s="271"/>
      <c r="SM46" s="271"/>
      <c r="SN46" s="271"/>
      <c r="SO46" s="271"/>
      <c r="SP46" s="271"/>
      <c r="SQ46" s="271"/>
      <c r="SR46" s="271"/>
      <c r="SS46" s="271"/>
      <c r="ST46" s="271"/>
      <c r="SU46" s="271"/>
      <c r="SV46" s="271"/>
      <c r="SW46" s="271"/>
      <c r="SX46" s="271"/>
      <c r="SY46" s="271"/>
      <c r="SZ46" s="271"/>
      <c r="TA46" s="271"/>
      <c r="TB46" s="271"/>
      <c r="TC46" s="271"/>
      <c r="TD46" s="271"/>
      <c r="TE46" s="271"/>
      <c r="TF46" s="271"/>
      <c r="TG46" s="271"/>
      <c r="TH46" s="271"/>
      <c r="TI46" s="271"/>
      <c r="TJ46" s="271"/>
      <c r="TK46" s="271"/>
      <c r="TL46" s="271"/>
      <c r="TM46" s="271"/>
      <c r="TN46" s="271"/>
      <c r="TO46" s="271"/>
      <c r="TP46" s="271"/>
      <c r="TQ46" s="271"/>
      <c r="TR46" s="271"/>
      <c r="TS46" s="271"/>
      <c r="TT46" s="271"/>
      <c r="TU46" s="271"/>
      <c r="TV46" s="271"/>
      <c r="TW46" s="271"/>
      <c r="TX46" s="271"/>
      <c r="TY46" s="271"/>
      <c r="TZ46" s="271"/>
      <c r="UA46" s="271"/>
      <c r="UB46" s="271"/>
      <c r="UC46" s="271"/>
      <c r="UD46" s="271"/>
      <c r="UE46" s="271"/>
      <c r="UF46" s="271"/>
      <c r="UG46" s="271"/>
      <c r="UH46" s="271"/>
      <c r="UI46" s="271"/>
      <c r="UJ46" s="271"/>
      <c r="UK46" s="271"/>
      <c r="UL46" s="271"/>
      <c r="UM46" s="271"/>
      <c r="UN46" s="271"/>
      <c r="UO46" s="271"/>
      <c r="UP46" s="271"/>
      <c r="UQ46" s="271"/>
      <c r="UR46" s="271"/>
      <c r="US46" s="271"/>
      <c r="UT46" s="271"/>
      <c r="UU46" s="271"/>
      <c r="UV46" s="271"/>
      <c r="UW46" s="271"/>
      <c r="UX46" s="271"/>
      <c r="UY46" s="271"/>
      <c r="UZ46" s="271"/>
      <c r="VA46" s="271"/>
      <c r="VB46" s="271"/>
      <c r="VC46" s="271"/>
      <c r="VD46" s="271"/>
      <c r="VE46" s="271"/>
      <c r="VF46" s="271"/>
      <c r="VG46" s="271"/>
      <c r="VH46" s="271"/>
      <c r="VI46" s="271"/>
      <c r="VJ46" s="271"/>
      <c r="VK46" s="271"/>
      <c r="VL46" s="271"/>
      <c r="VM46" s="271"/>
      <c r="VN46" s="271"/>
      <c r="VO46" s="271"/>
      <c r="VP46" s="271"/>
      <c r="VQ46" s="271"/>
      <c r="VR46" s="271"/>
      <c r="VS46" s="271"/>
      <c r="VT46" s="271"/>
      <c r="VU46" s="271"/>
      <c r="VV46" s="271"/>
      <c r="VW46" s="271"/>
      <c r="VX46" s="271"/>
      <c r="VY46" s="271"/>
      <c r="VZ46" s="271"/>
      <c r="WA46" s="271"/>
      <c r="WB46" s="271"/>
      <c r="WC46" s="271"/>
      <c r="WD46" s="271"/>
      <c r="WE46" s="271"/>
      <c r="WF46" s="271"/>
      <c r="WG46" s="271"/>
      <c r="WH46" s="271"/>
      <c r="WI46" s="271"/>
      <c r="WJ46" s="271"/>
      <c r="WK46" s="271"/>
      <c r="WL46" s="271"/>
      <c r="WM46" s="271"/>
      <c r="WN46" s="271"/>
      <c r="WO46" s="271"/>
      <c r="WP46" s="271"/>
      <c r="WQ46" s="271"/>
      <c r="WR46" s="271"/>
      <c r="WS46" s="271"/>
      <c r="WT46" s="271"/>
      <c r="WU46" s="271"/>
      <c r="WV46" s="271"/>
      <c r="WW46" s="271"/>
      <c r="WX46" s="271"/>
      <c r="WY46" s="271"/>
      <c r="WZ46" s="271"/>
      <c r="XA46" s="271"/>
      <c r="XB46" s="271"/>
      <c r="XC46" s="271"/>
      <c r="XD46" s="271"/>
      <c r="XE46" s="271"/>
      <c r="XF46" s="271"/>
      <c r="XG46" s="271"/>
      <c r="XH46" s="271"/>
      <c r="XI46" s="271"/>
      <c r="XJ46" s="271"/>
      <c r="XK46" s="271"/>
      <c r="XL46" s="271"/>
      <c r="XM46" s="271"/>
      <c r="XN46" s="271"/>
      <c r="XO46" s="271"/>
      <c r="XP46" s="271"/>
      <c r="XQ46" s="271"/>
      <c r="XR46" s="271"/>
      <c r="XS46" s="271"/>
      <c r="XT46" s="271"/>
      <c r="XU46" s="271"/>
      <c r="XV46" s="271"/>
      <c r="XW46" s="271"/>
      <c r="XX46" s="271"/>
      <c r="XY46" s="271"/>
      <c r="XZ46" s="271"/>
      <c r="YA46" s="271"/>
      <c r="YB46" s="271"/>
      <c r="YC46" s="271"/>
      <c r="YD46" s="271"/>
      <c r="YE46" s="271"/>
      <c r="YF46" s="271"/>
      <c r="YG46" s="271"/>
      <c r="YH46" s="271"/>
      <c r="YI46" s="271"/>
      <c r="YJ46" s="271"/>
      <c r="YK46" s="271"/>
      <c r="YL46" s="271"/>
      <c r="YM46" s="271"/>
      <c r="YN46" s="271"/>
      <c r="YO46" s="271"/>
      <c r="YP46" s="271"/>
      <c r="YQ46" s="271"/>
      <c r="YR46" s="271"/>
      <c r="YS46" s="271"/>
      <c r="YT46" s="271"/>
      <c r="YU46" s="271"/>
      <c r="YV46" s="271"/>
      <c r="YW46" s="271"/>
      <c r="YX46" s="271"/>
      <c r="YY46" s="271"/>
      <c r="YZ46" s="271"/>
      <c r="ZA46" s="271"/>
      <c r="ZB46" s="271"/>
      <c r="ZC46" s="271"/>
      <c r="ZD46" s="271"/>
      <c r="ZE46" s="271"/>
      <c r="ZF46" s="271"/>
      <c r="ZG46" s="271"/>
      <c r="ZH46" s="271"/>
      <c r="ZI46" s="271"/>
      <c r="ZJ46" s="271"/>
      <c r="ZK46" s="271"/>
      <c r="ZL46" s="271"/>
      <c r="ZM46" s="271"/>
      <c r="ZN46" s="271"/>
      <c r="ZO46" s="271"/>
      <c r="ZP46" s="271"/>
      <c r="ZQ46" s="271"/>
      <c r="ZR46" s="271"/>
      <c r="ZS46" s="271"/>
      <c r="ZT46" s="271"/>
      <c r="ZU46" s="271"/>
      <c r="ZV46" s="271"/>
      <c r="ZW46" s="271"/>
      <c r="ZX46" s="271"/>
      <c r="ZY46" s="271"/>
      <c r="ZZ46" s="271"/>
      <c r="AAA46" s="271"/>
      <c r="AAB46" s="271"/>
      <c r="AAC46" s="271"/>
      <c r="AAD46" s="271"/>
      <c r="AAE46" s="271"/>
      <c r="AAF46" s="271"/>
      <c r="AAG46" s="271"/>
      <c r="AAH46" s="271"/>
      <c r="AAI46" s="271"/>
      <c r="AAJ46" s="271"/>
      <c r="AAK46" s="271"/>
      <c r="AAL46" s="271"/>
      <c r="AAM46" s="271"/>
      <c r="AAN46" s="271"/>
      <c r="AAO46" s="271"/>
      <c r="AAP46" s="271"/>
      <c r="AAQ46" s="271"/>
      <c r="AAR46" s="271"/>
      <c r="AAS46" s="271"/>
      <c r="AAT46" s="271"/>
      <c r="AAU46" s="271"/>
      <c r="AAV46" s="271"/>
      <c r="AAW46" s="271"/>
      <c r="AAX46" s="271"/>
      <c r="AAY46" s="271"/>
      <c r="AAZ46" s="271"/>
      <c r="ABA46" s="271"/>
      <c r="ABB46" s="271"/>
      <c r="ABC46" s="271"/>
      <c r="ABD46" s="271"/>
      <c r="ABE46" s="271"/>
      <c r="ABF46" s="271"/>
      <c r="ABG46" s="271"/>
      <c r="ABH46" s="271"/>
      <c r="ABI46" s="271"/>
      <c r="ABJ46" s="271"/>
      <c r="ABK46" s="271"/>
      <c r="ABL46" s="271"/>
      <c r="ABM46" s="271"/>
      <c r="ABN46" s="271"/>
      <c r="ABO46" s="271"/>
      <c r="ABP46" s="271"/>
      <c r="ABQ46" s="271"/>
      <c r="ABR46" s="271"/>
      <c r="ABS46" s="271"/>
      <c r="ABT46" s="271"/>
      <c r="ABU46" s="271"/>
      <c r="ABV46" s="271"/>
      <c r="ABW46" s="271"/>
      <c r="ABX46" s="271"/>
      <c r="ABY46" s="271"/>
      <c r="ABZ46" s="271"/>
      <c r="ACA46" s="271"/>
      <c r="ACB46" s="271"/>
      <c r="ACC46" s="271"/>
      <c r="ACD46" s="271"/>
      <c r="ACE46" s="271"/>
      <c r="ACF46" s="271"/>
      <c r="ACG46" s="271"/>
      <c r="ACH46" s="271"/>
      <c r="ACI46" s="271"/>
      <c r="ACJ46" s="271"/>
      <c r="ACK46" s="271"/>
      <c r="ACL46" s="271"/>
      <c r="ACM46" s="271"/>
      <c r="ACN46" s="271"/>
      <c r="ACO46" s="271"/>
      <c r="ACP46" s="271"/>
      <c r="ACQ46" s="271"/>
      <c r="ACR46" s="271"/>
      <c r="ACS46" s="271"/>
      <c r="ACT46" s="271"/>
      <c r="ACU46" s="271"/>
      <c r="ACV46" s="271"/>
      <c r="ACW46" s="271"/>
      <c r="ACX46" s="271"/>
      <c r="ACY46" s="271"/>
      <c r="ACZ46" s="271"/>
      <c r="ADA46" s="271"/>
      <c r="ADB46" s="271"/>
      <c r="ADC46" s="271"/>
      <c r="ADD46" s="271"/>
      <c r="ADE46" s="271"/>
      <c r="ADF46" s="271"/>
      <c r="ADG46" s="271"/>
      <c r="ADH46" s="271"/>
      <c r="ADI46" s="271"/>
      <c r="ADJ46" s="271"/>
      <c r="ADK46" s="271"/>
      <c r="ADL46" s="271"/>
      <c r="ADM46" s="271"/>
      <c r="ADN46" s="271"/>
      <c r="ADO46" s="271"/>
      <c r="ADP46" s="271"/>
      <c r="ADQ46" s="271"/>
      <c r="ADR46" s="271"/>
      <c r="ADS46" s="271"/>
      <c r="ADT46" s="271"/>
      <c r="ADU46" s="271"/>
      <c r="ADV46" s="271"/>
      <c r="ADW46" s="271"/>
      <c r="ADX46" s="271"/>
      <c r="ADY46" s="271"/>
      <c r="ADZ46" s="271"/>
      <c r="AEA46" s="271"/>
      <c r="AEB46" s="271"/>
      <c r="AEC46" s="271"/>
      <c r="AED46" s="271"/>
      <c r="AEE46" s="271"/>
      <c r="AEF46" s="271"/>
      <c r="AEG46" s="271"/>
      <c r="AEH46" s="271"/>
      <c r="AEI46" s="271"/>
      <c r="AEJ46" s="271"/>
      <c r="AEK46" s="271"/>
      <c r="AEL46" s="271"/>
      <c r="AEM46" s="271"/>
      <c r="AEN46" s="271"/>
      <c r="AEO46" s="271"/>
      <c r="AEP46" s="271"/>
      <c r="AEQ46" s="271"/>
      <c r="AER46" s="271"/>
      <c r="AES46" s="271"/>
      <c r="AET46" s="271"/>
      <c r="AEU46" s="271"/>
      <c r="AEV46" s="271"/>
      <c r="AEW46" s="271"/>
      <c r="AEX46" s="271"/>
      <c r="AEY46" s="271"/>
      <c r="AEZ46" s="271"/>
      <c r="AFA46" s="271"/>
      <c r="AFB46" s="271"/>
      <c r="AFC46" s="271"/>
      <c r="AFD46" s="271"/>
      <c r="AFE46" s="271"/>
      <c r="AFF46" s="271"/>
      <c r="AFG46" s="271"/>
      <c r="AFH46" s="271"/>
      <c r="AFI46" s="271"/>
      <c r="AFJ46" s="271"/>
      <c r="AFK46" s="271"/>
      <c r="AFL46" s="271"/>
      <c r="AFM46" s="271"/>
      <c r="AFN46" s="271"/>
      <c r="AFO46" s="271"/>
      <c r="AFP46" s="271"/>
      <c r="AFQ46" s="271"/>
      <c r="AFR46" s="271"/>
      <c r="AFS46" s="271"/>
      <c r="AFT46" s="271"/>
      <c r="AFU46" s="271"/>
      <c r="AFV46" s="271"/>
      <c r="AFW46" s="271"/>
      <c r="AFX46" s="271"/>
      <c r="AFY46" s="271"/>
      <c r="AFZ46" s="271"/>
      <c r="AGA46" s="271"/>
      <c r="AGB46" s="271"/>
      <c r="AGC46" s="271"/>
      <c r="AGD46" s="271"/>
      <c r="AGE46" s="271"/>
      <c r="AGF46" s="271"/>
      <c r="AGG46" s="271"/>
      <c r="AGH46" s="271"/>
      <c r="AGI46" s="271"/>
      <c r="AGJ46" s="271"/>
      <c r="AGK46" s="271"/>
      <c r="AGL46" s="271"/>
      <c r="AGM46" s="271"/>
      <c r="AGN46" s="271"/>
      <c r="AGO46" s="271"/>
      <c r="AGP46" s="271"/>
      <c r="AGQ46" s="271"/>
      <c r="AGR46" s="271"/>
      <c r="AGS46" s="271"/>
      <c r="AGT46" s="271"/>
      <c r="AGU46" s="271"/>
      <c r="AGV46" s="271"/>
      <c r="AGW46" s="271"/>
      <c r="AGX46" s="271"/>
      <c r="AGY46" s="271"/>
      <c r="AGZ46" s="271"/>
      <c r="AHA46" s="271"/>
      <c r="AHB46" s="271"/>
      <c r="AHC46" s="271"/>
      <c r="AHD46" s="271"/>
      <c r="AHE46" s="271"/>
      <c r="AHF46" s="271"/>
      <c r="AHG46" s="271"/>
      <c r="AHH46" s="271"/>
      <c r="AHI46" s="271"/>
      <c r="AHJ46" s="271"/>
      <c r="AHK46" s="271"/>
      <c r="AHL46" s="271"/>
      <c r="AHM46" s="271"/>
      <c r="AHN46" s="271"/>
      <c r="AHO46" s="271"/>
      <c r="AHP46" s="271"/>
      <c r="AHQ46" s="271"/>
      <c r="AHR46" s="271"/>
      <c r="AHS46" s="271"/>
      <c r="AHT46" s="271"/>
      <c r="AHU46" s="271"/>
      <c r="AHV46" s="271"/>
      <c r="AHW46" s="271"/>
      <c r="AHX46" s="271"/>
      <c r="AHY46" s="271"/>
      <c r="AHZ46" s="271"/>
      <c r="AIA46" s="271"/>
      <c r="AIB46" s="271"/>
      <c r="AIC46" s="271"/>
      <c r="AID46" s="271"/>
      <c r="AIE46" s="271"/>
      <c r="AIF46" s="271"/>
      <c r="AIG46" s="271"/>
      <c r="AIH46" s="271"/>
      <c r="AII46" s="271"/>
      <c r="AIJ46" s="271"/>
      <c r="AIK46" s="271"/>
      <c r="AIL46" s="271"/>
      <c r="AIM46" s="271"/>
      <c r="AIN46" s="271"/>
      <c r="AIO46" s="271"/>
      <c r="AIP46" s="271"/>
      <c r="AIQ46" s="271"/>
      <c r="AIR46" s="271"/>
      <c r="AIS46" s="271"/>
      <c r="AIT46" s="271"/>
      <c r="AIU46" s="271"/>
      <c r="AIV46" s="271"/>
      <c r="AIW46" s="271"/>
      <c r="AIX46" s="271"/>
      <c r="AIY46" s="271"/>
      <c r="AIZ46" s="271"/>
      <c r="AJA46" s="271"/>
      <c r="AJB46" s="271"/>
      <c r="AJC46" s="271"/>
      <c r="AJD46" s="271"/>
      <c r="AJE46" s="271"/>
      <c r="AJF46" s="271"/>
      <c r="AJG46" s="271"/>
      <c r="AJH46" s="271"/>
      <c r="AJI46" s="271"/>
      <c r="AJJ46" s="271"/>
      <c r="AJK46" s="271"/>
      <c r="AJL46" s="271"/>
      <c r="AJM46" s="271"/>
      <c r="AJN46" s="271"/>
      <c r="AJO46" s="271"/>
      <c r="AJP46" s="271"/>
      <c r="AJQ46" s="271"/>
      <c r="AJR46" s="271"/>
      <c r="AJS46" s="271"/>
      <c r="AJT46" s="271"/>
      <c r="AJU46" s="271"/>
      <c r="AJV46" s="271"/>
      <c r="AJW46" s="271"/>
      <c r="AJX46" s="271"/>
      <c r="AJY46" s="271"/>
      <c r="AJZ46" s="271"/>
      <c r="AKA46" s="271"/>
      <c r="AKB46" s="271"/>
      <c r="AKC46" s="271"/>
      <c r="AKD46" s="271"/>
      <c r="AKE46" s="271"/>
      <c r="AKF46" s="271"/>
      <c r="AKG46" s="271"/>
      <c r="AKH46" s="271"/>
      <c r="AKI46" s="271"/>
      <c r="AKJ46" s="271"/>
      <c r="AKK46" s="271"/>
      <c r="AKL46" s="271"/>
      <c r="AKM46" s="271"/>
      <c r="AKN46" s="271"/>
      <c r="AKO46" s="271"/>
      <c r="AKP46" s="271"/>
      <c r="AKQ46" s="271"/>
      <c r="AKR46" s="271"/>
      <c r="AKS46" s="271"/>
      <c r="AKT46" s="271"/>
      <c r="AKU46" s="271"/>
      <c r="AKV46" s="271"/>
      <c r="AKW46" s="271"/>
      <c r="AKX46" s="271"/>
      <c r="AKY46" s="271"/>
      <c r="AKZ46" s="271"/>
      <c r="ALA46" s="271"/>
      <c r="ALB46" s="271"/>
      <c r="ALC46" s="271"/>
      <c r="ALD46" s="271"/>
      <c r="ALE46" s="271"/>
      <c r="ALF46" s="271"/>
      <c r="ALG46" s="271"/>
      <c r="ALH46" s="271"/>
      <c r="ALI46" s="271"/>
      <c r="ALJ46" s="271"/>
      <c r="ALK46" s="271"/>
      <c r="ALL46" s="271"/>
      <c r="ALM46" s="271"/>
      <c r="ALN46" s="271"/>
      <c r="ALO46" s="271"/>
      <c r="ALP46" s="271"/>
      <c r="ALQ46" s="271"/>
      <c r="ALR46" s="271"/>
      <c r="ALS46" s="271"/>
      <c r="ALT46" s="271"/>
      <c r="ALU46" s="271"/>
      <c r="ALV46" s="271"/>
      <c r="ALW46" s="271"/>
      <c r="ALX46" s="271"/>
      <c r="ALY46" s="271"/>
      <c r="ALZ46" s="271"/>
      <c r="AMA46" s="271"/>
      <c r="AMB46" s="271"/>
      <c r="AMC46" s="271"/>
      <c r="AMD46" s="271"/>
      <c r="AME46" s="271"/>
      <c r="AMF46" s="271"/>
      <c r="AMG46" s="271"/>
      <c r="AMH46" s="271"/>
      <c r="AMI46" s="271"/>
      <c r="AMJ46" s="271"/>
      <c r="AMK46" s="271"/>
      <c r="AML46" s="271"/>
      <c r="AMM46" s="271"/>
      <c r="AMN46" s="271"/>
      <c r="AMO46" s="271"/>
    </row>
    <row r="47" spans="1:1029" s="1" customFormat="1" ht="69" customHeight="1">
      <c r="A47" s="9">
        <v>26</v>
      </c>
      <c r="B47" s="9">
        <v>40</v>
      </c>
      <c r="C47" s="280">
        <v>39</v>
      </c>
      <c r="D47" s="281">
        <v>20</v>
      </c>
      <c r="E47" s="9" t="s">
        <v>267</v>
      </c>
      <c r="F47" s="9" t="s">
        <v>61</v>
      </c>
      <c r="G47" s="9" t="s">
        <v>1661</v>
      </c>
      <c r="H47" s="9" t="s">
        <v>1660</v>
      </c>
      <c r="I47" s="9"/>
      <c r="J47" s="9"/>
      <c r="K47" s="9" t="s">
        <v>1662</v>
      </c>
      <c r="L47" s="9"/>
      <c r="M47" s="9"/>
      <c r="N47" s="383">
        <v>29</v>
      </c>
      <c r="O47" s="384" t="s">
        <v>249</v>
      </c>
      <c r="P47" s="384" t="s">
        <v>63</v>
      </c>
      <c r="Q47" s="384" t="s">
        <v>64</v>
      </c>
      <c r="R47" s="385">
        <v>15</v>
      </c>
      <c r="S47" s="386">
        <v>18</v>
      </c>
      <c r="T47" s="387"/>
      <c r="U47" s="387"/>
      <c r="V47" s="387">
        <v>1</v>
      </c>
      <c r="W47" s="387"/>
      <c r="X47" s="384"/>
      <c r="Y47" s="384"/>
      <c r="Z47" s="384">
        <v>1</v>
      </c>
      <c r="AA47" s="383"/>
      <c r="AB47" s="383">
        <v>87</v>
      </c>
      <c r="AC47" s="388">
        <v>1</v>
      </c>
      <c r="AD47" s="384" t="s">
        <v>268</v>
      </c>
      <c r="AE47" s="384" t="s">
        <v>197</v>
      </c>
      <c r="AF47" s="384" t="s">
        <v>269</v>
      </c>
      <c r="AG47" s="384" t="s">
        <v>199</v>
      </c>
      <c r="AH47" s="384" t="s">
        <v>68</v>
      </c>
      <c r="AI47" s="384" t="s">
        <v>68</v>
      </c>
      <c r="AJ47" s="384" t="s">
        <v>68</v>
      </c>
      <c r="AK47" s="384" t="s">
        <v>68</v>
      </c>
      <c r="AL47" s="384" t="s">
        <v>69</v>
      </c>
      <c r="AM47" s="384" t="s">
        <v>270</v>
      </c>
      <c r="AN47" s="384" t="s">
        <v>71</v>
      </c>
      <c r="AO47" s="384" t="s">
        <v>72</v>
      </c>
      <c r="AP47" s="384"/>
      <c r="AQ47" s="384"/>
      <c r="AR47" s="384"/>
      <c r="AS47" s="384"/>
      <c r="AT47" s="387"/>
      <c r="AU47" s="387"/>
      <c r="AV47" s="387"/>
      <c r="AW47" s="387"/>
      <c r="AX47" s="387"/>
      <c r="AY47" s="387">
        <v>1</v>
      </c>
      <c r="AZ47" s="387"/>
      <c r="BA47" s="387"/>
      <c r="BB47" s="387"/>
      <c r="BC47" s="387"/>
      <c r="BD47" s="387"/>
      <c r="BE47" s="387"/>
      <c r="BF47" s="387"/>
      <c r="BG47" s="387">
        <v>1</v>
      </c>
      <c r="BH47" s="384">
        <v>1</v>
      </c>
      <c r="BI47" s="387"/>
      <c r="BJ47" s="387"/>
      <c r="BK47" s="389">
        <v>1230</v>
      </c>
      <c r="BL47" s="10">
        <v>1</v>
      </c>
      <c r="BM47" s="10" t="s">
        <v>271</v>
      </c>
      <c r="BN47" s="10">
        <v>41</v>
      </c>
      <c r="BO47" s="10" t="s">
        <v>272</v>
      </c>
      <c r="BP47" s="10" t="s">
        <v>1703</v>
      </c>
      <c r="BQ47" s="10">
        <v>3</v>
      </c>
      <c r="BR47" s="10" t="str">
        <f t="shared" si="0"/>
        <v>39_20</v>
      </c>
      <c r="BS47" s="282"/>
      <c r="BT47" s="10"/>
      <c r="BU47" s="10" t="s">
        <v>1781</v>
      </c>
      <c r="BV47" s="10"/>
      <c r="BW47" s="289"/>
      <c r="BX47" s="289"/>
      <c r="BY47" s="457"/>
      <c r="BZ47" s="457"/>
      <c r="CA47" s="457"/>
      <c r="CB47" s="271"/>
      <c r="CC47" s="458" t="s">
        <v>1959</v>
      </c>
      <c r="CD47" s="271"/>
      <c r="CE47" s="271"/>
      <c r="CF47" s="271"/>
      <c r="CG47" s="271"/>
      <c r="CH47" s="271"/>
      <c r="CI47" s="271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1"/>
      <c r="CY47" s="271"/>
      <c r="CZ47" s="271"/>
      <c r="DA47" s="271"/>
      <c r="DB47" s="271"/>
      <c r="DC47" s="271"/>
      <c r="DD47" s="271"/>
      <c r="DE47" s="271"/>
      <c r="DF47" s="271"/>
      <c r="DG47" s="271"/>
      <c r="DH47" s="271"/>
      <c r="DI47" s="271"/>
      <c r="DJ47" s="271"/>
      <c r="DK47" s="271"/>
      <c r="DL47" s="271"/>
      <c r="DM47" s="271"/>
      <c r="DN47" s="271"/>
      <c r="DO47" s="271"/>
      <c r="DP47" s="271"/>
      <c r="DQ47" s="271"/>
      <c r="DR47" s="271"/>
      <c r="DS47" s="271"/>
      <c r="DT47" s="271"/>
      <c r="DU47" s="271"/>
      <c r="DV47" s="271"/>
      <c r="DW47" s="271"/>
      <c r="DX47" s="271"/>
      <c r="DY47" s="271"/>
      <c r="DZ47" s="271"/>
      <c r="EA47" s="271"/>
      <c r="EB47" s="271"/>
      <c r="EC47" s="271"/>
      <c r="ED47" s="271"/>
      <c r="EE47" s="271"/>
      <c r="EF47" s="271"/>
      <c r="EG47" s="271"/>
      <c r="EH47" s="271"/>
      <c r="EI47" s="271"/>
      <c r="EJ47" s="271"/>
      <c r="EK47" s="271"/>
      <c r="EL47" s="271"/>
      <c r="EM47" s="271"/>
      <c r="EN47" s="271"/>
      <c r="EO47" s="271"/>
      <c r="EP47" s="271"/>
      <c r="EQ47" s="271"/>
      <c r="ER47" s="271"/>
      <c r="ES47" s="271"/>
      <c r="ET47" s="271"/>
      <c r="EU47" s="271"/>
      <c r="EV47" s="271"/>
      <c r="EW47" s="271"/>
      <c r="EX47" s="271"/>
      <c r="EY47" s="271"/>
      <c r="EZ47" s="271"/>
      <c r="FA47" s="271"/>
      <c r="FB47" s="271"/>
      <c r="FC47" s="271"/>
      <c r="FD47" s="271"/>
      <c r="FE47" s="271"/>
      <c r="FF47" s="271"/>
      <c r="FG47" s="271"/>
      <c r="FH47" s="271"/>
      <c r="FI47" s="271"/>
      <c r="FJ47" s="271"/>
      <c r="FK47" s="271"/>
      <c r="FL47" s="271"/>
      <c r="FM47" s="271"/>
      <c r="FN47" s="271"/>
      <c r="FO47" s="271"/>
      <c r="FP47" s="271"/>
      <c r="FQ47" s="271"/>
      <c r="FR47" s="271"/>
      <c r="FS47" s="271"/>
      <c r="FT47" s="271"/>
      <c r="FU47" s="271"/>
      <c r="FV47" s="271"/>
      <c r="FW47" s="271"/>
      <c r="FX47" s="271"/>
      <c r="FY47" s="271"/>
      <c r="FZ47" s="271"/>
      <c r="GA47" s="271"/>
      <c r="GB47" s="271"/>
      <c r="GC47" s="271"/>
      <c r="GD47" s="271"/>
      <c r="GE47" s="271"/>
      <c r="GF47" s="271"/>
      <c r="GG47" s="271"/>
      <c r="GH47" s="271"/>
      <c r="GI47" s="271"/>
      <c r="GJ47" s="271"/>
      <c r="GK47" s="271"/>
      <c r="GL47" s="271"/>
      <c r="GM47" s="271"/>
      <c r="GN47" s="271"/>
      <c r="GO47" s="271"/>
      <c r="GP47" s="271"/>
      <c r="GQ47" s="271"/>
      <c r="GR47" s="271"/>
      <c r="GS47" s="271"/>
      <c r="GT47" s="271"/>
      <c r="GU47" s="271"/>
      <c r="GV47" s="271"/>
      <c r="GW47" s="271"/>
      <c r="GX47" s="271"/>
      <c r="GY47" s="271"/>
      <c r="GZ47" s="271"/>
      <c r="HA47" s="271"/>
      <c r="HB47" s="271"/>
      <c r="HC47" s="271"/>
      <c r="HD47" s="271"/>
      <c r="HE47" s="271"/>
      <c r="HF47" s="271"/>
      <c r="HG47" s="271"/>
      <c r="HH47" s="271"/>
      <c r="HI47" s="271"/>
      <c r="HJ47" s="271"/>
      <c r="HK47" s="271"/>
      <c r="HL47" s="271"/>
      <c r="HM47" s="271"/>
      <c r="HN47" s="271"/>
      <c r="HO47" s="271"/>
      <c r="HP47" s="271"/>
      <c r="HQ47" s="271"/>
      <c r="HR47" s="271"/>
      <c r="HS47" s="271"/>
      <c r="HT47" s="271"/>
      <c r="HU47" s="271"/>
      <c r="HV47" s="271"/>
      <c r="HW47" s="271"/>
      <c r="HX47" s="271"/>
      <c r="HY47" s="271"/>
      <c r="HZ47" s="271"/>
      <c r="IA47" s="271"/>
      <c r="IB47" s="271"/>
      <c r="IC47" s="271"/>
      <c r="ID47" s="271"/>
      <c r="IE47" s="271"/>
      <c r="IF47" s="271"/>
      <c r="IG47" s="271"/>
      <c r="IH47" s="271"/>
      <c r="II47" s="271"/>
      <c r="IJ47" s="271"/>
      <c r="IK47" s="271"/>
      <c r="IL47" s="271"/>
      <c r="IM47" s="271"/>
      <c r="IN47" s="271"/>
      <c r="IO47" s="271"/>
      <c r="IP47" s="271"/>
      <c r="IQ47" s="271"/>
      <c r="IR47" s="271"/>
      <c r="IS47" s="271"/>
      <c r="IT47" s="271"/>
      <c r="IU47" s="271"/>
      <c r="IV47" s="271"/>
      <c r="IW47" s="271"/>
      <c r="IX47" s="271"/>
      <c r="IY47" s="271"/>
      <c r="IZ47" s="271"/>
      <c r="JA47" s="271"/>
      <c r="JB47" s="271"/>
      <c r="JC47" s="271"/>
      <c r="JD47" s="271"/>
      <c r="JE47" s="271"/>
      <c r="JF47" s="271"/>
      <c r="JG47" s="271"/>
      <c r="JH47" s="271"/>
      <c r="JI47" s="271"/>
      <c r="JJ47" s="271"/>
      <c r="JK47" s="271"/>
      <c r="JL47" s="271"/>
      <c r="JM47" s="271"/>
      <c r="JN47" s="271"/>
      <c r="JO47" s="271"/>
      <c r="JP47" s="271"/>
      <c r="JQ47" s="271"/>
      <c r="JR47" s="271"/>
      <c r="JS47" s="271"/>
      <c r="JT47" s="271"/>
      <c r="JU47" s="271"/>
      <c r="JV47" s="271"/>
      <c r="JW47" s="271"/>
      <c r="JX47" s="271"/>
      <c r="JY47" s="271"/>
      <c r="JZ47" s="271"/>
      <c r="KA47" s="271"/>
      <c r="KB47" s="271"/>
      <c r="KC47" s="271"/>
      <c r="KD47" s="271"/>
      <c r="KE47" s="271"/>
      <c r="KF47" s="271"/>
      <c r="KG47" s="271"/>
      <c r="KH47" s="271"/>
      <c r="KI47" s="271"/>
      <c r="KJ47" s="271"/>
      <c r="KK47" s="271"/>
      <c r="KL47" s="271"/>
      <c r="KM47" s="271"/>
      <c r="KN47" s="271"/>
      <c r="KO47" s="271"/>
      <c r="KP47" s="271"/>
      <c r="KQ47" s="271"/>
      <c r="KR47" s="271"/>
      <c r="KS47" s="271"/>
      <c r="KT47" s="271"/>
      <c r="KU47" s="271"/>
      <c r="KV47" s="271"/>
      <c r="KW47" s="271"/>
      <c r="KX47" s="271"/>
      <c r="KY47" s="271"/>
      <c r="KZ47" s="271"/>
      <c r="LA47" s="271"/>
      <c r="LB47" s="271"/>
      <c r="LC47" s="271"/>
      <c r="LD47" s="271"/>
      <c r="LE47" s="271"/>
      <c r="LF47" s="271"/>
      <c r="LG47" s="271"/>
      <c r="LH47" s="271"/>
      <c r="LI47" s="271"/>
      <c r="LJ47" s="271"/>
      <c r="LK47" s="271"/>
      <c r="LL47" s="271"/>
      <c r="LM47" s="271"/>
      <c r="LN47" s="271"/>
      <c r="LO47" s="271"/>
      <c r="LP47" s="271"/>
      <c r="LQ47" s="271"/>
      <c r="LR47" s="271"/>
      <c r="LS47" s="271"/>
      <c r="LT47" s="271"/>
      <c r="LU47" s="271"/>
      <c r="LV47" s="271"/>
      <c r="LW47" s="271"/>
      <c r="LX47" s="271"/>
      <c r="LY47" s="271"/>
      <c r="LZ47" s="271"/>
      <c r="MA47" s="271"/>
      <c r="MB47" s="271"/>
      <c r="MC47" s="271"/>
      <c r="MD47" s="271"/>
      <c r="ME47" s="271"/>
      <c r="MF47" s="271"/>
      <c r="MG47" s="271"/>
      <c r="MH47" s="271"/>
      <c r="MI47" s="271"/>
      <c r="MJ47" s="271"/>
      <c r="MK47" s="271"/>
      <c r="ML47" s="271"/>
      <c r="MM47" s="271"/>
      <c r="MN47" s="271"/>
      <c r="MO47" s="271"/>
      <c r="MP47" s="271"/>
      <c r="MQ47" s="271"/>
      <c r="MR47" s="271"/>
      <c r="MS47" s="271"/>
      <c r="MT47" s="271"/>
      <c r="MU47" s="271"/>
      <c r="MV47" s="271"/>
      <c r="MW47" s="271"/>
      <c r="MX47" s="271"/>
      <c r="MY47" s="271"/>
      <c r="MZ47" s="271"/>
      <c r="NA47" s="271"/>
      <c r="NB47" s="271"/>
      <c r="NC47" s="271"/>
      <c r="ND47" s="271"/>
      <c r="NE47" s="271"/>
      <c r="NF47" s="271"/>
      <c r="NG47" s="271"/>
      <c r="NH47" s="271"/>
      <c r="NI47" s="271"/>
      <c r="NJ47" s="271"/>
      <c r="NK47" s="271"/>
      <c r="NL47" s="271"/>
      <c r="NM47" s="271"/>
      <c r="NN47" s="271"/>
      <c r="NO47" s="271"/>
      <c r="NP47" s="271"/>
      <c r="NQ47" s="271"/>
      <c r="NR47" s="271"/>
      <c r="NS47" s="271"/>
      <c r="NT47" s="271"/>
      <c r="NU47" s="271"/>
      <c r="NV47" s="271"/>
      <c r="NW47" s="271"/>
      <c r="NX47" s="271"/>
      <c r="NY47" s="271"/>
      <c r="NZ47" s="271"/>
      <c r="OA47" s="271"/>
      <c r="OB47" s="271"/>
      <c r="OC47" s="271"/>
      <c r="OD47" s="271"/>
      <c r="OE47" s="271"/>
      <c r="OF47" s="271"/>
      <c r="OG47" s="271"/>
      <c r="OH47" s="271"/>
      <c r="OI47" s="271"/>
      <c r="OJ47" s="271"/>
      <c r="OK47" s="271"/>
      <c r="OL47" s="271"/>
      <c r="OM47" s="271"/>
      <c r="ON47" s="271"/>
      <c r="OO47" s="271"/>
      <c r="OP47" s="271"/>
      <c r="OQ47" s="271"/>
      <c r="OR47" s="271"/>
      <c r="OS47" s="271"/>
      <c r="OT47" s="271"/>
      <c r="OU47" s="271"/>
      <c r="OV47" s="271"/>
      <c r="OW47" s="271"/>
      <c r="OX47" s="271"/>
      <c r="OY47" s="271"/>
      <c r="OZ47" s="271"/>
      <c r="PA47" s="271"/>
      <c r="PB47" s="271"/>
      <c r="PC47" s="271"/>
      <c r="PD47" s="271"/>
      <c r="PE47" s="271"/>
      <c r="PF47" s="271"/>
      <c r="PG47" s="271"/>
      <c r="PH47" s="271"/>
      <c r="PI47" s="271"/>
      <c r="PJ47" s="271"/>
      <c r="PK47" s="271"/>
      <c r="PL47" s="271"/>
      <c r="PM47" s="271"/>
      <c r="PN47" s="271"/>
      <c r="PO47" s="271"/>
      <c r="PP47" s="271"/>
      <c r="PQ47" s="271"/>
      <c r="PR47" s="271"/>
      <c r="PS47" s="271"/>
      <c r="PT47" s="271"/>
      <c r="PU47" s="271"/>
      <c r="PV47" s="271"/>
      <c r="PW47" s="271"/>
      <c r="PX47" s="271"/>
      <c r="PY47" s="271"/>
      <c r="PZ47" s="271"/>
      <c r="QA47" s="271"/>
      <c r="QB47" s="271"/>
      <c r="QC47" s="271"/>
      <c r="QD47" s="271"/>
      <c r="QE47" s="271"/>
      <c r="QF47" s="271"/>
      <c r="QG47" s="271"/>
      <c r="QH47" s="271"/>
      <c r="QI47" s="271"/>
      <c r="QJ47" s="271"/>
      <c r="QK47" s="271"/>
      <c r="QL47" s="271"/>
      <c r="QM47" s="271"/>
      <c r="QN47" s="271"/>
      <c r="QO47" s="271"/>
      <c r="QP47" s="271"/>
      <c r="QQ47" s="271"/>
      <c r="QR47" s="271"/>
      <c r="QS47" s="271"/>
      <c r="QT47" s="271"/>
      <c r="QU47" s="271"/>
      <c r="QV47" s="271"/>
      <c r="QW47" s="271"/>
      <c r="QX47" s="271"/>
      <c r="QY47" s="271"/>
      <c r="QZ47" s="271"/>
      <c r="RA47" s="271"/>
      <c r="RB47" s="271"/>
      <c r="RC47" s="271"/>
      <c r="RD47" s="271"/>
      <c r="RE47" s="271"/>
      <c r="RF47" s="271"/>
      <c r="RG47" s="271"/>
      <c r="RH47" s="271"/>
      <c r="RI47" s="271"/>
      <c r="RJ47" s="271"/>
      <c r="RK47" s="271"/>
      <c r="RL47" s="271"/>
      <c r="RM47" s="271"/>
      <c r="RN47" s="271"/>
      <c r="RO47" s="271"/>
      <c r="RP47" s="271"/>
      <c r="RQ47" s="271"/>
      <c r="RR47" s="271"/>
      <c r="RS47" s="271"/>
      <c r="RT47" s="271"/>
      <c r="RU47" s="271"/>
      <c r="RV47" s="271"/>
      <c r="RW47" s="271"/>
      <c r="RX47" s="271"/>
      <c r="RY47" s="271"/>
      <c r="RZ47" s="271"/>
      <c r="SA47" s="271"/>
      <c r="SB47" s="271"/>
      <c r="SC47" s="271"/>
      <c r="SD47" s="271"/>
      <c r="SE47" s="271"/>
      <c r="SF47" s="271"/>
      <c r="SG47" s="271"/>
      <c r="SH47" s="271"/>
      <c r="SI47" s="271"/>
      <c r="SJ47" s="271"/>
      <c r="SK47" s="271"/>
      <c r="SL47" s="271"/>
      <c r="SM47" s="271"/>
      <c r="SN47" s="271"/>
      <c r="SO47" s="271"/>
      <c r="SP47" s="271"/>
      <c r="SQ47" s="271"/>
      <c r="SR47" s="271"/>
      <c r="SS47" s="271"/>
      <c r="ST47" s="271"/>
      <c r="SU47" s="271"/>
      <c r="SV47" s="271"/>
      <c r="SW47" s="271"/>
      <c r="SX47" s="271"/>
      <c r="SY47" s="271"/>
      <c r="SZ47" s="271"/>
      <c r="TA47" s="271"/>
      <c r="TB47" s="271"/>
      <c r="TC47" s="271"/>
      <c r="TD47" s="271"/>
      <c r="TE47" s="271"/>
      <c r="TF47" s="271"/>
      <c r="TG47" s="271"/>
      <c r="TH47" s="271"/>
      <c r="TI47" s="271"/>
      <c r="TJ47" s="271"/>
      <c r="TK47" s="271"/>
      <c r="TL47" s="271"/>
      <c r="TM47" s="271"/>
      <c r="TN47" s="271"/>
      <c r="TO47" s="271"/>
      <c r="TP47" s="271"/>
      <c r="TQ47" s="271"/>
      <c r="TR47" s="271"/>
      <c r="TS47" s="271"/>
      <c r="TT47" s="271"/>
      <c r="TU47" s="271"/>
      <c r="TV47" s="271"/>
      <c r="TW47" s="271"/>
      <c r="TX47" s="271"/>
      <c r="TY47" s="271"/>
      <c r="TZ47" s="271"/>
      <c r="UA47" s="271"/>
      <c r="UB47" s="271"/>
      <c r="UC47" s="271"/>
      <c r="UD47" s="271"/>
      <c r="UE47" s="271"/>
      <c r="UF47" s="271"/>
      <c r="UG47" s="271"/>
      <c r="UH47" s="271"/>
      <c r="UI47" s="271"/>
      <c r="UJ47" s="271"/>
      <c r="UK47" s="271"/>
      <c r="UL47" s="271"/>
      <c r="UM47" s="271"/>
      <c r="UN47" s="271"/>
      <c r="UO47" s="271"/>
      <c r="UP47" s="271"/>
      <c r="UQ47" s="271"/>
      <c r="UR47" s="271"/>
      <c r="US47" s="271"/>
      <c r="UT47" s="271"/>
      <c r="UU47" s="271"/>
      <c r="UV47" s="271"/>
      <c r="UW47" s="271"/>
      <c r="UX47" s="271"/>
      <c r="UY47" s="271"/>
      <c r="UZ47" s="271"/>
      <c r="VA47" s="271"/>
      <c r="VB47" s="271"/>
      <c r="VC47" s="271"/>
      <c r="VD47" s="271"/>
      <c r="VE47" s="271"/>
      <c r="VF47" s="271"/>
      <c r="VG47" s="271"/>
      <c r="VH47" s="271"/>
      <c r="VI47" s="271"/>
      <c r="VJ47" s="271"/>
      <c r="VK47" s="271"/>
      <c r="VL47" s="271"/>
      <c r="VM47" s="271"/>
      <c r="VN47" s="271"/>
      <c r="VO47" s="271"/>
      <c r="VP47" s="271"/>
      <c r="VQ47" s="271"/>
      <c r="VR47" s="271"/>
      <c r="VS47" s="271"/>
      <c r="VT47" s="271"/>
      <c r="VU47" s="271"/>
      <c r="VV47" s="271"/>
      <c r="VW47" s="271"/>
      <c r="VX47" s="271"/>
      <c r="VY47" s="271"/>
      <c r="VZ47" s="271"/>
      <c r="WA47" s="271"/>
      <c r="WB47" s="271"/>
      <c r="WC47" s="271"/>
      <c r="WD47" s="271"/>
      <c r="WE47" s="271"/>
      <c r="WF47" s="271"/>
      <c r="WG47" s="271"/>
      <c r="WH47" s="271"/>
      <c r="WI47" s="271"/>
      <c r="WJ47" s="271"/>
      <c r="WK47" s="271"/>
      <c r="WL47" s="271"/>
      <c r="WM47" s="271"/>
      <c r="WN47" s="271"/>
      <c r="WO47" s="271"/>
      <c r="WP47" s="271"/>
      <c r="WQ47" s="271"/>
      <c r="WR47" s="271"/>
      <c r="WS47" s="271"/>
      <c r="WT47" s="271"/>
      <c r="WU47" s="271"/>
      <c r="WV47" s="271"/>
      <c r="WW47" s="271"/>
      <c r="WX47" s="271"/>
      <c r="WY47" s="271"/>
      <c r="WZ47" s="271"/>
      <c r="XA47" s="271"/>
      <c r="XB47" s="271"/>
      <c r="XC47" s="271"/>
      <c r="XD47" s="271"/>
      <c r="XE47" s="271"/>
      <c r="XF47" s="271"/>
      <c r="XG47" s="271"/>
      <c r="XH47" s="271"/>
      <c r="XI47" s="271"/>
      <c r="XJ47" s="271"/>
      <c r="XK47" s="271"/>
      <c r="XL47" s="271"/>
      <c r="XM47" s="271"/>
      <c r="XN47" s="271"/>
      <c r="XO47" s="271"/>
      <c r="XP47" s="271"/>
      <c r="XQ47" s="271"/>
      <c r="XR47" s="271"/>
      <c r="XS47" s="271"/>
      <c r="XT47" s="271"/>
      <c r="XU47" s="271"/>
      <c r="XV47" s="271"/>
      <c r="XW47" s="271"/>
      <c r="XX47" s="271"/>
      <c r="XY47" s="271"/>
      <c r="XZ47" s="271"/>
      <c r="YA47" s="271"/>
      <c r="YB47" s="271"/>
      <c r="YC47" s="271"/>
      <c r="YD47" s="271"/>
      <c r="YE47" s="271"/>
      <c r="YF47" s="271"/>
      <c r="YG47" s="271"/>
      <c r="YH47" s="271"/>
      <c r="YI47" s="271"/>
      <c r="YJ47" s="271"/>
      <c r="YK47" s="271"/>
      <c r="YL47" s="271"/>
      <c r="YM47" s="271"/>
      <c r="YN47" s="271"/>
      <c r="YO47" s="271"/>
      <c r="YP47" s="271"/>
      <c r="YQ47" s="271"/>
      <c r="YR47" s="271"/>
      <c r="YS47" s="271"/>
      <c r="YT47" s="271"/>
      <c r="YU47" s="271"/>
      <c r="YV47" s="271"/>
      <c r="YW47" s="271"/>
      <c r="YX47" s="271"/>
      <c r="YY47" s="271"/>
      <c r="YZ47" s="271"/>
      <c r="ZA47" s="271"/>
      <c r="ZB47" s="271"/>
      <c r="ZC47" s="271"/>
      <c r="ZD47" s="271"/>
      <c r="ZE47" s="271"/>
      <c r="ZF47" s="271"/>
      <c r="ZG47" s="271"/>
      <c r="ZH47" s="271"/>
      <c r="ZI47" s="271"/>
      <c r="ZJ47" s="271"/>
      <c r="ZK47" s="271"/>
      <c r="ZL47" s="271"/>
      <c r="ZM47" s="271"/>
      <c r="ZN47" s="271"/>
      <c r="ZO47" s="271"/>
      <c r="ZP47" s="271"/>
      <c r="ZQ47" s="271"/>
      <c r="ZR47" s="271"/>
      <c r="ZS47" s="271"/>
      <c r="ZT47" s="271"/>
      <c r="ZU47" s="271"/>
      <c r="ZV47" s="271"/>
      <c r="ZW47" s="271"/>
      <c r="ZX47" s="271"/>
      <c r="ZY47" s="271"/>
      <c r="ZZ47" s="271"/>
      <c r="AAA47" s="271"/>
      <c r="AAB47" s="271"/>
      <c r="AAC47" s="271"/>
      <c r="AAD47" s="271"/>
      <c r="AAE47" s="271"/>
      <c r="AAF47" s="271"/>
      <c r="AAG47" s="271"/>
      <c r="AAH47" s="271"/>
      <c r="AAI47" s="271"/>
      <c r="AAJ47" s="271"/>
      <c r="AAK47" s="271"/>
      <c r="AAL47" s="271"/>
      <c r="AAM47" s="271"/>
      <c r="AAN47" s="271"/>
      <c r="AAO47" s="271"/>
      <c r="AAP47" s="271"/>
      <c r="AAQ47" s="271"/>
      <c r="AAR47" s="271"/>
      <c r="AAS47" s="271"/>
      <c r="AAT47" s="271"/>
      <c r="AAU47" s="271"/>
      <c r="AAV47" s="271"/>
      <c r="AAW47" s="271"/>
      <c r="AAX47" s="271"/>
      <c r="AAY47" s="271"/>
      <c r="AAZ47" s="271"/>
      <c r="ABA47" s="271"/>
      <c r="ABB47" s="271"/>
      <c r="ABC47" s="271"/>
      <c r="ABD47" s="271"/>
      <c r="ABE47" s="271"/>
      <c r="ABF47" s="271"/>
      <c r="ABG47" s="271"/>
      <c r="ABH47" s="271"/>
      <c r="ABI47" s="271"/>
      <c r="ABJ47" s="271"/>
      <c r="ABK47" s="271"/>
      <c r="ABL47" s="271"/>
      <c r="ABM47" s="271"/>
      <c r="ABN47" s="271"/>
      <c r="ABO47" s="271"/>
      <c r="ABP47" s="271"/>
      <c r="ABQ47" s="271"/>
      <c r="ABR47" s="271"/>
      <c r="ABS47" s="271"/>
      <c r="ABT47" s="271"/>
      <c r="ABU47" s="271"/>
      <c r="ABV47" s="271"/>
      <c r="ABW47" s="271"/>
      <c r="ABX47" s="271"/>
      <c r="ABY47" s="271"/>
      <c r="ABZ47" s="271"/>
      <c r="ACA47" s="271"/>
      <c r="ACB47" s="271"/>
      <c r="ACC47" s="271"/>
      <c r="ACD47" s="271"/>
      <c r="ACE47" s="271"/>
      <c r="ACF47" s="271"/>
      <c r="ACG47" s="271"/>
      <c r="ACH47" s="271"/>
      <c r="ACI47" s="271"/>
      <c r="ACJ47" s="271"/>
      <c r="ACK47" s="271"/>
      <c r="ACL47" s="271"/>
      <c r="ACM47" s="271"/>
      <c r="ACN47" s="271"/>
      <c r="ACO47" s="271"/>
      <c r="ACP47" s="271"/>
      <c r="ACQ47" s="271"/>
      <c r="ACR47" s="271"/>
      <c r="ACS47" s="271"/>
      <c r="ACT47" s="271"/>
      <c r="ACU47" s="271"/>
      <c r="ACV47" s="271"/>
      <c r="ACW47" s="271"/>
      <c r="ACX47" s="271"/>
      <c r="ACY47" s="271"/>
      <c r="ACZ47" s="271"/>
      <c r="ADA47" s="271"/>
      <c r="ADB47" s="271"/>
      <c r="ADC47" s="271"/>
      <c r="ADD47" s="271"/>
      <c r="ADE47" s="271"/>
      <c r="ADF47" s="271"/>
      <c r="ADG47" s="271"/>
      <c r="ADH47" s="271"/>
      <c r="ADI47" s="271"/>
      <c r="ADJ47" s="271"/>
      <c r="ADK47" s="271"/>
      <c r="ADL47" s="271"/>
      <c r="ADM47" s="271"/>
      <c r="ADN47" s="271"/>
      <c r="ADO47" s="271"/>
      <c r="ADP47" s="271"/>
      <c r="ADQ47" s="271"/>
      <c r="ADR47" s="271"/>
      <c r="ADS47" s="271"/>
      <c r="ADT47" s="271"/>
      <c r="ADU47" s="271"/>
      <c r="ADV47" s="271"/>
      <c r="ADW47" s="271"/>
      <c r="ADX47" s="271"/>
      <c r="ADY47" s="271"/>
      <c r="ADZ47" s="271"/>
      <c r="AEA47" s="271"/>
      <c r="AEB47" s="271"/>
      <c r="AEC47" s="271"/>
      <c r="AED47" s="271"/>
      <c r="AEE47" s="271"/>
      <c r="AEF47" s="271"/>
      <c r="AEG47" s="271"/>
      <c r="AEH47" s="271"/>
      <c r="AEI47" s="271"/>
      <c r="AEJ47" s="271"/>
      <c r="AEK47" s="271"/>
      <c r="AEL47" s="271"/>
      <c r="AEM47" s="271"/>
      <c r="AEN47" s="271"/>
      <c r="AEO47" s="271"/>
      <c r="AEP47" s="271"/>
      <c r="AEQ47" s="271"/>
      <c r="AER47" s="271"/>
      <c r="AES47" s="271"/>
      <c r="AET47" s="271"/>
      <c r="AEU47" s="271"/>
      <c r="AEV47" s="271"/>
      <c r="AEW47" s="271"/>
      <c r="AEX47" s="271"/>
      <c r="AEY47" s="271"/>
      <c r="AEZ47" s="271"/>
      <c r="AFA47" s="271"/>
      <c r="AFB47" s="271"/>
      <c r="AFC47" s="271"/>
      <c r="AFD47" s="271"/>
      <c r="AFE47" s="271"/>
      <c r="AFF47" s="271"/>
      <c r="AFG47" s="271"/>
      <c r="AFH47" s="271"/>
      <c r="AFI47" s="271"/>
      <c r="AFJ47" s="271"/>
      <c r="AFK47" s="271"/>
      <c r="AFL47" s="271"/>
      <c r="AFM47" s="271"/>
      <c r="AFN47" s="271"/>
      <c r="AFO47" s="271"/>
      <c r="AFP47" s="271"/>
      <c r="AFQ47" s="271"/>
      <c r="AFR47" s="271"/>
      <c r="AFS47" s="271"/>
      <c r="AFT47" s="271"/>
      <c r="AFU47" s="271"/>
      <c r="AFV47" s="271"/>
      <c r="AFW47" s="271"/>
      <c r="AFX47" s="271"/>
      <c r="AFY47" s="271"/>
      <c r="AFZ47" s="271"/>
      <c r="AGA47" s="271"/>
      <c r="AGB47" s="271"/>
      <c r="AGC47" s="271"/>
      <c r="AGD47" s="271"/>
      <c r="AGE47" s="271"/>
      <c r="AGF47" s="271"/>
      <c r="AGG47" s="271"/>
      <c r="AGH47" s="271"/>
      <c r="AGI47" s="271"/>
      <c r="AGJ47" s="271"/>
      <c r="AGK47" s="271"/>
      <c r="AGL47" s="271"/>
      <c r="AGM47" s="271"/>
      <c r="AGN47" s="271"/>
      <c r="AGO47" s="271"/>
      <c r="AGP47" s="271"/>
      <c r="AGQ47" s="271"/>
      <c r="AGR47" s="271"/>
      <c r="AGS47" s="271"/>
      <c r="AGT47" s="271"/>
      <c r="AGU47" s="271"/>
      <c r="AGV47" s="271"/>
      <c r="AGW47" s="271"/>
      <c r="AGX47" s="271"/>
      <c r="AGY47" s="271"/>
      <c r="AGZ47" s="271"/>
      <c r="AHA47" s="271"/>
      <c r="AHB47" s="271"/>
      <c r="AHC47" s="271"/>
      <c r="AHD47" s="271"/>
      <c r="AHE47" s="271"/>
      <c r="AHF47" s="271"/>
      <c r="AHG47" s="271"/>
      <c r="AHH47" s="271"/>
      <c r="AHI47" s="271"/>
      <c r="AHJ47" s="271"/>
      <c r="AHK47" s="271"/>
      <c r="AHL47" s="271"/>
      <c r="AHM47" s="271"/>
      <c r="AHN47" s="271"/>
      <c r="AHO47" s="271"/>
      <c r="AHP47" s="271"/>
      <c r="AHQ47" s="271"/>
      <c r="AHR47" s="271"/>
      <c r="AHS47" s="271"/>
      <c r="AHT47" s="271"/>
      <c r="AHU47" s="271"/>
      <c r="AHV47" s="271"/>
      <c r="AHW47" s="271"/>
      <c r="AHX47" s="271"/>
      <c r="AHY47" s="271"/>
      <c r="AHZ47" s="271"/>
      <c r="AIA47" s="271"/>
      <c r="AIB47" s="271"/>
      <c r="AIC47" s="271"/>
      <c r="AID47" s="271"/>
      <c r="AIE47" s="271"/>
      <c r="AIF47" s="271"/>
      <c r="AIG47" s="271"/>
      <c r="AIH47" s="271"/>
      <c r="AII47" s="271"/>
      <c r="AIJ47" s="271"/>
      <c r="AIK47" s="271"/>
      <c r="AIL47" s="271"/>
      <c r="AIM47" s="271"/>
      <c r="AIN47" s="271"/>
      <c r="AIO47" s="271"/>
      <c r="AIP47" s="271"/>
      <c r="AIQ47" s="271"/>
      <c r="AIR47" s="271"/>
      <c r="AIS47" s="271"/>
      <c r="AIT47" s="271"/>
      <c r="AIU47" s="271"/>
      <c r="AIV47" s="271"/>
      <c r="AIW47" s="271"/>
      <c r="AIX47" s="271"/>
      <c r="AIY47" s="271"/>
      <c r="AIZ47" s="271"/>
      <c r="AJA47" s="271"/>
      <c r="AJB47" s="271"/>
      <c r="AJC47" s="271"/>
      <c r="AJD47" s="271"/>
      <c r="AJE47" s="271"/>
      <c r="AJF47" s="271"/>
      <c r="AJG47" s="271"/>
      <c r="AJH47" s="271"/>
      <c r="AJI47" s="271"/>
      <c r="AJJ47" s="271"/>
      <c r="AJK47" s="271"/>
      <c r="AJL47" s="271"/>
      <c r="AJM47" s="271"/>
      <c r="AJN47" s="271"/>
      <c r="AJO47" s="271"/>
      <c r="AJP47" s="271"/>
      <c r="AJQ47" s="271"/>
      <c r="AJR47" s="271"/>
      <c r="AJS47" s="271"/>
      <c r="AJT47" s="271"/>
      <c r="AJU47" s="271"/>
      <c r="AJV47" s="271"/>
      <c r="AJW47" s="271"/>
      <c r="AJX47" s="271"/>
      <c r="AJY47" s="271"/>
      <c r="AJZ47" s="271"/>
      <c r="AKA47" s="271"/>
      <c r="AKB47" s="271"/>
      <c r="AKC47" s="271"/>
      <c r="AKD47" s="271"/>
      <c r="AKE47" s="271"/>
      <c r="AKF47" s="271"/>
      <c r="AKG47" s="271"/>
      <c r="AKH47" s="271"/>
      <c r="AKI47" s="271"/>
      <c r="AKJ47" s="271"/>
      <c r="AKK47" s="271"/>
      <c r="AKL47" s="271"/>
      <c r="AKM47" s="271"/>
      <c r="AKN47" s="271"/>
      <c r="AKO47" s="271"/>
      <c r="AKP47" s="271"/>
      <c r="AKQ47" s="271"/>
      <c r="AKR47" s="271"/>
      <c r="AKS47" s="271"/>
      <c r="AKT47" s="271"/>
      <c r="AKU47" s="271"/>
      <c r="AKV47" s="271"/>
      <c r="AKW47" s="271"/>
      <c r="AKX47" s="271"/>
      <c r="AKY47" s="271"/>
      <c r="AKZ47" s="271"/>
      <c r="ALA47" s="271"/>
      <c r="ALB47" s="271"/>
      <c r="ALC47" s="271"/>
      <c r="ALD47" s="271"/>
      <c r="ALE47" s="271"/>
      <c r="ALF47" s="271"/>
      <c r="ALG47" s="271"/>
      <c r="ALH47" s="271"/>
      <c r="ALI47" s="271"/>
      <c r="ALJ47" s="271"/>
      <c r="ALK47" s="271"/>
      <c r="ALL47" s="271"/>
      <c r="ALM47" s="271"/>
      <c r="ALN47" s="271"/>
      <c r="ALO47" s="271"/>
      <c r="ALP47" s="271"/>
      <c r="ALQ47" s="271"/>
      <c r="ALR47" s="271"/>
      <c r="ALS47" s="271"/>
      <c r="ALT47" s="271"/>
      <c r="ALU47" s="271"/>
      <c r="ALV47" s="271"/>
      <c r="ALW47" s="271"/>
      <c r="ALX47" s="271"/>
      <c r="ALY47" s="271"/>
      <c r="ALZ47" s="271"/>
      <c r="AMA47" s="271"/>
      <c r="AMB47" s="271"/>
      <c r="AMC47" s="271"/>
      <c r="AMD47" s="271"/>
      <c r="AME47" s="271"/>
      <c r="AMF47" s="271"/>
      <c r="AMG47" s="271"/>
      <c r="AMH47" s="271"/>
      <c r="AMI47" s="271"/>
      <c r="AMJ47" s="271"/>
      <c r="AMK47" s="271"/>
      <c r="AML47" s="271"/>
      <c r="AMM47" s="271"/>
      <c r="AMN47" s="271"/>
      <c r="AMO47" s="271"/>
    </row>
    <row r="48" spans="1:1029" s="1" customFormat="1" ht="69" hidden="1" customHeight="1">
      <c r="A48" s="9"/>
      <c r="B48" s="9"/>
      <c r="C48" s="280"/>
      <c r="D48" s="281"/>
      <c r="E48" s="9" t="s">
        <v>1804</v>
      </c>
      <c r="F48" s="9" t="s">
        <v>123</v>
      </c>
      <c r="G48" s="9"/>
      <c r="H48" s="9"/>
      <c r="I48" s="9"/>
      <c r="J48" s="9"/>
      <c r="K48" s="9"/>
      <c r="L48" s="9"/>
      <c r="M48" s="9"/>
      <c r="N48" s="383"/>
      <c r="O48" s="384" t="s">
        <v>249</v>
      </c>
      <c r="P48" s="384"/>
      <c r="Q48" s="384" t="s">
        <v>64</v>
      </c>
      <c r="R48" s="385"/>
      <c r="S48" s="386"/>
      <c r="T48" s="387"/>
      <c r="U48" s="387"/>
      <c r="V48" s="387"/>
      <c r="W48" s="387"/>
      <c r="X48" s="384"/>
      <c r="Y48" s="384"/>
      <c r="Z48" s="384"/>
      <c r="AA48" s="383"/>
      <c r="AB48" s="383"/>
      <c r="AC48" s="388"/>
      <c r="AD48" s="384"/>
      <c r="AE48" s="384"/>
      <c r="AF48" s="384"/>
      <c r="AG48" s="384"/>
      <c r="AH48" s="384"/>
      <c r="AI48" s="384"/>
      <c r="AJ48" s="384"/>
      <c r="AK48" s="384"/>
      <c r="AL48" s="384"/>
      <c r="AM48" s="384"/>
      <c r="AN48" s="384" t="s">
        <v>71</v>
      </c>
      <c r="AO48" s="384" t="s">
        <v>72</v>
      </c>
      <c r="AP48" s="384"/>
      <c r="AQ48" s="384"/>
      <c r="AR48" s="384"/>
      <c r="AS48" s="384"/>
      <c r="AT48" s="387"/>
      <c r="AU48" s="387"/>
      <c r="AV48" s="387"/>
      <c r="AW48" s="387"/>
      <c r="AX48" s="387"/>
      <c r="AY48" s="387"/>
      <c r="AZ48" s="387"/>
      <c r="BA48" s="387"/>
      <c r="BB48" s="387"/>
      <c r="BC48" s="387"/>
      <c r="BD48" s="387"/>
      <c r="BE48" s="387"/>
      <c r="BF48" s="387"/>
      <c r="BG48" s="387"/>
      <c r="BH48" s="384"/>
      <c r="BI48" s="387"/>
      <c r="BJ48" s="387"/>
      <c r="BK48" s="389"/>
      <c r="BL48" s="10"/>
      <c r="BM48" s="10"/>
      <c r="BN48" s="10">
        <v>42</v>
      </c>
      <c r="BO48" s="10"/>
      <c r="BP48" s="10" t="s">
        <v>1805</v>
      </c>
      <c r="BQ48" s="10">
        <v>3</v>
      </c>
      <c r="BR48" s="10" t="s">
        <v>1788</v>
      </c>
      <c r="BS48" s="282"/>
      <c r="BT48" s="10"/>
      <c r="BU48" s="10"/>
      <c r="BV48" s="10"/>
      <c r="BW48" s="289" t="s">
        <v>447</v>
      </c>
      <c r="BX48" s="289"/>
      <c r="BY48" s="232"/>
      <c r="BZ48" s="232"/>
      <c r="CA48" s="232"/>
      <c r="CB48" s="50"/>
      <c r="CC48" s="411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  <c r="AMM48" s="50"/>
      <c r="AMN48" s="50"/>
      <c r="AMO48" s="50"/>
    </row>
    <row r="49" spans="1:1029" s="1" customFormat="1" ht="69" hidden="1" customHeight="1">
      <c r="A49" s="9"/>
      <c r="B49" s="9"/>
      <c r="C49" s="280"/>
      <c r="D49" s="281"/>
      <c r="E49" s="9" t="s">
        <v>1702</v>
      </c>
      <c r="F49" s="9" t="s">
        <v>123</v>
      </c>
      <c r="G49" s="9"/>
      <c r="H49" s="9"/>
      <c r="I49" s="9"/>
      <c r="J49" s="9"/>
      <c r="K49" s="9"/>
      <c r="L49" s="9"/>
      <c r="M49" s="9"/>
      <c r="N49" s="383"/>
      <c r="O49" s="384" t="s">
        <v>249</v>
      </c>
      <c r="P49" s="384"/>
      <c r="Q49" s="384" t="s">
        <v>64</v>
      </c>
      <c r="R49" s="385"/>
      <c r="S49" s="386"/>
      <c r="T49" s="387"/>
      <c r="U49" s="387"/>
      <c r="V49" s="387"/>
      <c r="W49" s="387"/>
      <c r="X49" s="384"/>
      <c r="Y49" s="384"/>
      <c r="Z49" s="384"/>
      <c r="AA49" s="383"/>
      <c r="AB49" s="383"/>
      <c r="AC49" s="388"/>
      <c r="AD49" s="384"/>
      <c r="AE49" s="384"/>
      <c r="AF49" s="384"/>
      <c r="AG49" s="384"/>
      <c r="AH49" s="384"/>
      <c r="AI49" s="384"/>
      <c r="AJ49" s="384"/>
      <c r="AK49" s="384"/>
      <c r="AL49" s="384"/>
      <c r="AM49" s="384"/>
      <c r="AN49" s="384" t="s">
        <v>71</v>
      </c>
      <c r="AO49" s="384" t="s">
        <v>72</v>
      </c>
      <c r="AP49" s="384"/>
      <c r="AQ49" s="384"/>
      <c r="AR49" s="384"/>
      <c r="AS49" s="384"/>
      <c r="AT49" s="387"/>
      <c r="AU49" s="387"/>
      <c r="AV49" s="387"/>
      <c r="AW49" s="387"/>
      <c r="AX49" s="387"/>
      <c r="AY49" s="387"/>
      <c r="AZ49" s="387"/>
      <c r="BA49" s="387"/>
      <c r="BB49" s="387"/>
      <c r="BC49" s="387"/>
      <c r="BD49" s="387"/>
      <c r="BE49" s="387"/>
      <c r="BF49" s="387"/>
      <c r="BG49" s="387"/>
      <c r="BH49" s="384"/>
      <c r="BI49" s="387"/>
      <c r="BJ49" s="387"/>
      <c r="BK49" s="389"/>
      <c r="BL49" s="10"/>
      <c r="BM49" s="10"/>
      <c r="BN49" s="10">
        <v>42</v>
      </c>
      <c r="BO49" s="10"/>
      <c r="BP49" s="10"/>
      <c r="BQ49" s="10"/>
      <c r="BR49" s="10" t="s">
        <v>1788</v>
      </c>
      <c r="BS49" s="282"/>
      <c r="BT49" s="10"/>
      <c r="BU49" s="10"/>
      <c r="BV49" s="10"/>
      <c r="BW49" s="289" t="s">
        <v>1725</v>
      </c>
      <c r="BX49" s="289"/>
      <c r="BY49" s="232"/>
      <c r="BZ49" s="232"/>
      <c r="CA49" s="232"/>
      <c r="CB49" s="50"/>
      <c r="CC49" s="411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  <c r="AMM49" s="50"/>
      <c r="AMN49" s="50"/>
      <c r="AMO49" s="50"/>
    </row>
    <row r="50" spans="1:1029" s="1" customFormat="1" ht="69" customHeight="1">
      <c r="A50" s="9">
        <v>27</v>
      </c>
      <c r="B50" s="9">
        <v>41</v>
      </c>
      <c r="C50" s="280">
        <v>40</v>
      </c>
      <c r="D50" s="281">
        <v>31</v>
      </c>
      <c r="E50" s="9" t="s">
        <v>273</v>
      </c>
      <c r="F50" s="9" t="s">
        <v>61</v>
      </c>
      <c r="G50" s="9"/>
      <c r="H50" s="9"/>
      <c r="I50" s="9"/>
      <c r="J50" s="9"/>
      <c r="K50" s="9"/>
      <c r="L50" s="9"/>
      <c r="M50" s="9"/>
      <c r="N50" s="383">
        <v>30</v>
      </c>
      <c r="O50" s="384" t="s">
        <v>249</v>
      </c>
      <c r="P50" s="384" t="s">
        <v>63</v>
      </c>
      <c r="Q50" s="384" t="s">
        <v>64</v>
      </c>
      <c r="R50" s="385">
        <v>16</v>
      </c>
      <c r="S50" s="386" t="s">
        <v>274</v>
      </c>
      <c r="T50" s="387"/>
      <c r="U50" s="387"/>
      <c r="V50" s="387">
        <v>1</v>
      </c>
      <c r="W50" s="387"/>
      <c r="X50" s="384"/>
      <c r="Y50" s="384"/>
      <c r="Z50" s="384">
        <v>1</v>
      </c>
      <c r="AA50" s="383"/>
      <c r="AB50" s="383">
        <v>85</v>
      </c>
      <c r="AC50" s="388">
        <v>1</v>
      </c>
      <c r="AD50" s="384" t="s">
        <v>275</v>
      </c>
      <c r="AE50" s="384" t="s">
        <v>276</v>
      </c>
      <c r="AF50" s="384" t="s">
        <v>68</v>
      </c>
      <c r="AG50" s="384" t="s">
        <v>68</v>
      </c>
      <c r="AH50" s="384" t="s">
        <v>68</v>
      </c>
      <c r="AI50" s="384" t="s">
        <v>68</v>
      </c>
      <c r="AJ50" s="384" t="s">
        <v>68</v>
      </c>
      <c r="AK50" s="384" t="s">
        <v>68</v>
      </c>
      <c r="AL50" s="384" t="s">
        <v>69</v>
      </c>
      <c r="AM50" s="384" t="s">
        <v>277</v>
      </c>
      <c r="AN50" s="384" t="s">
        <v>71</v>
      </c>
      <c r="AO50" s="384" t="s">
        <v>72</v>
      </c>
      <c r="AP50" s="384"/>
      <c r="AQ50" s="384"/>
      <c r="AR50" s="384"/>
      <c r="AS50" s="384"/>
      <c r="AT50" s="387"/>
      <c r="AU50" s="387"/>
      <c r="AV50" s="387"/>
      <c r="AW50" s="387"/>
      <c r="AX50" s="387"/>
      <c r="AY50" s="387">
        <v>1</v>
      </c>
      <c r="AZ50" s="387"/>
      <c r="BA50" s="387"/>
      <c r="BB50" s="387"/>
      <c r="BC50" s="387"/>
      <c r="BD50" s="387"/>
      <c r="BE50" s="387"/>
      <c r="BF50" s="387"/>
      <c r="BG50" s="387">
        <v>1</v>
      </c>
      <c r="BH50" s="384">
        <v>1</v>
      </c>
      <c r="BI50" s="387"/>
      <c r="BJ50" s="387"/>
      <c r="BK50" s="389">
        <v>1230</v>
      </c>
      <c r="BL50" s="10"/>
      <c r="BM50" s="10"/>
      <c r="BN50" s="10">
        <v>53</v>
      </c>
      <c r="BO50" s="10" t="s">
        <v>74</v>
      </c>
      <c r="BP50" s="10" t="s">
        <v>74</v>
      </c>
      <c r="BQ50" s="10">
        <v>1</v>
      </c>
      <c r="BR50" s="10" t="str">
        <f t="shared" si="0"/>
        <v>40_31</v>
      </c>
      <c r="BS50" s="282"/>
      <c r="BT50" s="10"/>
      <c r="BU50" s="10" t="s">
        <v>1777</v>
      </c>
      <c r="BV50" s="10"/>
      <c r="BW50" s="289"/>
      <c r="BX50" s="289"/>
      <c r="BY50" s="457"/>
      <c r="BZ50" s="457"/>
      <c r="CA50" s="457"/>
      <c r="CB50" s="271"/>
      <c r="CC50" s="458" t="s">
        <v>1959</v>
      </c>
      <c r="CD50" s="271"/>
      <c r="CE50" s="271"/>
      <c r="CF50" s="271"/>
      <c r="CG50" s="271"/>
      <c r="CH50" s="271"/>
      <c r="CI50" s="271"/>
      <c r="CJ50" s="271"/>
      <c r="CK50" s="271"/>
      <c r="CL50" s="271"/>
      <c r="CM50" s="271"/>
      <c r="CN50" s="271"/>
      <c r="CO50" s="271"/>
      <c r="CP50" s="271"/>
      <c r="CQ50" s="271"/>
      <c r="CR50" s="271"/>
      <c r="CS50" s="271"/>
      <c r="CT50" s="271"/>
      <c r="CU50" s="271"/>
      <c r="CV50" s="271"/>
      <c r="CW50" s="271"/>
      <c r="CX50" s="271"/>
      <c r="CY50" s="271"/>
      <c r="CZ50" s="271"/>
      <c r="DA50" s="271"/>
      <c r="DB50" s="271"/>
      <c r="DC50" s="271"/>
      <c r="DD50" s="271"/>
      <c r="DE50" s="271"/>
      <c r="DF50" s="271"/>
      <c r="DG50" s="271"/>
      <c r="DH50" s="271"/>
      <c r="DI50" s="271"/>
      <c r="DJ50" s="271"/>
      <c r="DK50" s="271"/>
      <c r="DL50" s="271"/>
      <c r="DM50" s="271"/>
      <c r="DN50" s="271"/>
      <c r="DO50" s="271"/>
      <c r="DP50" s="271"/>
      <c r="DQ50" s="271"/>
      <c r="DR50" s="271"/>
      <c r="DS50" s="271"/>
      <c r="DT50" s="271"/>
      <c r="DU50" s="271"/>
      <c r="DV50" s="271"/>
      <c r="DW50" s="271"/>
      <c r="DX50" s="271"/>
      <c r="DY50" s="271"/>
      <c r="DZ50" s="271"/>
      <c r="EA50" s="271"/>
      <c r="EB50" s="271"/>
      <c r="EC50" s="271"/>
      <c r="ED50" s="271"/>
      <c r="EE50" s="271"/>
      <c r="EF50" s="271"/>
      <c r="EG50" s="271"/>
      <c r="EH50" s="271"/>
      <c r="EI50" s="271"/>
      <c r="EJ50" s="271"/>
      <c r="EK50" s="271"/>
      <c r="EL50" s="271"/>
      <c r="EM50" s="271"/>
      <c r="EN50" s="271"/>
      <c r="EO50" s="271"/>
      <c r="EP50" s="271"/>
      <c r="EQ50" s="271"/>
      <c r="ER50" s="271"/>
      <c r="ES50" s="271"/>
      <c r="ET50" s="271"/>
      <c r="EU50" s="271"/>
      <c r="EV50" s="271"/>
      <c r="EW50" s="271"/>
      <c r="EX50" s="271"/>
      <c r="EY50" s="271"/>
      <c r="EZ50" s="271"/>
      <c r="FA50" s="271"/>
      <c r="FB50" s="271"/>
      <c r="FC50" s="271"/>
      <c r="FD50" s="271"/>
      <c r="FE50" s="271"/>
      <c r="FF50" s="271"/>
      <c r="FG50" s="271"/>
      <c r="FH50" s="271"/>
      <c r="FI50" s="271"/>
      <c r="FJ50" s="271"/>
      <c r="FK50" s="271"/>
      <c r="FL50" s="271"/>
      <c r="FM50" s="271"/>
      <c r="FN50" s="271"/>
      <c r="FO50" s="271"/>
      <c r="FP50" s="271"/>
      <c r="FQ50" s="271"/>
      <c r="FR50" s="271"/>
      <c r="FS50" s="271"/>
      <c r="FT50" s="271"/>
      <c r="FU50" s="271"/>
      <c r="FV50" s="271"/>
      <c r="FW50" s="271"/>
      <c r="FX50" s="271"/>
      <c r="FY50" s="271"/>
      <c r="FZ50" s="271"/>
      <c r="GA50" s="271"/>
      <c r="GB50" s="271"/>
      <c r="GC50" s="271"/>
      <c r="GD50" s="271"/>
      <c r="GE50" s="271"/>
      <c r="GF50" s="271"/>
      <c r="GG50" s="271"/>
      <c r="GH50" s="271"/>
      <c r="GI50" s="271"/>
      <c r="GJ50" s="271"/>
      <c r="GK50" s="271"/>
      <c r="GL50" s="271"/>
      <c r="GM50" s="271"/>
      <c r="GN50" s="271"/>
      <c r="GO50" s="271"/>
      <c r="GP50" s="271"/>
      <c r="GQ50" s="271"/>
      <c r="GR50" s="271"/>
      <c r="GS50" s="271"/>
      <c r="GT50" s="271"/>
      <c r="GU50" s="271"/>
      <c r="GV50" s="271"/>
      <c r="GW50" s="271"/>
      <c r="GX50" s="271"/>
      <c r="GY50" s="271"/>
      <c r="GZ50" s="271"/>
      <c r="HA50" s="271"/>
      <c r="HB50" s="271"/>
      <c r="HC50" s="271"/>
      <c r="HD50" s="271"/>
      <c r="HE50" s="271"/>
      <c r="HF50" s="271"/>
      <c r="HG50" s="271"/>
      <c r="HH50" s="271"/>
      <c r="HI50" s="271"/>
      <c r="HJ50" s="271"/>
      <c r="HK50" s="271"/>
      <c r="HL50" s="271"/>
      <c r="HM50" s="271"/>
      <c r="HN50" s="271"/>
      <c r="HO50" s="271"/>
      <c r="HP50" s="271"/>
      <c r="HQ50" s="271"/>
      <c r="HR50" s="271"/>
      <c r="HS50" s="271"/>
      <c r="HT50" s="271"/>
      <c r="HU50" s="271"/>
      <c r="HV50" s="271"/>
      <c r="HW50" s="271"/>
      <c r="HX50" s="271"/>
      <c r="HY50" s="271"/>
      <c r="HZ50" s="271"/>
      <c r="IA50" s="271"/>
      <c r="IB50" s="271"/>
      <c r="IC50" s="271"/>
      <c r="ID50" s="271"/>
      <c r="IE50" s="271"/>
      <c r="IF50" s="271"/>
      <c r="IG50" s="271"/>
      <c r="IH50" s="271"/>
      <c r="II50" s="271"/>
      <c r="IJ50" s="271"/>
      <c r="IK50" s="271"/>
      <c r="IL50" s="271"/>
      <c r="IM50" s="271"/>
      <c r="IN50" s="271"/>
      <c r="IO50" s="271"/>
      <c r="IP50" s="271"/>
      <c r="IQ50" s="271"/>
      <c r="IR50" s="271"/>
      <c r="IS50" s="271"/>
      <c r="IT50" s="271"/>
      <c r="IU50" s="271"/>
      <c r="IV50" s="271"/>
      <c r="IW50" s="271"/>
      <c r="IX50" s="271"/>
      <c r="IY50" s="271"/>
      <c r="IZ50" s="271"/>
      <c r="JA50" s="271"/>
      <c r="JB50" s="271"/>
      <c r="JC50" s="271"/>
      <c r="JD50" s="271"/>
      <c r="JE50" s="271"/>
      <c r="JF50" s="271"/>
      <c r="JG50" s="271"/>
      <c r="JH50" s="271"/>
      <c r="JI50" s="271"/>
      <c r="JJ50" s="271"/>
      <c r="JK50" s="271"/>
      <c r="JL50" s="271"/>
      <c r="JM50" s="271"/>
      <c r="JN50" s="271"/>
      <c r="JO50" s="271"/>
      <c r="JP50" s="271"/>
      <c r="JQ50" s="271"/>
      <c r="JR50" s="271"/>
      <c r="JS50" s="271"/>
      <c r="JT50" s="271"/>
      <c r="JU50" s="271"/>
      <c r="JV50" s="271"/>
      <c r="JW50" s="271"/>
      <c r="JX50" s="271"/>
      <c r="JY50" s="271"/>
      <c r="JZ50" s="271"/>
      <c r="KA50" s="271"/>
      <c r="KB50" s="271"/>
      <c r="KC50" s="271"/>
      <c r="KD50" s="271"/>
      <c r="KE50" s="271"/>
      <c r="KF50" s="271"/>
      <c r="KG50" s="271"/>
      <c r="KH50" s="271"/>
      <c r="KI50" s="271"/>
      <c r="KJ50" s="271"/>
      <c r="KK50" s="271"/>
      <c r="KL50" s="271"/>
      <c r="KM50" s="271"/>
      <c r="KN50" s="271"/>
      <c r="KO50" s="271"/>
      <c r="KP50" s="271"/>
      <c r="KQ50" s="271"/>
      <c r="KR50" s="271"/>
      <c r="KS50" s="271"/>
      <c r="KT50" s="271"/>
      <c r="KU50" s="271"/>
      <c r="KV50" s="271"/>
      <c r="KW50" s="271"/>
      <c r="KX50" s="271"/>
      <c r="KY50" s="271"/>
      <c r="KZ50" s="271"/>
      <c r="LA50" s="271"/>
      <c r="LB50" s="271"/>
      <c r="LC50" s="271"/>
      <c r="LD50" s="271"/>
      <c r="LE50" s="271"/>
      <c r="LF50" s="271"/>
      <c r="LG50" s="271"/>
      <c r="LH50" s="271"/>
      <c r="LI50" s="271"/>
      <c r="LJ50" s="271"/>
      <c r="LK50" s="271"/>
      <c r="LL50" s="271"/>
      <c r="LM50" s="271"/>
      <c r="LN50" s="271"/>
      <c r="LO50" s="271"/>
      <c r="LP50" s="271"/>
      <c r="LQ50" s="271"/>
      <c r="LR50" s="271"/>
      <c r="LS50" s="271"/>
      <c r="LT50" s="271"/>
      <c r="LU50" s="271"/>
      <c r="LV50" s="271"/>
      <c r="LW50" s="271"/>
      <c r="LX50" s="271"/>
      <c r="LY50" s="271"/>
      <c r="LZ50" s="271"/>
      <c r="MA50" s="271"/>
      <c r="MB50" s="271"/>
      <c r="MC50" s="271"/>
      <c r="MD50" s="271"/>
      <c r="ME50" s="271"/>
      <c r="MF50" s="271"/>
      <c r="MG50" s="271"/>
      <c r="MH50" s="271"/>
      <c r="MI50" s="271"/>
      <c r="MJ50" s="271"/>
      <c r="MK50" s="271"/>
      <c r="ML50" s="271"/>
      <c r="MM50" s="271"/>
      <c r="MN50" s="271"/>
      <c r="MO50" s="271"/>
      <c r="MP50" s="271"/>
      <c r="MQ50" s="271"/>
      <c r="MR50" s="271"/>
      <c r="MS50" s="271"/>
      <c r="MT50" s="271"/>
      <c r="MU50" s="271"/>
      <c r="MV50" s="271"/>
      <c r="MW50" s="271"/>
      <c r="MX50" s="271"/>
      <c r="MY50" s="271"/>
      <c r="MZ50" s="271"/>
      <c r="NA50" s="271"/>
      <c r="NB50" s="271"/>
      <c r="NC50" s="271"/>
      <c r="ND50" s="271"/>
      <c r="NE50" s="271"/>
      <c r="NF50" s="271"/>
      <c r="NG50" s="271"/>
      <c r="NH50" s="271"/>
      <c r="NI50" s="271"/>
      <c r="NJ50" s="271"/>
      <c r="NK50" s="271"/>
      <c r="NL50" s="271"/>
      <c r="NM50" s="271"/>
      <c r="NN50" s="271"/>
      <c r="NO50" s="271"/>
      <c r="NP50" s="271"/>
      <c r="NQ50" s="271"/>
      <c r="NR50" s="271"/>
      <c r="NS50" s="271"/>
      <c r="NT50" s="271"/>
      <c r="NU50" s="271"/>
      <c r="NV50" s="271"/>
      <c r="NW50" s="271"/>
      <c r="NX50" s="271"/>
      <c r="NY50" s="271"/>
      <c r="NZ50" s="271"/>
      <c r="OA50" s="271"/>
      <c r="OB50" s="271"/>
      <c r="OC50" s="271"/>
      <c r="OD50" s="271"/>
      <c r="OE50" s="271"/>
      <c r="OF50" s="271"/>
      <c r="OG50" s="271"/>
      <c r="OH50" s="271"/>
      <c r="OI50" s="271"/>
      <c r="OJ50" s="271"/>
      <c r="OK50" s="271"/>
      <c r="OL50" s="271"/>
      <c r="OM50" s="271"/>
      <c r="ON50" s="271"/>
      <c r="OO50" s="271"/>
      <c r="OP50" s="271"/>
      <c r="OQ50" s="271"/>
      <c r="OR50" s="271"/>
      <c r="OS50" s="271"/>
      <c r="OT50" s="271"/>
      <c r="OU50" s="271"/>
      <c r="OV50" s="271"/>
      <c r="OW50" s="271"/>
      <c r="OX50" s="271"/>
      <c r="OY50" s="271"/>
      <c r="OZ50" s="271"/>
      <c r="PA50" s="271"/>
      <c r="PB50" s="271"/>
      <c r="PC50" s="271"/>
      <c r="PD50" s="271"/>
      <c r="PE50" s="271"/>
      <c r="PF50" s="271"/>
      <c r="PG50" s="271"/>
      <c r="PH50" s="271"/>
      <c r="PI50" s="271"/>
      <c r="PJ50" s="271"/>
      <c r="PK50" s="271"/>
      <c r="PL50" s="271"/>
      <c r="PM50" s="271"/>
      <c r="PN50" s="271"/>
      <c r="PO50" s="271"/>
      <c r="PP50" s="271"/>
      <c r="PQ50" s="271"/>
      <c r="PR50" s="271"/>
      <c r="PS50" s="271"/>
      <c r="PT50" s="271"/>
      <c r="PU50" s="271"/>
      <c r="PV50" s="271"/>
      <c r="PW50" s="271"/>
      <c r="PX50" s="271"/>
      <c r="PY50" s="271"/>
      <c r="PZ50" s="271"/>
      <c r="QA50" s="271"/>
      <c r="QB50" s="271"/>
      <c r="QC50" s="271"/>
      <c r="QD50" s="271"/>
      <c r="QE50" s="271"/>
      <c r="QF50" s="271"/>
      <c r="QG50" s="271"/>
      <c r="QH50" s="271"/>
      <c r="QI50" s="271"/>
      <c r="QJ50" s="271"/>
      <c r="QK50" s="271"/>
      <c r="QL50" s="271"/>
      <c r="QM50" s="271"/>
      <c r="QN50" s="271"/>
      <c r="QO50" s="271"/>
      <c r="QP50" s="271"/>
      <c r="QQ50" s="271"/>
      <c r="QR50" s="271"/>
      <c r="QS50" s="271"/>
      <c r="QT50" s="271"/>
      <c r="QU50" s="271"/>
      <c r="QV50" s="271"/>
      <c r="QW50" s="271"/>
      <c r="QX50" s="271"/>
      <c r="QY50" s="271"/>
      <c r="QZ50" s="271"/>
      <c r="RA50" s="271"/>
      <c r="RB50" s="271"/>
      <c r="RC50" s="271"/>
      <c r="RD50" s="271"/>
      <c r="RE50" s="271"/>
      <c r="RF50" s="271"/>
      <c r="RG50" s="271"/>
      <c r="RH50" s="271"/>
      <c r="RI50" s="271"/>
      <c r="RJ50" s="271"/>
      <c r="RK50" s="271"/>
      <c r="RL50" s="271"/>
      <c r="RM50" s="271"/>
      <c r="RN50" s="271"/>
      <c r="RO50" s="271"/>
      <c r="RP50" s="271"/>
      <c r="RQ50" s="271"/>
      <c r="RR50" s="271"/>
      <c r="RS50" s="271"/>
      <c r="RT50" s="271"/>
      <c r="RU50" s="271"/>
      <c r="RV50" s="271"/>
      <c r="RW50" s="271"/>
      <c r="RX50" s="271"/>
      <c r="RY50" s="271"/>
      <c r="RZ50" s="271"/>
      <c r="SA50" s="271"/>
      <c r="SB50" s="271"/>
      <c r="SC50" s="271"/>
      <c r="SD50" s="271"/>
      <c r="SE50" s="271"/>
      <c r="SF50" s="271"/>
      <c r="SG50" s="271"/>
      <c r="SH50" s="271"/>
      <c r="SI50" s="271"/>
      <c r="SJ50" s="271"/>
      <c r="SK50" s="271"/>
      <c r="SL50" s="271"/>
      <c r="SM50" s="271"/>
      <c r="SN50" s="271"/>
      <c r="SO50" s="271"/>
      <c r="SP50" s="271"/>
      <c r="SQ50" s="271"/>
      <c r="SR50" s="271"/>
      <c r="SS50" s="271"/>
      <c r="ST50" s="271"/>
      <c r="SU50" s="271"/>
      <c r="SV50" s="271"/>
      <c r="SW50" s="271"/>
      <c r="SX50" s="271"/>
      <c r="SY50" s="271"/>
      <c r="SZ50" s="271"/>
      <c r="TA50" s="271"/>
      <c r="TB50" s="271"/>
      <c r="TC50" s="271"/>
      <c r="TD50" s="271"/>
      <c r="TE50" s="271"/>
      <c r="TF50" s="271"/>
      <c r="TG50" s="271"/>
      <c r="TH50" s="271"/>
      <c r="TI50" s="271"/>
      <c r="TJ50" s="271"/>
      <c r="TK50" s="271"/>
      <c r="TL50" s="271"/>
      <c r="TM50" s="271"/>
      <c r="TN50" s="271"/>
      <c r="TO50" s="271"/>
      <c r="TP50" s="271"/>
      <c r="TQ50" s="271"/>
      <c r="TR50" s="271"/>
      <c r="TS50" s="271"/>
      <c r="TT50" s="271"/>
      <c r="TU50" s="271"/>
      <c r="TV50" s="271"/>
      <c r="TW50" s="271"/>
      <c r="TX50" s="271"/>
      <c r="TY50" s="271"/>
      <c r="TZ50" s="271"/>
      <c r="UA50" s="271"/>
      <c r="UB50" s="271"/>
      <c r="UC50" s="271"/>
      <c r="UD50" s="271"/>
      <c r="UE50" s="271"/>
      <c r="UF50" s="271"/>
      <c r="UG50" s="271"/>
      <c r="UH50" s="271"/>
      <c r="UI50" s="271"/>
      <c r="UJ50" s="271"/>
      <c r="UK50" s="271"/>
      <c r="UL50" s="271"/>
      <c r="UM50" s="271"/>
      <c r="UN50" s="271"/>
      <c r="UO50" s="271"/>
      <c r="UP50" s="271"/>
      <c r="UQ50" s="271"/>
      <c r="UR50" s="271"/>
      <c r="US50" s="271"/>
      <c r="UT50" s="271"/>
      <c r="UU50" s="271"/>
      <c r="UV50" s="271"/>
      <c r="UW50" s="271"/>
      <c r="UX50" s="271"/>
      <c r="UY50" s="271"/>
      <c r="UZ50" s="271"/>
      <c r="VA50" s="271"/>
      <c r="VB50" s="271"/>
      <c r="VC50" s="271"/>
      <c r="VD50" s="271"/>
      <c r="VE50" s="271"/>
      <c r="VF50" s="271"/>
      <c r="VG50" s="271"/>
      <c r="VH50" s="271"/>
      <c r="VI50" s="271"/>
      <c r="VJ50" s="271"/>
      <c r="VK50" s="271"/>
      <c r="VL50" s="271"/>
      <c r="VM50" s="271"/>
      <c r="VN50" s="271"/>
      <c r="VO50" s="271"/>
      <c r="VP50" s="271"/>
      <c r="VQ50" s="271"/>
      <c r="VR50" s="271"/>
      <c r="VS50" s="271"/>
      <c r="VT50" s="271"/>
      <c r="VU50" s="271"/>
      <c r="VV50" s="271"/>
      <c r="VW50" s="271"/>
      <c r="VX50" s="271"/>
      <c r="VY50" s="271"/>
      <c r="VZ50" s="271"/>
      <c r="WA50" s="271"/>
      <c r="WB50" s="271"/>
      <c r="WC50" s="271"/>
      <c r="WD50" s="271"/>
      <c r="WE50" s="271"/>
      <c r="WF50" s="271"/>
      <c r="WG50" s="271"/>
      <c r="WH50" s="271"/>
      <c r="WI50" s="271"/>
      <c r="WJ50" s="271"/>
      <c r="WK50" s="271"/>
      <c r="WL50" s="271"/>
      <c r="WM50" s="271"/>
      <c r="WN50" s="271"/>
      <c r="WO50" s="271"/>
      <c r="WP50" s="271"/>
      <c r="WQ50" s="271"/>
      <c r="WR50" s="271"/>
      <c r="WS50" s="271"/>
      <c r="WT50" s="271"/>
      <c r="WU50" s="271"/>
      <c r="WV50" s="271"/>
      <c r="WW50" s="271"/>
      <c r="WX50" s="271"/>
      <c r="WY50" s="271"/>
      <c r="WZ50" s="271"/>
      <c r="XA50" s="271"/>
      <c r="XB50" s="271"/>
      <c r="XC50" s="271"/>
      <c r="XD50" s="271"/>
      <c r="XE50" s="271"/>
      <c r="XF50" s="271"/>
      <c r="XG50" s="271"/>
      <c r="XH50" s="271"/>
      <c r="XI50" s="271"/>
      <c r="XJ50" s="271"/>
      <c r="XK50" s="271"/>
      <c r="XL50" s="271"/>
      <c r="XM50" s="271"/>
      <c r="XN50" s="271"/>
      <c r="XO50" s="271"/>
      <c r="XP50" s="271"/>
      <c r="XQ50" s="271"/>
      <c r="XR50" s="271"/>
      <c r="XS50" s="271"/>
      <c r="XT50" s="271"/>
      <c r="XU50" s="271"/>
      <c r="XV50" s="271"/>
      <c r="XW50" s="271"/>
      <c r="XX50" s="271"/>
      <c r="XY50" s="271"/>
      <c r="XZ50" s="271"/>
      <c r="YA50" s="271"/>
      <c r="YB50" s="271"/>
      <c r="YC50" s="271"/>
      <c r="YD50" s="271"/>
      <c r="YE50" s="271"/>
      <c r="YF50" s="271"/>
      <c r="YG50" s="271"/>
      <c r="YH50" s="271"/>
      <c r="YI50" s="271"/>
      <c r="YJ50" s="271"/>
      <c r="YK50" s="271"/>
      <c r="YL50" s="271"/>
      <c r="YM50" s="271"/>
      <c r="YN50" s="271"/>
      <c r="YO50" s="271"/>
      <c r="YP50" s="271"/>
      <c r="YQ50" s="271"/>
      <c r="YR50" s="271"/>
      <c r="YS50" s="271"/>
      <c r="YT50" s="271"/>
      <c r="YU50" s="271"/>
      <c r="YV50" s="271"/>
      <c r="YW50" s="271"/>
      <c r="YX50" s="271"/>
      <c r="YY50" s="271"/>
      <c r="YZ50" s="271"/>
      <c r="ZA50" s="271"/>
      <c r="ZB50" s="271"/>
      <c r="ZC50" s="271"/>
      <c r="ZD50" s="271"/>
      <c r="ZE50" s="271"/>
      <c r="ZF50" s="271"/>
      <c r="ZG50" s="271"/>
      <c r="ZH50" s="271"/>
      <c r="ZI50" s="271"/>
      <c r="ZJ50" s="271"/>
      <c r="ZK50" s="271"/>
      <c r="ZL50" s="271"/>
      <c r="ZM50" s="271"/>
      <c r="ZN50" s="271"/>
      <c r="ZO50" s="271"/>
      <c r="ZP50" s="271"/>
      <c r="ZQ50" s="271"/>
      <c r="ZR50" s="271"/>
      <c r="ZS50" s="271"/>
      <c r="ZT50" s="271"/>
      <c r="ZU50" s="271"/>
      <c r="ZV50" s="271"/>
      <c r="ZW50" s="271"/>
      <c r="ZX50" s="271"/>
      <c r="ZY50" s="271"/>
      <c r="ZZ50" s="271"/>
      <c r="AAA50" s="271"/>
      <c r="AAB50" s="271"/>
      <c r="AAC50" s="271"/>
      <c r="AAD50" s="271"/>
      <c r="AAE50" s="271"/>
      <c r="AAF50" s="271"/>
      <c r="AAG50" s="271"/>
      <c r="AAH50" s="271"/>
      <c r="AAI50" s="271"/>
      <c r="AAJ50" s="271"/>
      <c r="AAK50" s="271"/>
      <c r="AAL50" s="271"/>
      <c r="AAM50" s="271"/>
      <c r="AAN50" s="271"/>
      <c r="AAO50" s="271"/>
      <c r="AAP50" s="271"/>
      <c r="AAQ50" s="271"/>
      <c r="AAR50" s="271"/>
      <c r="AAS50" s="271"/>
      <c r="AAT50" s="271"/>
      <c r="AAU50" s="271"/>
      <c r="AAV50" s="271"/>
      <c r="AAW50" s="271"/>
      <c r="AAX50" s="271"/>
      <c r="AAY50" s="271"/>
      <c r="AAZ50" s="271"/>
      <c r="ABA50" s="271"/>
      <c r="ABB50" s="271"/>
      <c r="ABC50" s="271"/>
      <c r="ABD50" s="271"/>
      <c r="ABE50" s="271"/>
      <c r="ABF50" s="271"/>
      <c r="ABG50" s="271"/>
      <c r="ABH50" s="271"/>
      <c r="ABI50" s="271"/>
      <c r="ABJ50" s="271"/>
      <c r="ABK50" s="271"/>
      <c r="ABL50" s="271"/>
      <c r="ABM50" s="271"/>
      <c r="ABN50" s="271"/>
      <c r="ABO50" s="271"/>
      <c r="ABP50" s="271"/>
      <c r="ABQ50" s="271"/>
      <c r="ABR50" s="271"/>
      <c r="ABS50" s="271"/>
      <c r="ABT50" s="271"/>
      <c r="ABU50" s="271"/>
      <c r="ABV50" s="271"/>
      <c r="ABW50" s="271"/>
      <c r="ABX50" s="271"/>
      <c r="ABY50" s="271"/>
      <c r="ABZ50" s="271"/>
      <c r="ACA50" s="271"/>
      <c r="ACB50" s="271"/>
      <c r="ACC50" s="271"/>
      <c r="ACD50" s="271"/>
      <c r="ACE50" s="271"/>
      <c r="ACF50" s="271"/>
      <c r="ACG50" s="271"/>
      <c r="ACH50" s="271"/>
      <c r="ACI50" s="271"/>
      <c r="ACJ50" s="271"/>
      <c r="ACK50" s="271"/>
      <c r="ACL50" s="271"/>
      <c r="ACM50" s="271"/>
      <c r="ACN50" s="271"/>
      <c r="ACO50" s="271"/>
      <c r="ACP50" s="271"/>
      <c r="ACQ50" s="271"/>
      <c r="ACR50" s="271"/>
      <c r="ACS50" s="271"/>
      <c r="ACT50" s="271"/>
      <c r="ACU50" s="271"/>
      <c r="ACV50" s="271"/>
      <c r="ACW50" s="271"/>
      <c r="ACX50" s="271"/>
      <c r="ACY50" s="271"/>
      <c r="ACZ50" s="271"/>
      <c r="ADA50" s="271"/>
      <c r="ADB50" s="271"/>
      <c r="ADC50" s="271"/>
      <c r="ADD50" s="271"/>
      <c r="ADE50" s="271"/>
      <c r="ADF50" s="271"/>
      <c r="ADG50" s="271"/>
      <c r="ADH50" s="271"/>
      <c r="ADI50" s="271"/>
      <c r="ADJ50" s="271"/>
      <c r="ADK50" s="271"/>
      <c r="ADL50" s="271"/>
      <c r="ADM50" s="271"/>
      <c r="ADN50" s="271"/>
      <c r="ADO50" s="271"/>
      <c r="ADP50" s="271"/>
      <c r="ADQ50" s="271"/>
      <c r="ADR50" s="271"/>
      <c r="ADS50" s="271"/>
      <c r="ADT50" s="271"/>
      <c r="ADU50" s="271"/>
      <c r="ADV50" s="271"/>
      <c r="ADW50" s="271"/>
      <c r="ADX50" s="271"/>
      <c r="ADY50" s="271"/>
      <c r="ADZ50" s="271"/>
      <c r="AEA50" s="271"/>
      <c r="AEB50" s="271"/>
      <c r="AEC50" s="271"/>
      <c r="AED50" s="271"/>
      <c r="AEE50" s="271"/>
      <c r="AEF50" s="271"/>
      <c r="AEG50" s="271"/>
      <c r="AEH50" s="271"/>
      <c r="AEI50" s="271"/>
      <c r="AEJ50" s="271"/>
      <c r="AEK50" s="271"/>
      <c r="AEL50" s="271"/>
      <c r="AEM50" s="271"/>
      <c r="AEN50" s="271"/>
      <c r="AEO50" s="271"/>
      <c r="AEP50" s="271"/>
      <c r="AEQ50" s="271"/>
      <c r="AER50" s="271"/>
      <c r="AES50" s="271"/>
      <c r="AET50" s="271"/>
      <c r="AEU50" s="271"/>
      <c r="AEV50" s="271"/>
      <c r="AEW50" s="271"/>
      <c r="AEX50" s="271"/>
      <c r="AEY50" s="271"/>
      <c r="AEZ50" s="271"/>
      <c r="AFA50" s="271"/>
      <c r="AFB50" s="271"/>
      <c r="AFC50" s="271"/>
      <c r="AFD50" s="271"/>
      <c r="AFE50" s="271"/>
      <c r="AFF50" s="271"/>
      <c r="AFG50" s="271"/>
      <c r="AFH50" s="271"/>
      <c r="AFI50" s="271"/>
      <c r="AFJ50" s="271"/>
      <c r="AFK50" s="271"/>
      <c r="AFL50" s="271"/>
      <c r="AFM50" s="271"/>
      <c r="AFN50" s="271"/>
      <c r="AFO50" s="271"/>
      <c r="AFP50" s="271"/>
      <c r="AFQ50" s="271"/>
      <c r="AFR50" s="271"/>
      <c r="AFS50" s="271"/>
      <c r="AFT50" s="271"/>
      <c r="AFU50" s="271"/>
      <c r="AFV50" s="271"/>
      <c r="AFW50" s="271"/>
      <c r="AFX50" s="271"/>
      <c r="AFY50" s="271"/>
      <c r="AFZ50" s="271"/>
      <c r="AGA50" s="271"/>
      <c r="AGB50" s="271"/>
      <c r="AGC50" s="271"/>
      <c r="AGD50" s="271"/>
      <c r="AGE50" s="271"/>
      <c r="AGF50" s="271"/>
      <c r="AGG50" s="271"/>
      <c r="AGH50" s="271"/>
      <c r="AGI50" s="271"/>
      <c r="AGJ50" s="271"/>
      <c r="AGK50" s="271"/>
      <c r="AGL50" s="271"/>
      <c r="AGM50" s="271"/>
      <c r="AGN50" s="271"/>
      <c r="AGO50" s="271"/>
      <c r="AGP50" s="271"/>
      <c r="AGQ50" s="271"/>
      <c r="AGR50" s="271"/>
      <c r="AGS50" s="271"/>
      <c r="AGT50" s="271"/>
      <c r="AGU50" s="271"/>
      <c r="AGV50" s="271"/>
      <c r="AGW50" s="271"/>
      <c r="AGX50" s="271"/>
      <c r="AGY50" s="271"/>
      <c r="AGZ50" s="271"/>
      <c r="AHA50" s="271"/>
      <c r="AHB50" s="271"/>
      <c r="AHC50" s="271"/>
      <c r="AHD50" s="271"/>
      <c r="AHE50" s="271"/>
      <c r="AHF50" s="271"/>
      <c r="AHG50" s="271"/>
      <c r="AHH50" s="271"/>
      <c r="AHI50" s="271"/>
      <c r="AHJ50" s="271"/>
      <c r="AHK50" s="271"/>
      <c r="AHL50" s="271"/>
      <c r="AHM50" s="271"/>
      <c r="AHN50" s="271"/>
      <c r="AHO50" s="271"/>
      <c r="AHP50" s="271"/>
      <c r="AHQ50" s="271"/>
      <c r="AHR50" s="271"/>
      <c r="AHS50" s="271"/>
      <c r="AHT50" s="271"/>
      <c r="AHU50" s="271"/>
      <c r="AHV50" s="271"/>
      <c r="AHW50" s="271"/>
      <c r="AHX50" s="271"/>
      <c r="AHY50" s="271"/>
      <c r="AHZ50" s="271"/>
      <c r="AIA50" s="271"/>
      <c r="AIB50" s="271"/>
      <c r="AIC50" s="271"/>
      <c r="AID50" s="271"/>
      <c r="AIE50" s="271"/>
      <c r="AIF50" s="271"/>
      <c r="AIG50" s="271"/>
      <c r="AIH50" s="271"/>
      <c r="AII50" s="271"/>
      <c r="AIJ50" s="271"/>
      <c r="AIK50" s="271"/>
      <c r="AIL50" s="271"/>
      <c r="AIM50" s="271"/>
      <c r="AIN50" s="271"/>
      <c r="AIO50" s="271"/>
      <c r="AIP50" s="271"/>
      <c r="AIQ50" s="271"/>
      <c r="AIR50" s="271"/>
      <c r="AIS50" s="271"/>
      <c r="AIT50" s="271"/>
      <c r="AIU50" s="271"/>
      <c r="AIV50" s="271"/>
      <c r="AIW50" s="271"/>
      <c r="AIX50" s="271"/>
      <c r="AIY50" s="271"/>
      <c r="AIZ50" s="271"/>
      <c r="AJA50" s="271"/>
      <c r="AJB50" s="271"/>
      <c r="AJC50" s="271"/>
      <c r="AJD50" s="271"/>
      <c r="AJE50" s="271"/>
      <c r="AJF50" s="271"/>
      <c r="AJG50" s="271"/>
      <c r="AJH50" s="271"/>
      <c r="AJI50" s="271"/>
      <c r="AJJ50" s="271"/>
      <c r="AJK50" s="271"/>
      <c r="AJL50" s="271"/>
      <c r="AJM50" s="271"/>
      <c r="AJN50" s="271"/>
      <c r="AJO50" s="271"/>
      <c r="AJP50" s="271"/>
      <c r="AJQ50" s="271"/>
      <c r="AJR50" s="271"/>
      <c r="AJS50" s="271"/>
      <c r="AJT50" s="271"/>
      <c r="AJU50" s="271"/>
      <c r="AJV50" s="271"/>
      <c r="AJW50" s="271"/>
      <c r="AJX50" s="271"/>
      <c r="AJY50" s="271"/>
      <c r="AJZ50" s="271"/>
      <c r="AKA50" s="271"/>
      <c r="AKB50" s="271"/>
      <c r="AKC50" s="271"/>
      <c r="AKD50" s="271"/>
      <c r="AKE50" s="271"/>
      <c r="AKF50" s="271"/>
      <c r="AKG50" s="271"/>
      <c r="AKH50" s="271"/>
      <c r="AKI50" s="271"/>
      <c r="AKJ50" s="271"/>
      <c r="AKK50" s="271"/>
      <c r="AKL50" s="271"/>
      <c r="AKM50" s="271"/>
      <c r="AKN50" s="271"/>
      <c r="AKO50" s="271"/>
      <c r="AKP50" s="271"/>
      <c r="AKQ50" s="271"/>
      <c r="AKR50" s="271"/>
      <c r="AKS50" s="271"/>
      <c r="AKT50" s="271"/>
      <c r="AKU50" s="271"/>
      <c r="AKV50" s="271"/>
      <c r="AKW50" s="271"/>
      <c r="AKX50" s="271"/>
      <c r="AKY50" s="271"/>
      <c r="AKZ50" s="271"/>
      <c r="ALA50" s="271"/>
      <c r="ALB50" s="271"/>
      <c r="ALC50" s="271"/>
      <c r="ALD50" s="271"/>
      <c r="ALE50" s="271"/>
      <c r="ALF50" s="271"/>
      <c r="ALG50" s="271"/>
      <c r="ALH50" s="271"/>
      <c r="ALI50" s="271"/>
      <c r="ALJ50" s="271"/>
      <c r="ALK50" s="271"/>
      <c r="ALL50" s="271"/>
      <c r="ALM50" s="271"/>
      <c r="ALN50" s="271"/>
      <c r="ALO50" s="271"/>
      <c r="ALP50" s="271"/>
      <c r="ALQ50" s="271"/>
      <c r="ALR50" s="271"/>
      <c r="ALS50" s="271"/>
      <c r="ALT50" s="271"/>
      <c r="ALU50" s="271"/>
      <c r="ALV50" s="271"/>
      <c r="ALW50" s="271"/>
      <c r="ALX50" s="271"/>
      <c r="ALY50" s="271"/>
      <c r="ALZ50" s="271"/>
      <c r="AMA50" s="271"/>
      <c r="AMB50" s="271"/>
      <c r="AMC50" s="271"/>
      <c r="AMD50" s="271"/>
      <c r="AME50" s="271"/>
      <c r="AMF50" s="271"/>
      <c r="AMG50" s="271"/>
      <c r="AMH50" s="271"/>
      <c r="AMI50" s="271"/>
      <c r="AMJ50" s="271"/>
      <c r="AMK50" s="271"/>
      <c r="AML50" s="271"/>
      <c r="AMM50" s="271"/>
      <c r="AMN50" s="271"/>
      <c r="AMO50" s="271"/>
    </row>
    <row r="51" spans="1:1029" s="283" customFormat="1" ht="69" customHeight="1">
      <c r="A51" s="2"/>
      <c r="B51" s="10">
        <v>42</v>
      </c>
      <c r="C51" s="280">
        <v>41</v>
      </c>
      <c r="D51" s="281">
        <v>21</v>
      </c>
      <c r="E51" s="10" t="s">
        <v>278</v>
      </c>
      <c r="F51" s="10" t="s">
        <v>77</v>
      </c>
      <c r="G51" s="11"/>
      <c r="H51" s="11"/>
      <c r="I51" s="11"/>
      <c r="J51" s="11"/>
      <c r="K51" s="11"/>
      <c r="L51" s="11"/>
      <c r="M51" s="11"/>
      <c r="N51" s="390"/>
      <c r="O51" s="390" t="s">
        <v>249</v>
      </c>
      <c r="P51" s="390" t="s">
        <v>63</v>
      </c>
      <c r="Q51" s="384" t="s">
        <v>64</v>
      </c>
      <c r="R51" s="391">
        <v>17</v>
      </c>
      <c r="S51" s="387">
        <v>19</v>
      </c>
      <c r="T51" s="387">
        <v>1</v>
      </c>
      <c r="U51" s="387"/>
      <c r="V51" s="387"/>
      <c r="W51" s="387"/>
      <c r="X51" s="387">
        <v>1</v>
      </c>
      <c r="Y51" s="387">
        <v>1</v>
      </c>
      <c r="Z51" s="387"/>
      <c r="AA51" s="387"/>
      <c r="AB51" s="384"/>
      <c r="AC51" s="387"/>
      <c r="AD51" s="387"/>
      <c r="AE51" s="387"/>
      <c r="AF51" s="387"/>
      <c r="AG51" s="387"/>
      <c r="AH51" s="387"/>
      <c r="AI51" s="387"/>
      <c r="AJ51" s="387"/>
      <c r="AK51" s="387"/>
      <c r="AL51" s="387" t="s">
        <v>79</v>
      </c>
      <c r="AM51" s="387" t="s">
        <v>279</v>
      </c>
      <c r="AN51" s="384" t="s">
        <v>71</v>
      </c>
      <c r="AO51" s="384" t="s">
        <v>72</v>
      </c>
      <c r="AP51" s="384">
        <v>1</v>
      </c>
      <c r="AQ51" s="391" t="s">
        <v>106</v>
      </c>
      <c r="AR51" s="460">
        <v>42139</v>
      </c>
      <c r="AS51" s="460">
        <v>43235</v>
      </c>
      <c r="AT51" s="387">
        <v>1</v>
      </c>
      <c r="AU51" s="387"/>
      <c r="AV51" s="387"/>
      <c r="AW51" s="387"/>
      <c r="AX51" s="387"/>
      <c r="AY51" s="387"/>
      <c r="AZ51" s="387">
        <v>1</v>
      </c>
      <c r="BA51" s="387"/>
      <c r="BB51" s="387"/>
      <c r="BC51" s="387"/>
      <c r="BD51" s="387"/>
      <c r="BE51" s="387"/>
      <c r="BF51" s="387"/>
      <c r="BG51" s="387"/>
      <c r="BH51" s="387"/>
      <c r="BI51" s="387"/>
      <c r="BJ51" s="387"/>
      <c r="BK51" s="389">
        <v>2450</v>
      </c>
      <c r="BL51" s="10"/>
      <c r="BM51" s="10"/>
      <c r="BN51" s="10">
        <v>30</v>
      </c>
      <c r="BO51" s="10" t="s">
        <v>280</v>
      </c>
      <c r="BP51" s="10" t="s">
        <v>74</v>
      </c>
      <c r="BQ51" s="10">
        <v>2</v>
      </c>
      <c r="BR51" s="10" t="str">
        <f t="shared" si="0"/>
        <v>41_21</v>
      </c>
      <c r="BS51" s="282"/>
      <c r="BT51" s="10"/>
      <c r="BU51" s="10"/>
      <c r="BV51" s="10"/>
      <c r="BW51" s="289"/>
      <c r="BX51" s="289" t="s">
        <v>1777</v>
      </c>
      <c r="BY51" s="10"/>
      <c r="BZ51" s="10"/>
      <c r="CA51" s="10"/>
      <c r="CC51" s="410" t="s">
        <v>1959</v>
      </c>
    </row>
    <row r="52" spans="1:1029" s="1" customFormat="1" ht="69" customHeight="1">
      <c r="A52" s="2"/>
      <c r="B52" s="10">
        <v>43</v>
      </c>
      <c r="C52" s="280">
        <v>42</v>
      </c>
      <c r="D52" s="281">
        <v>21</v>
      </c>
      <c r="E52" s="10" t="s">
        <v>281</v>
      </c>
      <c r="F52" s="10" t="s">
        <v>61</v>
      </c>
      <c r="G52" s="11"/>
      <c r="H52" s="11"/>
      <c r="I52" s="11"/>
      <c r="J52" s="11"/>
      <c r="K52" s="11"/>
      <c r="L52" s="11"/>
      <c r="M52" s="11"/>
      <c r="N52" s="395">
        <v>31</v>
      </c>
      <c r="O52" s="390" t="s">
        <v>249</v>
      </c>
      <c r="P52" s="390" t="s">
        <v>63</v>
      </c>
      <c r="Q52" s="384" t="s">
        <v>64</v>
      </c>
      <c r="R52" s="385">
        <v>17</v>
      </c>
      <c r="S52" s="386">
        <v>19</v>
      </c>
      <c r="T52" s="387"/>
      <c r="U52" s="387"/>
      <c r="V52" s="387">
        <v>1</v>
      </c>
      <c r="W52" s="387"/>
      <c r="X52" s="387"/>
      <c r="Y52" s="387"/>
      <c r="Z52" s="387"/>
      <c r="AA52" s="386">
        <v>1</v>
      </c>
      <c r="AB52" s="383">
        <v>84</v>
      </c>
      <c r="AC52" s="388">
        <v>2</v>
      </c>
      <c r="AD52" s="387" t="s">
        <v>109</v>
      </c>
      <c r="AE52" s="387" t="s">
        <v>66</v>
      </c>
      <c r="AF52" s="387" t="s">
        <v>282</v>
      </c>
      <c r="AG52" s="387" t="s">
        <v>68</v>
      </c>
      <c r="AH52" s="387" t="s">
        <v>283</v>
      </c>
      <c r="AI52" s="387" t="s">
        <v>284</v>
      </c>
      <c r="AJ52" s="387" t="s">
        <v>285</v>
      </c>
      <c r="AK52" s="387" t="s">
        <v>199</v>
      </c>
      <c r="AL52" s="387" t="s">
        <v>93</v>
      </c>
      <c r="AM52" s="387" t="s">
        <v>286</v>
      </c>
      <c r="AN52" s="384" t="s">
        <v>71</v>
      </c>
      <c r="AO52" s="384" t="s">
        <v>72</v>
      </c>
      <c r="AP52" s="384"/>
      <c r="AQ52" s="384"/>
      <c r="AR52" s="384"/>
      <c r="AS52" s="384"/>
      <c r="AT52" s="387"/>
      <c r="AU52" s="387"/>
      <c r="AV52" s="387"/>
      <c r="AW52" s="387"/>
      <c r="AX52" s="387">
        <v>1</v>
      </c>
      <c r="AY52" s="387"/>
      <c r="AZ52" s="387"/>
      <c r="BA52" s="387"/>
      <c r="BB52" s="387"/>
      <c r="BC52" s="387"/>
      <c r="BD52" s="387"/>
      <c r="BE52" s="387"/>
      <c r="BF52" s="387"/>
      <c r="BG52" s="387"/>
      <c r="BH52" s="387"/>
      <c r="BI52" s="387"/>
      <c r="BJ52" s="387"/>
      <c r="BK52" s="389">
        <v>1230</v>
      </c>
      <c r="BL52" s="10"/>
      <c r="BM52" s="10"/>
      <c r="BN52" s="10">
        <v>31</v>
      </c>
      <c r="BO52" s="10" t="s">
        <v>287</v>
      </c>
      <c r="BP52" s="10" t="s">
        <v>288</v>
      </c>
      <c r="BQ52" s="10">
        <v>1</v>
      </c>
      <c r="BR52" s="10" t="str">
        <f t="shared" si="0"/>
        <v>42_21</v>
      </c>
      <c r="BS52" s="282"/>
      <c r="BT52" s="10"/>
      <c r="BU52" s="10" t="s">
        <v>1781</v>
      </c>
      <c r="BV52" s="10"/>
      <c r="BW52" s="289"/>
      <c r="BX52" s="289"/>
      <c r="BY52" s="457"/>
      <c r="BZ52" s="457"/>
      <c r="CA52" s="457"/>
      <c r="CB52" s="271"/>
      <c r="CC52" s="458" t="s">
        <v>1959</v>
      </c>
      <c r="CD52" s="271"/>
      <c r="CE52" s="271"/>
      <c r="CF52" s="271"/>
      <c r="CG52" s="271"/>
      <c r="CH52" s="271"/>
      <c r="CI52" s="271"/>
      <c r="CJ52" s="271"/>
      <c r="CK52" s="271"/>
      <c r="CL52" s="271"/>
      <c r="CM52" s="271"/>
      <c r="CN52" s="271"/>
      <c r="CO52" s="271"/>
      <c r="CP52" s="271"/>
      <c r="CQ52" s="271"/>
      <c r="CR52" s="271"/>
      <c r="CS52" s="271"/>
      <c r="CT52" s="271"/>
      <c r="CU52" s="271"/>
      <c r="CV52" s="271"/>
      <c r="CW52" s="271"/>
      <c r="CX52" s="271"/>
      <c r="CY52" s="271"/>
      <c r="CZ52" s="271"/>
      <c r="DA52" s="271"/>
      <c r="DB52" s="271"/>
      <c r="DC52" s="271"/>
      <c r="DD52" s="271"/>
      <c r="DE52" s="271"/>
      <c r="DF52" s="271"/>
      <c r="DG52" s="271"/>
      <c r="DH52" s="271"/>
      <c r="DI52" s="271"/>
      <c r="DJ52" s="271"/>
      <c r="DK52" s="271"/>
      <c r="DL52" s="271"/>
      <c r="DM52" s="271"/>
      <c r="DN52" s="271"/>
      <c r="DO52" s="271"/>
      <c r="DP52" s="271"/>
      <c r="DQ52" s="271"/>
      <c r="DR52" s="271"/>
      <c r="DS52" s="271"/>
      <c r="DT52" s="271"/>
      <c r="DU52" s="271"/>
      <c r="DV52" s="271"/>
      <c r="DW52" s="271"/>
      <c r="DX52" s="271"/>
      <c r="DY52" s="271"/>
      <c r="DZ52" s="271"/>
      <c r="EA52" s="271"/>
      <c r="EB52" s="271"/>
      <c r="EC52" s="271"/>
      <c r="ED52" s="271"/>
      <c r="EE52" s="271"/>
      <c r="EF52" s="271"/>
      <c r="EG52" s="271"/>
      <c r="EH52" s="271"/>
      <c r="EI52" s="271"/>
      <c r="EJ52" s="271"/>
      <c r="EK52" s="271"/>
      <c r="EL52" s="271"/>
      <c r="EM52" s="271"/>
      <c r="EN52" s="271"/>
      <c r="EO52" s="271"/>
      <c r="EP52" s="271"/>
      <c r="EQ52" s="271"/>
      <c r="ER52" s="271"/>
      <c r="ES52" s="271"/>
      <c r="ET52" s="271"/>
      <c r="EU52" s="271"/>
      <c r="EV52" s="271"/>
      <c r="EW52" s="271"/>
      <c r="EX52" s="271"/>
      <c r="EY52" s="271"/>
      <c r="EZ52" s="271"/>
      <c r="FA52" s="271"/>
      <c r="FB52" s="271"/>
      <c r="FC52" s="271"/>
      <c r="FD52" s="271"/>
      <c r="FE52" s="271"/>
      <c r="FF52" s="271"/>
      <c r="FG52" s="271"/>
      <c r="FH52" s="271"/>
      <c r="FI52" s="271"/>
      <c r="FJ52" s="271"/>
      <c r="FK52" s="271"/>
      <c r="FL52" s="271"/>
      <c r="FM52" s="271"/>
      <c r="FN52" s="271"/>
      <c r="FO52" s="271"/>
      <c r="FP52" s="271"/>
      <c r="FQ52" s="271"/>
      <c r="FR52" s="271"/>
      <c r="FS52" s="271"/>
      <c r="FT52" s="271"/>
      <c r="FU52" s="271"/>
      <c r="FV52" s="271"/>
      <c r="FW52" s="271"/>
      <c r="FX52" s="271"/>
      <c r="FY52" s="271"/>
      <c r="FZ52" s="271"/>
      <c r="GA52" s="271"/>
      <c r="GB52" s="271"/>
      <c r="GC52" s="271"/>
      <c r="GD52" s="271"/>
      <c r="GE52" s="271"/>
      <c r="GF52" s="271"/>
      <c r="GG52" s="271"/>
      <c r="GH52" s="271"/>
      <c r="GI52" s="271"/>
      <c r="GJ52" s="271"/>
      <c r="GK52" s="271"/>
      <c r="GL52" s="271"/>
      <c r="GM52" s="271"/>
      <c r="GN52" s="271"/>
      <c r="GO52" s="271"/>
      <c r="GP52" s="271"/>
      <c r="GQ52" s="271"/>
      <c r="GR52" s="271"/>
      <c r="GS52" s="271"/>
      <c r="GT52" s="271"/>
      <c r="GU52" s="271"/>
      <c r="GV52" s="271"/>
      <c r="GW52" s="271"/>
      <c r="GX52" s="271"/>
      <c r="GY52" s="271"/>
      <c r="GZ52" s="271"/>
      <c r="HA52" s="271"/>
      <c r="HB52" s="271"/>
      <c r="HC52" s="271"/>
      <c r="HD52" s="271"/>
      <c r="HE52" s="271"/>
      <c r="HF52" s="271"/>
      <c r="HG52" s="271"/>
      <c r="HH52" s="271"/>
      <c r="HI52" s="271"/>
      <c r="HJ52" s="271"/>
      <c r="HK52" s="271"/>
      <c r="HL52" s="271"/>
      <c r="HM52" s="271"/>
      <c r="HN52" s="271"/>
      <c r="HO52" s="271"/>
      <c r="HP52" s="271"/>
      <c r="HQ52" s="271"/>
      <c r="HR52" s="271"/>
      <c r="HS52" s="271"/>
      <c r="HT52" s="271"/>
      <c r="HU52" s="271"/>
      <c r="HV52" s="271"/>
      <c r="HW52" s="271"/>
      <c r="HX52" s="271"/>
      <c r="HY52" s="271"/>
      <c r="HZ52" s="271"/>
      <c r="IA52" s="271"/>
      <c r="IB52" s="271"/>
      <c r="IC52" s="271"/>
      <c r="ID52" s="271"/>
      <c r="IE52" s="271"/>
      <c r="IF52" s="271"/>
      <c r="IG52" s="271"/>
      <c r="IH52" s="271"/>
      <c r="II52" s="271"/>
      <c r="IJ52" s="271"/>
      <c r="IK52" s="271"/>
      <c r="IL52" s="271"/>
      <c r="IM52" s="271"/>
      <c r="IN52" s="271"/>
      <c r="IO52" s="271"/>
      <c r="IP52" s="271"/>
      <c r="IQ52" s="271"/>
      <c r="IR52" s="271"/>
      <c r="IS52" s="271"/>
      <c r="IT52" s="271"/>
      <c r="IU52" s="271"/>
      <c r="IV52" s="271"/>
      <c r="IW52" s="271"/>
      <c r="IX52" s="271"/>
      <c r="IY52" s="271"/>
      <c r="IZ52" s="271"/>
      <c r="JA52" s="271"/>
      <c r="JB52" s="271"/>
      <c r="JC52" s="271"/>
      <c r="JD52" s="271"/>
      <c r="JE52" s="271"/>
      <c r="JF52" s="271"/>
      <c r="JG52" s="271"/>
      <c r="JH52" s="271"/>
      <c r="JI52" s="271"/>
      <c r="JJ52" s="271"/>
      <c r="JK52" s="271"/>
      <c r="JL52" s="271"/>
      <c r="JM52" s="271"/>
      <c r="JN52" s="271"/>
      <c r="JO52" s="271"/>
      <c r="JP52" s="271"/>
      <c r="JQ52" s="271"/>
      <c r="JR52" s="271"/>
      <c r="JS52" s="271"/>
      <c r="JT52" s="271"/>
      <c r="JU52" s="271"/>
      <c r="JV52" s="271"/>
      <c r="JW52" s="271"/>
      <c r="JX52" s="271"/>
      <c r="JY52" s="271"/>
      <c r="JZ52" s="271"/>
      <c r="KA52" s="271"/>
      <c r="KB52" s="271"/>
      <c r="KC52" s="271"/>
      <c r="KD52" s="271"/>
      <c r="KE52" s="271"/>
      <c r="KF52" s="271"/>
      <c r="KG52" s="271"/>
      <c r="KH52" s="271"/>
      <c r="KI52" s="271"/>
      <c r="KJ52" s="271"/>
      <c r="KK52" s="271"/>
      <c r="KL52" s="271"/>
      <c r="KM52" s="271"/>
      <c r="KN52" s="271"/>
      <c r="KO52" s="271"/>
      <c r="KP52" s="271"/>
      <c r="KQ52" s="271"/>
      <c r="KR52" s="271"/>
      <c r="KS52" s="271"/>
      <c r="KT52" s="271"/>
      <c r="KU52" s="271"/>
      <c r="KV52" s="271"/>
      <c r="KW52" s="271"/>
      <c r="KX52" s="271"/>
      <c r="KY52" s="271"/>
      <c r="KZ52" s="271"/>
      <c r="LA52" s="271"/>
      <c r="LB52" s="271"/>
      <c r="LC52" s="271"/>
      <c r="LD52" s="271"/>
      <c r="LE52" s="271"/>
      <c r="LF52" s="271"/>
      <c r="LG52" s="271"/>
      <c r="LH52" s="271"/>
      <c r="LI52" s="271"/>
      <c r="LJ52" s="271"/>
      <c r="LK52" s="271"/>
      <c r="LL52" s="271"/>
      <c r="LM52" s="271"/>
      <c r="LN52" s="271"/>
      <c r="LO52" s="271"/>
      <c r="LP52" s="271"/>
      <c r="LQ52" s="271"/>
      <c r="LR52" s="271"/>
      <c r="LS52" s="271"/>
      <c r="LT52" s="271"/>
      <c r="LU52" s="271"/>
      <c r="LV52" s="271"/>
      <c r="LW52" s="271"/>
      <c r="LX52" s="271"/>
      <c r="LY52" s="271"/>
      <c r="LZ52" s="271"/>
      <c r="MA52" s="271"/>
      <c r="MB52" s="271"/>
      <c r="MC52" s="271"/>
      <c r="MD52" s="271"/>
      <c r="ME52" s="271"/>
      <c r="MF52" s="271"/>
      <c r="MG52" s="271"/>
      <c r="MH52" s="271"/>
      <c r="MI52" s="271"/>
      <c r="MJ52" s="271"/>
      <c r="MK52" s="271"/>
      <c r="ML52" s="271"/>
      <c r="MM52" s="271"/>
      <c r="MN52" s="271"/>
      <c r="MO52" s="271"/>
      <c r="MP52" s="271"/>
      <c r="MQ52" s="271"/>
      <c r="MR52" s="271"/>
      <c r="MS52" s="271"/>
      <c r="MT52" s="271"/>
      <c r="MU52" s="271"/>
      <c r="MV52" s="271"/>
      <c r="MW52" s="271"/>
      <c r="MX52" s="271"/>
      <c r="MY52" s="271"/>
      <c r="MZ52" s="271"/>
      <c r="NA52" s="271"/>
      <c r="NB52" s="271"/>
      <c r="NC52" s="271"/>
      <c r="ND52" s="271"/>
      <c r="NE52" s="271"/>
      <c r="NF52" s="271"/>
      <c r="NG52" s="271"/>
      <c r="NH52" s="271"/>
      <c r="NI52" s="271"/>
      <c r="NJ52" s="271"/>
      <c r="NK52" s="271"/>
      <c r="NL52" s="271"/>
      <c r="NM52" s="271"/>
      <c r="NN52" s="271"/>
      <c r="NO52" s="271"/>
      <c r="NP52" s="271"/>
      <c r="NQ52" s="271"/>
      <c r="NR52" s="271"/>
      <c r="NS52" s="271"/>
      <c r="NT52" s="271"/>
      <c r="NU52" s="271"/>
      <c r="NV52" s="271"/>
      <c r="NW52" s="271"/>
      <c r="NX52" s="271"/>
      <c r="NY52" s="271"/>
      <c r="NZ52" s="271"/>
      <c r="OA52" s="271"/>
      <c r="OB52" s="271"/>
      <c r="OC52" s="271"/>
      <c r="OD52" s="271"/>
      <c r="OE52" s="271"/>
      <c r="OF52" s="271"/>
      <c r="OG52" s="271"/>
      <c r="OH52" s="271"/>
      <c r="OI52" s="271"/>
      <c r="OJ52" s="271"/>
      <c r="OK52" s="271"/>
      <c r="OL52" s="271"/>
      <c r="OM52" s="271"/>
      <c r="ON52" s="271"/>
      <c r="OO52" s="271"/>
      <c r="OP52" s="271"/>
      <c r="OQ52" s="271"/>
      <c r="OR52" s="271"/>
      <c r="OS52" s="271"/>
      <c r="OT52" s="271"/>
      <c r="OU52" s="271"/>
      <c r="OV52" s="271"/>
      <c r="OW52" s="271"/>
      <c r="OX52" s="271"/>
      <c r="OY52" s="271"/>
      <c r="OZ52" s="271"/>
      <c r="PA52" s="271"/>
      <c r="PB52" s="271"/>
      <c r="PC52" s="271"/>
      <c r="PD52" s="271"/>
      <c r="PE52" s="271"/>
      <c r="PF52" s="271"/>
      <c r="PG52" s="271"/>
      <c r="PH52" s="271"/>
      <c r="PI52" s="271"/>
      <c r="PJ52" s="271"/>
      <c r="PK52" s="271"/>
      <c r="PL52" s="271"/>
      <c r="PM52" s="271"/>
      <c r="PN52" s="271"/>
      <c r="PO52" s="271"/>
      <c r="PP52" s="271"/>
      <c r="PQ52" s="271"/>
      <c r="PR52" s="271"/>
      <c r="PS52" s="271"/>
      <c r="PT52" s="271"/>
      <c r="PU52" s="271"/>
      <c r="PV52" s="271"/>
      <c r="PW52" s="271"/>
      <c r="PX52" s="271"/>
      <c r="PY52" s="271"/>
      <c r="PZ52" s="271"/>
      <c r="QA52" s="271"/>
      <c r="QB52" s="271"/>
      <c r="QC52" s="271"/>
      <c r="QD52" s="271"/>
      <c r="QE52" s="271"/>
      <c r="QF52" s="271"/>
      <c r="QG52" s="271"/>
      <c r="QH52" s="271"/>
      <c r="QI52" s="271"/>
      <c r="QJ52" s="271"/>
      <c r="QK52" s="271"/>
      <c r="QL52" s="271"/>
      <c r="QM52" s="271"/>
      <c r="QN52" s="271"/>
      <c r="QO52" s="271"/>
      <c r="QP52" s="271"/>
      <c r="QQ52" s="271"/>
      <c r="QR52" s="271"/>
      <c r="QS52" s="271"/>
      <c r="QT52" s="271"/>
      <c r="QU52" s="271"/>
      <c r="QV52" s="271"/>
      <c r="QW52" s="271"/>
      <c r="QX52" s="271"/>
      <c r="QY52" s="271"/>
      <c r="QZ52" s="271"/>
      <c r="RA52" s="271"/>
      <c r="RB52" s="271"/>
      <c r="RC52" s="271"/>
      <c r="RD52" s="271"/>
      <c r="RE52" s="271"/>
      <c r="RF52" s="271"/>
      <c r="RG52" s="271"/>
      <c r="RH52" s="271"/>
      <c r="RI52" s="271"/>
      <c r="RJ52" s="271"/>
      <c r="RK52" s="271"/>
      <c r="RL52" s="271"/>
      <c r="RM52" s="271"/>
      <c r="RN52" s="271"/>
      <c r="RO52" s="271"/>
      <c r="RP52" s="271"/>
      <c r="RQ52" s="271"/>
      <c r="RR52" s="271"/>
      <c r="RS52" s="271"/>
      <c r="RT52" s="271"/>
      <c r="RU52" s="271"/>
      <c r="RV52" s="271"/>
      <c r="RW52" s="271"/>
      <c r="RX52" s="271"/>
      <c r="RY52" s="271"/>
      <c r="RZ52" s="271"/>
      <c r="SA52" s="271"/>
      <c r="SB52" s="271"/>
      <c r="SC52" s="271"/>
      <c r="SD52" s="271"/>
      <c r="SE52" s="271"/>
      <c r="SF52" s="271"/>
      <c r="SG52" s="271"/>
      <c r="SH52" s="271"/>
      <c r="SI52" s="271"/>
      <c r="SJ52" s="271"/>
      <c r="SK52" s="271"/>
      <c r="SL52" s="271"/>
      <c r="SM52" s="271"/>
      <c r="SN52" s="271"/>
      <c r="SO52" s="271"/>
      <c r="SP52" s="271"/>
      <c r="SQ52" s="271"/>
      <c r="SR52" s="271"/>
      <c r="SS52" s="271"/>
      <c r="ST52" s="271"/>
      <c r="SU52" s="271"/>
      <c r="SV52" s="271"/>
      <c r="SW52" s="271"/>
      <c r="SX52" s="271"/>
      <c r="SY52" s="271"/>
      <c r="SZ52" s="271"/>
      <c r="TA52" s="271"/>
      <c r="TB52" s="271"/>
      <c r="TC52" s="271"/>
      <c r="TD52" s="271"/>
      <c r="TE52" s="271"/>
      <c r="TF52" s="271"/>
      <c r="TG52" s="271"/>
      <c r="TH52" s="271"/>
      <c r="TI52" s="271"/>
      <c r="TJ52" s="271"/>
      <c r="TK52" s="271"/>
      <c r="TL52" s="271"/>
      <c r="TM52" s="271"/>
      <c r="TN52" s="271"/>
      <c r="TO52" s="271"/>
      <c r="TP52" s="271"/>
      <c r="TQ52" s="271"/>
      <c r="TR52" s="271"/>
      <c r="TS52" s="271"/>
      <c r="TT52" s="271"/>
      <c r="TU52" s="271"/>
      <c r="TV52" s="271"/>
      <c r="TW52" s="271"/>
      <c r="TX52" s="271"/>
      <c r="TY52" s="271"/>
      <c r="TZ52" s="271"/>
      <c r="UA52" s="271"/>
      <c r="UB52" s="271"/>
      <c r="UC52" s="271"/>
      <c r="UD52" s="271"/>
      <c r="UE52" s="271"/>
      <c r="UF52" s="271"/>
      <c r="UG52" s="271"/>
      <c r="UH52" s="271"/>
      <c r="UI52" s="271"/>
      <c r="UJ52" s="271"/>
      <c r="UK52" s="271"/>
      <c r="UL52" s="271"/>
      <c r="UM52" s="271"/>
      <c r="UN52" s="271"/>
      <c r="UO52" s="271"/>
      <c r="UP52" s="271"/>
      <c r="UQ52" s="271"/>
      <c r="UR52" s="271"/>
      <c r="US52" s="271"/>
      <c r="UT52" s="271"/>
      <c r="UU52" s="271"/>
      <c r="UV52" s="271"/>
      <c r="UW52" s="271"/>
      <c r="UX52" s="271"/>
      <c r="UY52" s="271"/>
      <c r="UZ52" s="271"/>
      <c r="VA52" s="271"/>
      <c r="VB52" s="271"/>
      <c r="VC52" s="271"/>
      <c r="VD52" s="271"/>
      <c r="VE52" s="271"/>
      <c r="VF52" s="271"/>
      <c r="VG52" s="271"/>
      <c r="VH52" s="271"/>
      <c r="VI52" s="271"/>
      <c r="VJ52" s="271"/>
      <c r="VK52" s="271"/>
      <c r="VL52" s="271"/>
      <c r="VM52" s="271"/>
      <c r="VN52" s="271"/>
      <c r="VO52" s="271"/>
      <c r="VP52" s="271"/>
      <c r="VQ52" s="271"/>
      <c r="VR52" s="271"/>
      <c r="VS52" s="271"/>
      <c r="VT52" s="271"/>
      <c r="VU52" s="271"/>
      <c r="VV52" s="271"/>
      <c r="VW52" s="271"/>
      <c r="VX52" s="271"/>
      <c r="VY52" s="271"/>
      <c r="VZ52" s="271"/>
      <c r="WA52" s="271"/>
      <c r="WB52" s="271"/>
      <c r="WC52" s="271"/>
      <c r="WD52" s="271"/>
      <c r="WE52" s="271"/>
      <c r="WF52" s="271"/>
      <c r="WG52" s="271"/>
      <c r="WH52" s="271"/>
      <c r="WI52" s="271"/>
      <c r="WJ52" s="271"/>
      <c r="WK52" s="271"/>
      <c r="WL52" s="271"/>
      <c r="WM52" s="271"/>
      <c r="WN52" s="271"/>
      <c r="WO52" s="271"/>
      <c r="WP52" s="271"/>
      <c r="WQ52" s="271"/>
      <c r="WR52" s="271"/>
      <c r="WS52" s="271"/>
      <c r="WT52" s="271"/>
      <c r="WU52" s="271"/>
      <c r="WV52" s="271"/>
      <c r="WW52" s="271"/>
      <c r="WX52" s="271"/>
      <c r="WY52" s="271"/>
      <c r="WZ52" s="271"/>
      <c r="XA52" s="271"/>
      <c r="XB52" s="271"/>
      <c r="XC52" s="271"/>
      <c r="XD52" s="271"/>
      <c r="XE52" s="271"/>
      <c r="XF52" s="271"/>
      <c r="XG52" s="271"/>
      <c r="XH52" s="271"/>
      <c r="XI52" s="271"/>
      <c r="XJ52" s="271"/>
      <c r="XK52" s="271"/>
      <c r="XL52" s="271"/>
      <c r="XM52" s="271"/>
      <c r="XN52" s="271"/>
      <c r="XO52" s="271"/>
      <c r="XP52" s="271"/>
      <c r="XQ52" s="271"/>
      <c r="XR52" s="271"/>
      <c r="XS52" s="271"/>
      <c r="XT52" s="271"/>
      <c r="XU52" s="271"/>
      <c r="XV52" s="271"/>
      <c r="XW52" s="271"/>
      <c r="XX52" s="271"/>
      <c r="XY52" s="271"/>
      <c r="XZ52" s="271"/>
      <c r="YA52" s="271"/>
      <c r="YB52" s="271"/>
      <c r="YC52" s="271"/>
      <c r="YD52" s="271"/>
      <c r="YE52" s="271"/>
      <c r="YF52" s="271"/>
      <c r="YG52" s="271"/>
      <c r="YH52" s="271"/>
      <c r="YI52" s="271"/>
      <c r="YJ52" s="271"/>
      <c r="YK52" s="271"/>
      <c r="YL52" s="271"/>
      <c r="YM52" s="271"/>
      <c r="YN52" s="271"/>
      <c r="YO52" s="271"/>
      <c r="YP52" s="271"/>
      <c r="YQ52" s="271"/>
      <c r="YR52" s="271"/>
      <c r="YS52" s="271"/>
      <c r="YT52" s="271"/>
      <c r="YU52" s="271"/>
      <c r="YV52" s="271"/>
      <c r="YW52" s="271"/>
      <c r="YX52" s="271"/>
      <c r="YY52" s="271"/>
      <c r="YZ52" s="271"/>
      <c r="ZA52" s="271"/>
      <c r="ZB52" s="271"/>
      <c r="ZC52" s="271"/>
      <c r="ZD52" s="271"/>
      <c r="ZE52" s="271"/>
      <c r="ZF52" s="271"/>
      <c r="ZG52" s="271"/>
      <c r="ZH52" s="271"/>
      <c r="ZI52" s="271"/>
      <c r="ZJ52" s="271"/>
      <c r="ZK52" s="271"/>
      <c r="ZL52" s="271"/>
      <c r="ZM52" s="271"/>
      <c r="ZN52" s="271"/>
      <c r="ZO52" s="271"/>
      <c r="ZP52" s="271"/>
      <c r="ZQ52" s="271"/>
      <c r="ZR52" s="271"/>
      <c r="ZS52" s="271"/>
      <c r="ZT52" s="271"/>
      <c r="ZU52" s="271"/>
      <c r="ZV52" s="271"/>
      <c r="ZW52" s="271"/>
      <c r="ZX52" s="271"/>
      <c r="ZY52" s="271"/>
      <c r="ZZ52" s="271"/>
      <c r="AAA52" s="271"/>
      <c r="AAB52" s="271"/>
      <c r="AAC52" s="271"/>
      <c r="AAD52" s="271"/>
      <c r="AAE52" s="271"/>
      <c r="AAF52" s="271"/>
      <c r="AAG52" s="271"/>
      <c r="AAH52" s="271"/>
      <c r="AAI52" s="271"/>
      <c r="AAJ52" s="271"/>
      <c r="AAK52" s="271"/>
      <c r="AAL52" s="271"/>
      <c r="AAM52" s="271"/>
      <c r="AAN52" s="271"/>
      <c r="AAO52" s="271"/>
      <c r="AAP52" s="271"/>
      <c r="AAQ52" s="271"/>
      <c r="AAR52" s="271"/>
      <c r="AAS52" s="271"/>
      <c r="AAT52" s="271"/>
      <c r="AAU52" s="271"/>
      <c r="AAV52" s="271"/>
      <c r="AAW52" s="271"/>
      <c r="AAX52" s="271"/>
      <c r="AAY52" s="271"/>
      <c r="AAZ52" s="271"/>
      <c r="ABA52" s="271"/>
      <c r="ABB52" s="271"/>
      <c r="ABC52" s="271"/>
      <c r="ABD52" s="271"/>
      <c r="ABE52" s="271"/>
      <c r="ABF52" s="271"/>
      <c r="ABG52" s="271"/>
      <c r="ABH52" s="271"/>
      <c r="ABI52" s="271"/>
      <c r="ABJ52" s="271"/>
      <c r="ABK52" s="271"/>
      <c r="ABL52" s="271"/>
      <c r="ABM52" s="271"/>
      <c r="ABN52" s="271"/>
      <c r="ABO52" s="271"/>
      <c r="ABP52" s="271"/>
      <c r="ABQ52" s="271"/>
      <c r="ABR52" s="271"/>
      <c r="ABS52" s="271"/>
      <c r="ABT52" s="271"/>
      <c r="ABU52" s="271"/>
      <c r="ABV52" s="271"/>
      <c r="ABW52" s="271"/>
      <c r="ABX52" s="271"/>
      <c r="ABY52" s="271"/>
      <c r="ABZ52" s="271"/>
      <c r="ACA52" s="271"/>
      <c r="ACB52" s="271"/>
      <c r="ACC52" s="271"/>
      <c r="ACD52" s="271"/>
      <c r="ACE52" s="271"/>
      <c r="ACF52" s="271"/>
      <c r="ACG52" s="271"/>
      <c r="ACH52" s="271"/>
      <c r="ACI52" s="271"/>
      <c r="ACJ52" s="271"/>
      <c r="ACK52" s="271"/>
      <c r="ACL52" s="271"/>
      <c r="ACM52" s="271"/>
      <c r="ACN52" s="271"/>
      <c r="ACO52" s="271"/>
      <c r="ACP52" s="271"/>
      <c r="ACQ52" s="271"/>
      <c r="ACR52" s="271"/>
      <c r="ACS52" s="271"/>
      <c r="ACT52" s="271"/>
      <c r="ACU52" s="271"/>
      <c r="ACV52" s="271"/>
      <c r="ACW52" s="271"/>
      <c r="ACX52" s="271"/>
      <c r="ACY52" s="271"/>
      <c r="ACZ52" s="271"/>
      <c r="ADA52" s="271"/>
      <c r="ADB52" s="271"/>
      <c r="ADC52" s="271"/>
      <c r="ADD52" s="271"/>
      <c r="ADE52" s="271"/>
      <c r="ADF52" s="271"/>
      <c r="ADG52" s="271"/>
      <c r="ADH52" s="271"/>
      <c r="ADI52" s="271"/>
      <c r="ADJ52" s="271"/>
      <c r="ADK52" s="271"/>
      <c r="ADL52" s="271"/>
      <c r="ADM52" s="271"/>
      <c r="ADN52" s="271"/>
      <c r="ADO52" s="271"/>
      <c r="ADP52" s="271"/>
      <c r="ADQ52" s="271"/>
      <c r="ADR52" s="271"/>
      <c r="ADS52" s="271"/>
      <c r="ADT52" s="271"/>
      <c r="ADU52" s="271"/>
      <c r="ADV52" s="271"/>
      <c r="ADW52" s="271"/>
      <c r="ADX52" s="271"/>
      <c r="ADY52" s="271"/>
      <c r="ADZ52" s="271"/>
      <c r="AEA52" s="271"/>
      <c r="AEB52" s="271"/>
      <c r="AEC52" s="271"/>
      <c r="AED52" s="271"/>
      <c r="AEE52" s="271"/>
      <c r="AEF52" s="271"/>
      <c r="AEG52" s="271"/>
      <c r="AEH52" s="271"/>
      <c r="AEI52" s="271"/>
      <c r="AEJ52" s="271"/>
      <c r="AEK52" s="271"/>
      <c r="AEL52" s="271"/>
      <c r="AEM52" s="271"/>
      <c r="AEN52" s="271"/>
      <c r="AEO52" s="271"/>
      <c r="AEP52" s="271"/>
      <c r="AEQ52" s="271"/>
      <c r="AER52" s="271"/>
      <c r="AES52" s="271"/>
      <c r="AET52" s="271"/>
      <c r="AEU52" s="271"/>
      <c r="AEV52" s="271"/>
      <c r="AEW52" s="271"/>
      <c r="AEX52" s="271"/>
      <c r="AEY52" s="271"/>
      <c r="AEZ52" s="271"/>
      <c r="AFA52" s="271"/>
      <c r="AFB52" s="271"/>
      <c r="AFC52" s="271"/>
      <c r="AFD52" s="271"/>
      <c r="AFE52" s="271"/>
      <c r="AFF52" s="271"/>
      <c r="AFG52" s="271"/>
      <c r="AFH52" s="271"/>
      <c r="AFI52" s="271"/>
      <c r="AFJ52" s="271"/>
      <c r="AFK52" s="271"/>
      <c r="AFL52" s="271"/>
      <c r="AFM52" s="271"/>
      <c r="AFN52" s="271"/>
      <c r="AFO52" s="271"/>
      <c r="AFP52" s="271"/>
      <c r="AFQ52" s="271"/>
      <c r="AFR52" s="271"/>
      <c r="AFS52" s="271"/>
      <c r="AFT52" s="271"/>
      <c r="AFU52" s="271"/>
      <c r="AFV52" s="271"/>
      <c r="AFW52" s="271"/>
      <c r="AFX52" s="271"/>
      <c r="AFY52" s="271"/>
      <c r="AFZ52" s="271"/>
      <c r="AGA52" s="271"/>
      <c r="AGB52" s="271"/>
      <c r="AGC52" s="271"/>
      <c r="AGD52" s="271"/>
      <c r="AGE52" s="271"/>
      <c r="AGF52" s="271"/>
      <c r="AGG52" s="271"/>
      <c r="AGH52" s="271"/>
      <c r="AGI52" s="271"/>
      <c r="AGJ52" s="271"/>
      <c r="AGK52" s="271"/>
      <c r="AGL52" s="271"/>
      <c r="AGM52" s="271"/>
      <c r="AGN52" s="271"/>
      <c r="AGO52" s="271"/>
      <c r="AGP52" s="271"/>
      <c r="AGQ52" s="271"/>
      <c r="AGR52" s="271"/>
      <c r="AGS52" s="271"/>
      <c r="AGT52" s="271"/>
      <c r="AGU52" s="271"/>
      <c r="AGV52" s="271"/>
      <c r="AGW52" s="271"/>
      <c r="AGX52" s="271"/>
      <c r="AGY52" s="271"/>
      <c r="AGZ52" s="271"/>
      <c r="AHA52" s="271"/>
      <c r="AHB52" s="271"/>
      <c r="AHC52" s="271"/>
      <c r="AHD52" s="271"/>
      <c r="AHE52" s="271"/>
      <c r="AHF52" s="271"/>
      <c r="AHG52" s="271"/>
      <c r="AHH52" s="271"/>
      <c r="AHI52" s="271"/>
      <c r="AHJ52" s="271"/>
      <c r="AHK52" s="271"/>
      <c r="AHL52" s="271"/>
      <c r="AHM52" s="271"/>
      <c r="AHN52" s="271"/>
      <c r="AHO52" s="271"/>
      <c r="AHP52" s="271"/>
      <c r="AHQ52" s="271"/>
      <c r="AHR52" s="271"/>
      <c r="AHS52" s="271"/>
      <c r="AHT52" s="271"/>
      <c r="AHU52" s="271"/>
      <c r="AHV52" s="271"/>
      <c r="AHW52" s="271"/>
      <c r="AHX52" s="271"/>
      <c r="AHY52" s="271"/>
      <c r="AHZ52" s="271"/>
      <c r="AIA52" s="271"/>
      <c r="AIB52" s="271"/>
      <c r="AIC52" s="271"/>
      <c r="AID52" s="271"/>
      <c r="AIE52" s="271"/>
      <c r="AIF52" s="271"/>
      <c r="AIG52" s="271"/>
      <c r="AIH52" s="271"/>
      <c r="AII52" s="271"/>
      <c r="AIJ52" s="271"/>
      <c r="AIK52" s="271"/>
      <c r="AIL52" s="271"/>
      <c r="AIM52" s="271"/>
      <c r="AIN52" s="271"/>
      <c r="AIO52" s="271"/>
      <c r="AIP52" s="271"/>
      <c r="AIQ52" s="271"/>
      <c r="AIR52" s="271"/>
      <c r="AIS52" s="271"/>
      <c r="AIT52" s="271"/>
      <c r="AIU52" s="271"/>
      <c r="AIV52" s="271"/>
      <c r="AIW52" s="271"/>
      <c r="AIX52" s="271"/>
      <c r="AIY52" s="271"/>
      <c r="AIZ52" s="271"/>
      <c r="AJA52" s="271"/>
      <c r="AJB52" s="271"/>
      <c r="AJC52" s="271"/>
      <c r="AJD52" s="271"/>
      <c r="AJE52" s="271"/>
      <c r="AJF52" s="271"/>
      <c r="AJG52" s="271"/>
      <c r="AJH52" s="271"/>
      <c r="AJI52" s="271"/>
      <c r="AJJ52" s="271"/>
      <c r="AJK52" s="271"/>
      <c r="AJL52" s="271"/>
      <c r="AJM52" s="271"/>
      <c r="AJN52" s="271"/>
      <c r="AJO52" s="271"/>
      <c r="AJP52" s="271"/>
      <c r="AJQ52" s="271"/>
      <c r="AJR52" s="271"/>
      <c r="AJS52" s="271"/>
      <c r="AJT52" s="271"/>
      <c r="AJU52" s="271"/>
      <c r="AJV52" s="271"/>
      <c r="AJW52" s="271"/>
      <c r="AJX52" s="271"/>
      <c r="AJY52" s="271"/>
      <c r="AJZ52" s="271"/>
      <c r="AKA52" s="271"/>
      <c r="AKB52" s="271"/>
      <c r="AKC52" s="271"/>
      <c r="AKD52" s="271"/>
      <c r="AKE52" s="271"/>
      <c r="AKF52" s="271"/>
      <c r="AKG52" s="271"/>
      <c r="AKH52" s="271"/>
      <c r="AKI52" s="271"/>
      <c r="AKJ52" s="271"/>
      <c r="AKK52" s="271"/>
      <c r="AKL52" s="271"/>
      <c r="AKM52" s="271"/>
      <c r="AKN52" s="271"/>
      <c r="AKO52" s="271"/>
      <c r="AKP52" s="271"/>
      <c r="AKQ52" s="271"/>
      <c r="AKR52" s="271"/>
      <c r="AKS52" s="271"/>
      <c r="AKT52" s="271"/>
      <c r="AKU52" s="271"/>
      <c r="AKV52" s="271"/>
      <c r="AKW52" s="271"/>
      <c r="AKX52" s="271"/>
      <c r="AKY52" s="271"/>
      <c r="AKZ52" s="271"/>
      <c r="ALA52" s="271"/>
      <c r="ALB52" s="271"/>
      <c r="ALC52" s="271"/>
      <c r="ALD52" s="271"/>
      <c r="ALE52" s="271"/>
      <c r="ALF52" s="271"/>
      <c r="ALG52" s="271"/>
      <c r="ALH52" s="271"/>
      <c r="ALI52" s="271"/>
      <c r="ALJ52" s="271"/>
      <c r="ALK52" s="271"/>
      <c r="ALL52" s="271"/>
      <c r="ALM52" s="271"/>
      <c r="ALN52" s="271"/>
      <c r="ALO52" s="271"/>
      <c r="ALP52" s="271"/>
      <c r="ALQ52" s="271"/>
      <c r="ALR52" s="271"/>
      <c r="ALS52" s="271"/>
      <c r="ALT52" s="271"/>
      <c r="ALU52" s="271"/>
      <c r="ALV52" s="271"/>
      <c r="ALW52" s="271"/>
      <c r="ALX52" s="271"/>
      <c r="ALY52" s="271"/>
      <c r="ALZ52" s="271"/>
      <c r="AMA52" s="271"/>
      <c r="AMB52" s="271"/>
      <c r="AMC52" s="271"/>
      <c r="AMD52" s="271"/>
      <c r="AME52" s="271"/>
      <c r="AMF52" s="271"/>
      <c r="AMG52" s="271"/>
      <c r="AMH52" s="271"/>
      <c r="AMI52" s="271"/>
      <c r="AMJ52" s="271"/>
      <c r="AMK52" s="271"/>
      <c r="AML52" s="271"/>
      <c r="AMM52" s="271"/>
      <c r="AMN52" s="271"/>
      <c r="AMO52" s="271"/>
    </row>
    <row r="53" spans="1:1029" s="1" customFormat="1" ht="69" customHeight="1">
      <c r="A53" s="283"/>
      <c r="B53" s="10">
        <v>44</v>
      </c>
      <c r="C53" s="280">
        <v>43</v>
      </c>
      <c r="D53" s="281" t="s">
        <v>289</v>
      </c>
      <c r="E53" s="10" t="s">
        <v>290</v>
      </c>
      <c r="F53" s="10" t="s">
        <v>98</v>
      </c>
      <c r="G53" s="11"/>
      <c r="H53" s="11"/>
      <c r="I53" s="11"/>
      <c r="J53" s="11"/>
      <c r="K53" s="11"/>
      <c r="L53" s="11"/>
      <c r="M53" s="11"/>
      <c r="N53" s="390"/>
      <c r="O53" s="390" t="s">
        <v>249</v>
      </c>
      <c r="P53" s="390" t="s">
        <v>63</v>
      </c>
      <c r="Q53" s="384" t="s">
        <v>64</v>
      </c>
      <c r="R53" s="391">
        <v>17</v>
      </c>
      <c r="S53" s="387">
        <v>19</v>
      </c>
      <c r="T53" s="387"/>
      <c r="U53" s="387"/>
      <c r="V53" s="387">
        <v>1</v>
      </c>
      <c r="W53" s="387"/>
      <c r="X53" s="387"/>
      <c r="Y53" s="387"/>
      <c r="Z53" s="387"/>
      <c r="AA53" s="387">
        <v>1</v>
      </c>
      <c r="AB53" s="384">
        <v>84</v>
      </c>
      <c r="AC53" s="387"/>
      <c r="AD53" s="387"/>
      <c r="AE53" s="387"/>
      <c r="AF53" s="387"/>
      <c r="AG53" s="387"/>
      <c r="AH53" s="387"/>
      <c r="AI53" s="387"/>
      <c r="AJ53" s="387"/>
      <c r="AK53" s="387"/>
      <c r="AL53" s="387" t="s">
        <v>93</v>
      </c>
      <c r="AM53" s="387" t="s">
        <v>291</v>
      </c>
      <c r="AN53" s="384" t="s">
        <v>71</v>
      </c>
      <c r="AO53" s="384" t="s">
        <v>72</v>
      </c>
      <c r="AP53" s="384"/>
      <c r="AQ53" s="384"/>
      <c r="AR53" s="384"/>
      <c r="AS53" s="384"/>
      <c r="AT53" s="387"/>
      <c r="AU53" s="387"/>
      <c r="AV53" s="387"/>
      <c r="AW53" s="387"/>
      <c r="AX53" s="387">
        <v>1</v>
      </c>
      <c r="AY53" s="387"/>
      <c r="AZ53" s="387"/>
      <c r="BA53" s="387"/>
      <c r="BB53" s="387"/>
      <c r="BC53" s="387"/>
      <c r="BD53" s="387"/>
      <c r="BE53" s="387"/>
      <c r="BF53" s="387"/>
      <c r="BG53" s="387"/>
      <c r="BH53" s="387"/>
      <c r="BI53" s="387"/>
      <c r="BJ53" s="387"/>
      <c r="BK53" s="389">
        <v>1500</v>
      </c>
      <c r="BL53" s="10">
        <v>2</v>
      </c>
      <c r="BM53" s="10" t="s">
        <v>206</v>
      </c>
      <c r="BN53" s="10">
        <v>32</v>
      </c>
      <c r="BO53" s="10" t="s">
        <v>74</v>
      </c>
      <c r="BP53" s="10" t="s">
        <v>74</v>
      </c>
      <c r="BQ53" s="10">
        <v>1</v>
      </c>
      <c r="BR53" s="10" t="str">
        <f t="shared" si="0"/>
        <v>43_21.1</v>
      </c>
      <c r="BS53" s="282"/>
      <c r="BT53" s="10"/>
      <c r="BU53" s="10"/>
      <c r="BV53" s="10" t="s">
        <v>1777</v>
      </c>
      <c r="BW53" s="289"/>
      <c r="BX53" s="289"/>
      <c r="BY53" s="457"/>
      <c r="BZ53" s="457"/>
      <c r="CA53" s="457"/>
      <c r="CB53" s="271"/>
      <c r="CC53" s="458" t="s">
        <v>1959</v>
      </c>
      <c r="CD53" s="271"/>
      <c r="CE53" s="271"/>
      <c r="CF53" s="271"/>
      <c r="CG53" s="271"/>
      <c r="CH53" s="271"/>
      <c r="CI53" s="271"/>
      <c r="CJ53" s="271"/>
      <c r="CK53" s="271"/>
      <c r="CL53" s="271"/>
      <c r="CM53" s="271"/>
      <c r="CN53" s="271"/>
      <c r="CO53" s="271"/>
      <c r="CP53" s="271"/>
      <c r="CQ53" s="271"/>
      <c r="CR53" s="271"/>
      <c r="CS53" s="271"/>
      <c r="CT53" s="271"/>
      <c r="CU53" s="271"/>
      <c r="CV53" s="271"/>
      <c r="CW53" s="271"/>
      <c r="CX53" s="271"/>
      <c r="CY53" s="271"/>
      <c r="CZ53" s="271"/>
      <c r="DA53" s="271"/>
      <c r="DB53" s="271"/>
      <c r="DC53" s="271"/>
      <c r="DD53" s="271"/>
      <c r="DE53" s="271"/>
      <c r="DF53" s="271"/>
      <c r="DG53" s="271"/>
      <c r="DH53" s="271"/>
      <c r="DI53" s="271"/>
      <c r="DJ53" s="271"/>
      <c r="DK53" s="271"/>
      <c r="DL53" s="271"/>
      <c r="DM53" s="271"/>
      <c r="DN53" s="271"/>
      <c r="DO53" s="271"/>
      <c r="DP53" s="271"/>
      <c r="DQ53" s="271"/>
      <c r="DR53" s="271"/>
      <c r="DS53" s="271"/>
      <c r="DT53" s="271"/>
      <c r="DU53" s="271"/>
      <c r="DV53" s="271"/>
      <c r="DW53" s="271"/>
      <c r="DX53" s="271"/>
      <c r="DY53" s="271"/>
      <c r="DZ53" s="271"/>
      <c r="EA53" s="271"/>
      <c r="EB53" s="271"/>
      <c r="EC53" s="271"/>
      <c r="ED53" s="271"/>
      <c r="EE53" s="271"/>
      <c r="EF53" s="271"/>
      <c r="EG53" s="271"/>
      <c r="EH53" s="271"/>
      <c r="EI53" s="271"/>
      <c r="EJ53" s="271"/>
      <c r="EK53" s="271"/>
      <c r="EL53" s="271"/>
      <c r="EM53" s="271"/>
      <c r="EN53" s="271"/>
      <c r="EO53" s="271"/>
      <c r="EP53" s="271"/>
      <c r="EQ53" s="271"/>
      <c r="ER53" s="271"/>
      <c r="ES53" s="271"/>
      <c r="ET53" s="271"/>
      <c r="EU53" s="271"/>
      <c r="EV53" s="271"/>
      <c r="EW53" s="271"/>
      <c r="EX53" s="271"/>
      <c r="EY53" s="271"/>
      <c r="EZ53" s="271"/>
      <c r="FA53" s="271"/>
      <c r="FB53" s="271"/>
      <c r="FC53" s="271"/>
      <c r="FD53" s="271"/>
      <c r="FE53" s="271"/>
      <c r="FF53" s="271"/>
      <c r="FG53" s="271"/>
      <c r="FH53" s="271"/>
      <c r="FI53" s="271"/>
      <c r="FJ53" s="271"/>
      <c r="FK53" s="271"/>
      <c r="FL53" s="271"/>
      <c r="FM53" s="271"/>
      <c r="FN53" s="271"/>
      <c r="FO53" s="271"/>
      <c r="FP53" s="271"/>
      <c r="FQ53" s="271"/>
      <c r="FR53" s="271"/>
      <c r="FS53" s="271"/>
      <c r="FT53" s="271"/>
      <c r="FU53" s="271"/>
      <c r="FV53" s="271"/>
      <c r="FW53" s="271"/>
      <c r="FX53" s="271"/>
      <c r="FY53" s="271"/>
      <c r="FZ53" s="271"/>
      <c r="GA53" s="271"/>
      <c r="GB53" s="271"/>
      <c r="GC53" s="271"/>
      <c r="GD53" s="271"/>
      <c r="GE53" s="271"/>
      <c r="GF53" s="271"/>
      <c r="GG53" s="271"/>
      <c r="GH53" s="271"/>
      <c r="GI53" s="271"/>
      <c r="GJ53" s="271"/>
      <c r="GK53" s="271"/>
      <c r="GL53" s="271"/>
      <c r="GM53" s="271"/>
      <c r="GN53" s="271"/>
      <c r="GO53" s="271"/>
      <c r="GP53" s="271"/>
      <c r="GQ53" s="271"/>
      <c r="GR53" s="271"/>
      <c r="GS53" s="271"/>
      <c r="GT53" s="271"/>
      <c r="GU53" s="271"/>
      <c r="GV53" s="271"/>
      <c r="GW53" s="271"/>
      <c r="GX53" s="271"/>
      <c r="GY53" s="271"/>
      <c r="GZ53" s="271"/>
      <c r="HA53" s="271"/>
      <c r="HB53" s="271"/>
      <c r="HC53" s="271"/>
      <c r="HD53" s="271"/>
      <c r="HE53" s="271"/>
      <c r="HF53" s="271"/>
      <c r="HG53" s="271"/>
      <c r="HH53" s="271"/>
      <c r="HI53" s="271"/>
      <c r="HJ53" s="271"/>
      <c r="HK53" s="271"/>
      <c r="HL53" s="271"/>
      <c r="HM53" s="271"/>
      <c r="HN53" s="271"/>
      <c r="HO53" s="271"/>
      <c r="HP53" s="271"/>
      <c r="HQ53" s="271"/>
      <c r="HR53" s="271"/>
      <c r="HS53" s="271"/>
      <c r="HT53" s="271"/>
      <c r="HU53" s="271"/>
      <c r="HV53" s="271"/>
      <c r="HW53" s="271"/>
      <c r="HX53" s="271"/>
      <c r="HY53" s="271"/>
      <c r="HZ53" s="271"/>
      <c r="IA53" s="271"/>
      <c r="IB53" s="271"/>
      <c r="IC53" s="271"/>
      <c r="ID53" s="271"/>
      <c r="IE53" s="271"/>
      <c r="IF53" s="271"/>
      <c r="IG53" s="271"/>
      <c r="IH53" s="271"/>
      <c r="II53" s="271"/>
      <c r="IJ53" s="271"/>
      <c r="IK53" s="271"/>
      <c r="IL53" s="271"/>
      <c r="IM53" s="271"/>
      <c r="IN53" s="271"/>
      <c r="IO53" s="271"/>
      <c r="IP53" s="271"/>
      <c r="IQ53" s="271"/>
      <c r="IR53" s="271"/>
      <c r="IS53" s="271"/>
      <c r="IT53" s="271"/>
      <c r="IU53" s="271"/>
      <c r="IV53" s="271"/>
      <c r="IW53" s="271"/>
      <c r="IX53" s="271"/>
      <c r="IY53" s="271"/>
      <c r="IZ53" s="271"/>
      <c r="JA53" s="271"/>
      <c r="JB53" s="271"/>
      <c r="JC53" s="271"/>
      <c r="JD53" s="271"/>
      <c r="JE53" s="271"/>
      <c r="JF53" s="271"/>
      <c r="JG53" s="271"/>
      <c r="JH53" s="271"/>
      <c r="JI53" s="271"/>
      <c r="JJ53" s="271"/>
      <c r="JK53" s="271"/>
      <c r="JL53" s="271"/>
      <c r="JM53" s="271"/>
      <c r="JN53" s="271"/>
      <c r="JO53" s="271"/>
      <c r="JP53" s="271"/>
      <c r="JQ53" s="271"/>
      <c r="JR53" s="271"/>
      <c r="JS53" s="271"/>
      <c r="JT53" s="271"/>
      <c r="JU53" s="271"/>
      <c r="JV53" s="271"/>
      <c r="JW53" s="271"/>
      <c r="JX53" s="271"/>
      <c r="JY53" s="271"/>
      <c r="JZ53" s="271"/>
      <c r="KA53" s="271"/>
      <c r="KB53" s="271"/>
      <c r="KC53" s="271"/>
      <c r="KD53" s="271"/>
      <c r="KE53" s="271"/>
      <c r="KF53" s="271"/>
      <c r="KG53" s="271"/>
      <c r="KH53" s="271"/>
      <c r="KI53" s="271"/>
      <c r="KJ53" s="271"/>
      <c r="KK53" s="271"/>
      <c r="KL53" s="271"/>
      <c r="KM53" s="271"/>
      <c r="KN53" s="271"/>
      <c r="KO53" s="271"/>
      <c r="KP53" s="271"/>
      <c r="KQ53" s="271"/>
      <c r="KR53" s="271"/>
      <c r="KS53" s="271"/>
      <c r="KT53" s="271"/>
      <c r="KU53" s="271"/>
      <c r="KV53" s="271"/>
      <c r="KW53" s="271"/>
      <c r="KX53" s="271"/>
      <c r="KY53" s="271"/>
      <c r="KZ53" s="271"/>
      <c r="LA53" s="271"/>
      <c r="LB53" s="271"/>
      <c r="LC53" s="271"/>
      <c r="LD53" s="271"/>
      <c r="LE53" s="271"/>
      <c r="LF53" s="271"/>
      <c r="LG53" s="271"/>
      <c r="LH53" s="271"/>
      <c r="LI53" s="271"/>
      <c r="LJ53" s="271"/>
      <c r="LK53" s="271"/>
      <c r="LL53" s="271"/>
      <c r="LM53" s="271"/>
      <c r="LN53" s="271"/>
      <c r="LO53" s="271"/>
      <c r="LP53" s="271"/>
      <c r="LQ53" s="271"/>
      <c r="LR53" s="271"/>
      <c r="LS53" s="271"/>
      <c r="LT53" s="271"/>
      <c r="LU53" s="271"/>
      <c r="LV53" s="271"/>
      <c r="LW53" s="271"/>
      <c r="LX53" s="271"/>
      <c r="LY53" s="271"/>
      <c r="LZ53" s="271"/>
      <c r="MA53" s="271"/>
      <c r="MB53" s="271"/>
      <c r="MC53" s="271"/>
      <c r="MD53" s="271"/>
      <c r="ME53" s="271"/>
      <c r="MF53" s="271"/>
      <c r="MG53" s="271"/>
      <c r="MH53" s="271"/>
      <c r="MI53" s="271"/>
      <c r="MJ53" s="271"/>
      <c r="MK53" s="271"/>
      <c r="ML53" s="271"/>
      <c r="MM53" s="271"/>
      <c r="MN53" s="271"/>
      <c r="MO53" s="271"/>
      <c r="MP53" s="271"/>
      <c r="MQ53" s="271"/>
      <c r="MR53" s="271"/>
      <c r="MS53" s="271"/>
      <c r="MT53" s="271"/>
      <c r="MU53" s="271"/>
      <c r="MV53" s="271"/>
      <c r="MW53" s="271"/>
      <c r="MX53" s="271"/>
      <c r="MY53" s="271"/>
      <c r="MZ53" s="271"/>
      <c r="NA53" s="271"/>
      <c r="NB53" s="271"/>
      <c r="NC53" s="271"/>
      <c r="ND53" s="271"/>
      <c r="NE53" s="271"/>
      <c r="NF53" s="271"/>
      <c r="NG53" s="271"/>
      <c r="NH53" s="271"/>
      <c r="NI53" s="271"/>
      <c r="NJ53" s="271"/>
      <c r="NK53" s="271"/>
      <c r="NL53" s="271"/>
      <c r="NM53" s="271"/>
      <c r="NN53" s="271"/>
      <c r="NO53" s="271"/>
      <c r="NP53" s="271"/>
      <c r="NQ53" s="271"/>
      <c r="NR53" s="271"/>
      <c r="NS53" s="271"/>
      <c r="NT53" s="271"/>
      <c r="NU53" s="271"/>
      <c r="NV53" s="271"/>
      <c r="NW53" s="271"/>
      <c r="NX53" s="271"/>
      <c r="NY53" s="271"/>
      <c r="NZ53" s="271"/>
      <c r="OA53" s="271"/>
      <c r="OB53" s="271"/>
      <c r="OC53" s="271"/>
      <c r="OD53" s="271"/>
      <c r="OE53" s="271"/>
      <c r="OF53" s="271"/>
      <c r="OG53" s="271"/>
      <c r="OH53" s="271"/>
      <c r="OI53" s="271"/>
      <c r="OJ53" s="271"/>
      <c r="OK53" s="271"/>
      <c r="OL53" s="271"/>
      <c r="OM53" s="271"/>
      <c r="ON53" s="271"/>
      <c r="OO53" s="271"/>
      <c r="OP53" s="271"/>
      <c r="OQ53" s="271"/>
      <c r="OR53" s="271"/>
      <c r="OS53" s="271"/>
      <c r="OT53" s="271"/>
      <c r="OU53" s="271"/>
      <c r="OV53" s="271"/>
      <c r="OW53" s="271"/>
      <c r="OX53" s="271"/>
      <c r="OY53" s="271"/>
      <c r="OZ53" s="271"/>
      <c r="PA53" s="271"/>
      <c r="PB53" s="271"/>
      <c r="PC53" s="271"/>
      <c r="PD53" s="271"/>
      <c r="PE53" s="271"/>
      <c r="PF53" s="271"/>
      <c r="PG53" s="271"/>
      <c r="PH53" s="271"/>
      <c r="PI53" s="271"/>
      <c r="PJ53" s="271"/>
      <c r="PK53" s="271"/>
      <c r="PL53" s="271"/>
      <c r="PM53" s="271"/>
      <c r="PN53" s="271"/>
      <c r="PO53" s="271"/>
      <c r="PP53" s="271"/>
      <c r="PQ53" s="271"/>
      <c r="PR53" s="271"/>
      <c r="PS53" s="271"/>
      <c r="PT53" s="271"/>
      <c r="PU53" s="271"/>
      <c r="PV53" s="271"/>
      <c r="PW53" s="271"/>
      <c r="PX53" s="271"/>
      <c r="PY53" s="271"/>
      <c r="PZ53" s="271"/>
      <c r="QA53" s="271"/>
      <c r="QB53" s="271"/>
      <c r="QC53" s="271"/>
      <c r="QD53" s="271"/>
      <c r="QE53" s="271"/>
      <c r="QF53" s="271"/>
      <c r="QG53" s="271"/>
      <c r="QH53" s="271"/>
      <c r="QI53" s="271"/>
      <c r="QJ53" s="271"/>
      <c r="QK53" s="271"/>
      <c r="QL53" s="271"/>
      <c r="QM53" s="271"/>
      <c r="QN53" s="271"/>
      <c r="QO53" s="271"/>
      <c r="QP53" s="271"/>
      <c r="QQ53" s="271"/>
      <c r="QR53" s="271"/>
      <c r="QS53" s="271"/>
      <c r="QT53" s="271"/>
      <c r="QU53" s="271"/>
      <c r="QV53" s="271"/>
      <c r="QW53" s="271"/>
      <c r="QX53" s="271"/>
      <c r="QY53" s="271"/>
      <c r="QZ53" s="271"/>
      <c r="RA53" s="271"/>
      <c r="RB53" s="271"/>
      <c r="RC53" s="271"/>
      <c r="RD53" s="271"/>
      <c r="RE53" s="271"/>
      <c r="RF53" s="271"/>
      <c r="RG53" s="271"/>
      <c r="RH53" s="271"/>
      <c r="RI53" s="271"/>
      <c r="RJ53" s="271"/>
      <c r="RK53" s="271"/>
      <c r="RL53" s="271"/>
      <c r="RM53" s="271"/>
      <c r="RN53" s="271"/>
      <c r="RO53" s="271"/>
      <c r="RP53" s="271"/>
      <c r="RQ53" s="271"/>
      <c r="RR53" s="271"/>
      <c r="RS53" s="271"/>
      <c r="RT53" s="271"/>
      <c r="RU53" s="271"/>
      <c r="RV53" s="271"/>
      <c r="RW53" s="271"/>
      <c r="RX53" s="271"/>
      <c r="RY53" s="271"/>
      <c r="RZ53" s="271"/>
      <c r="SA53" s="271"/>
      <c r="SB53" s="271"/>
      <c r="SC53" s="271"/>
      <c r="SD53" s="271"/>
      <c r="SE53" s="271"/>
      <c r="SF53" s="271"/>
      <c r="SG53" s="271"/>
      <c r="SH53" s="271"/>
      <c r="SI53" s="271"/>
      <c r="SJ53" s="271"/>
      <c r="SK53" s="271"/>
      <c r="SL53" s="271"/>
      <c r="SM53" s="271"/>
      <c r="SN53" s="271"/>
      <c r="SO53" s="271"/>
      <c r="SP53" s="271"/>
      <c r="SQ53" s="271"/>
      <c r="SR53" s="271"/>
      <c r="SS53" s="271"/>
      <c r="ST53" s="271"/>
      <c r="SU53" s="271"/>
      <c r="SV53" s="271"/>
      <c r="SW53" s="271"/>
      <c r="SX53" s="271"/>
      <c r="SY53" s="271"/>
      <c r="SZ53" s="271"/>
      <c r="TA53" s="271"/>
      <c r="TB53" s="271"/>
      <c r="TC53" s="271"/>
      <c r="TD53" s="271"/>
      <c r="TE53" s="271"/>
      <c r="TF53" s="271"/>
      <c r="TG53" s="271"/>
      <c r="TH53" s="271"/>
      <c r="TI53" s="271"/>
      <c r="TJ53" s="271"/>
      <c r="TK53" s="271"/>
      <c r="TL53" s="271"/>
      <c r="TM53" s="271"/>
      <c r="TN53" s="271"/>
      <c r="TO53" s="271"/>
      <c r="TP53" s="271"/>
      <c r="TQ53" s="271"/>
      <c r="TR53" s="271"/>
      <c r="TS53" s="271"/>
      <c r="TT53" s="271"/>
      <c r="TU53" s="271"/>
      <c r="TV53" s="271"/>
      <c r="TW53" s="271"/>
      <c r="TX53" s="271"/>
      <c r="TY53" s="271"/>
      <c r="TZ53" s="271"/>
      <c r="UA53" s="271"/>
      <c r="UB53" s="271"/>
      <c r="UC53" s="271"/>
      <c r="UD53" s="271"/>
      <c r="UE53" s="271"/>
      <c r="UF53" s="271"/>
      <c r="UG53" s="271"/>
      <c r="UH53" s="271"/>
      <c r="UI53" s="271"/>
      <c r="UJ53" s="271"/>
      <c r="UK53" s="271"/>
      <c r="UL53" s="271"/>
      <c r="UM53" s="271"/>
      <c r="UN53" s="271"/>
      <c r="UO53" s="271"/>
      <c r="UP53" s="271"/>
      <c r="UQ53" s="271"/>
      <c r="UR53" s="271"/>
      <c r="US53" s="271"/>
      <c r="UT53" s="271"/>
      <c r="UU53" s="271"/>
      <c r="UV53" s="271"/>
      <c r="UW53" s="271"/>
      <c r="UX53" s="271"/>
      <c r="UY53" s="271"/>
      <c r="UZ53" s="271"/>
      <c r="VA53" s="271"/>
      <c r="VB53" s="271"/>
      <c r="VC53" s="271"/>
      <c r="VD53" s="271"/>
      <c r="VE53" s="271"/>
      <c r="VF53" s="271"/>
      <c r="VG53" s="271"/>
      <c r="VH53" s="271"/>
      <c r="VI53" s="271"/>
      <c r="VJ53" s="271"/>
      <c r="VK53" s="271"/>
      <c r="VL53" s="271"/>
      <c r="VM53" s="271"/>
      <c r="VN53" s="271"/>
      <c r="VO53" s="271"/>
      <c r="VP53" s="271"/>
      <c r="VQ53" s="271"/>
      <c r="VR53" s="271"/>
      <c r="VS53" s="271"/>
      <c r="VT53" s="271"/>
      <c r="VU53" s="271"/>
      <c r="VV53" s="271"/>
      <c r="VW53" s="271"/>
      <c r="VX53" s="271"/>
      <c r="VY53" s="271"/>
      <c r="VZ53" s="271"/>
      <c r="WA53" s="271"/>
      <c r="WB53" s="271"/>
      <c r="WC53" s="271"/>
      <c r="WD53" s="271"/>
      <c r="WE53" s="271"/>
      <c r="WF53" s="271"/>
      <c r="WG53" s="271"/>
      <c r="WH53" s="271"/>
      <c r="WI53" s="271"/>
      <c r="WJ53" s="271"/>
      <c r="WK53" s="271"/>
      <c r="WL53" s="271"/>
      <c r="WM53" s="271"/>
      <c r="WN53" s="271"/>
      <c r="WO53" s="271"/>
      <c r="WP53" s="271"/>
      <c r="WQ53" s="271"/>
      <c r="WR53" s="271"/>
      <c r="WS53" s="271"/>
      <c r="WT53" s="271"/>
      <c r="WU53" s="271"/>
      <c r="WV53" s="271"/>
      <c r="WW53" s="271"/>
      <c r="WX53" s="271"/>
      <c r="WY53" s="271"/>
      <c r="WZ53" s="271"/>
      <c r="XA53" s="271"/>
      <c r="XB53" s="271"/>
      <c r="XC53" s="271"/>
      <c r="XD53" s="271"/>
      <c r="XE53" s="271"/>
      <c r="XF53" s="271"/>
      <c r="XG53" s="271"/>
      <c r="XH53" s="271"/>
      <c r="XI53" s="271"/>
      <c r="XJ53" s="271"/>
      <c r="XK53" s="271"/>
      <c r="XL53" s="271"/>
      <c r="XM53" s="271"/>
      <c r="XN53" s="271"/>
      <c r="XO53" s="271"/>
      <c r="XP53" s="271"/>
      <c r="XQ53" s="271"/>
      <c r="XR53" s="271"/>
      <c r="XS53" s="271"/>
      <c r="XT53" s="271"/>
      <c r="XU53" s="271"/>
      <c r="XV53" s="271"/>
      <c r="XW53" s="271"/>
      <c r="XX53" s="271"/>
      <c r="XY53" s="271"/>
      <c r="XZ53" s="271"/>
      <c r="YA53" s="271"/>
      <c r="YB53" s="271"/>
      <c r="YC53" s="271"/>
      <c r="YD53" s="271"/>
      <c r="YE53" s="271"/>
      <c r="YF53" s="271"/>
      <c r="YG53" s="271"/>
      <c r="YH53" s="271"/>
      <c r="YI53" s="271"/>
      <c r="YJ53" s="271"/>
      <c r="YK53" s="271"/>
      <c r="YL53" s="271"/>
      <c r="YM53" s="271"/>
      <c r="YN53" s="271"/>
      <c r="YO53" s="271"/>
      <c r="YP53" s="271"/>
      <c r="YQ53" s="271"/>
      <c r="YR53" s="271"/>
      <c r="YS53" s="271"/>
      <c r="YT53" s="271"/>
      <c r="YU53" s="271"/>
      <c r="YV53" s="271"/>
      <c r="YW53" s="271"/>
      <c r="YX53" s="271"/>
      <c r="YY53" s="271"/>
      <c r="YZ53" s="271"/>
      <c r="ZA53" s="271"/>
      <c r="ZB53" s="271"/>
      <c r="ZC53" s="271"/>
      <c r="ZD53" s="271"/>
      <c r="ZE53" s="271"/>
      <c r="ZF53" s="271"/>
      <c r="ZG53" s="271"/>
      <c r="ZH53" s="271"/>
      <c r="ZI53" s="271"/>
      <c r="ZJ53" s="271"/>
      <c r="ZK53" s="271"/>
      <c r="ZL53" s="271"/>
      <c r="ZM53" s="271"/>
      <c r="ZN53" s="271"/>
      <c r="ZO53" s="271"/>
      <c r="ZP53" s="271"/>
      <c r="ZQ53" s="271"/>
      <c r="ZR53" s="271"/>
      <c r="ZS53" s="271"/>
      <c r="ZT53" s="271"/>
      <c r="ZU53" s="271"/>
      <c r="ZV53" s="271"/>
      <c r="ZW53" s="271"/>
      <c r="ZX53" s="271"/>
      <c r="ZY53" s="271"/>
      <c r="ZZ53" s="271"/>
      <c r="AAA53" s="271"/>
      <c r="AAB53" s="271"/>
      <c r="AAC53" s="271"/>
      <c r="AAD53" s="271"/>
      <c r="AAE53" s="271"/>
      <c r="AAF53" s="271"/>
      <c r="AAG53" s="271"/>
      <c r="AAH53" s="271"/>
      <c r="AAI53" s="271"/>
      <c r="AAJ53" s="271"/>
      <c r="AAK53" s="271"/>
      <c r="AAL53" s="271"/>
      <c r="AAM53" s="271"/>
      <c r="AAN53" s="271"/>
      <c r="AAO53" s="271"/>
      <c r="AAP53" s="271"/>
      <c r="AAQ53" s="271"/>
      <c r="AAR53" s="271"/>
      <c r="AAS53" s="271"/>
      <c r="AAT53" s="271"/>
      <c r="AAU53" s="271"/>
      <c r="AAV53" s="271"/>
      <c r="AAW53" s="271"/>
      <c r="AAX53" s="271"/>
      <c r="AAY53" s="271"/>
      <c r="AAZ53" s="271"/>
      <c r="ABA53" s="271"/>
      <c r="ABB53" s="271"/>
      <c r="ABC53" s="271"/>
      <c r="ABD53" s="271"/>
      <c r="ABE53" s="271"/>
      <c r="ABF53" s="271"/>
      <c r="ABG53" s="271"/>
      <c r="ABH53" s="271"/>
      <c r="ABI53" s="271"/>
      <c r="ABJ53" s="271"/>
      <c r="ABK53" s="271"/>
      <c r="ABL53" s="271"/>
      <c r="ABM53" s="271"/>
      <c r="ABN53" s="271"/>
      <c r="ABO53" s="271"/>
      <c r="ABP53" s="271"/>
      <c r="ABQ53" s="271"/>
      <c r="ABR53" s="271"/>
      <c r="ABS53" s="271"/>
      <c r="ABT53" s="271"/>
      <c r="ABU53" s="271"/>
      <c r="ABV53" s="271"/>
      <c r="ABW53" s="271"/>
      <c r="ABX53" s="271"/>
      <c r="ABY53" s="271"/>
      <c r="ABZ53" s="271"/>
      <c r="ACA53" s="271"/>
      <c r="ACB53" s="271"/>
      <c r="ACC53" s="271"/>
      <c r="ACD53" s="271"/>
      <c r="ACE53" s="271"/>
      <c r="ACF53" s="271"/>
      <c r="ACG53" s="271"/>
      <c r="ACH53" s="271"/>
      <c r="ACI53" s="271"/>
      <c r="ACJ53" s="271"/>
      <c r="ACK53" s="271"/>
      <c r="ACL53" s="271"/>
      <c r="ACM53" s="271"/>
      <c r="ACN53" s="271"/>
      <c r="ACO53" s="271"/>
      <c r="ACP53" s="271"/>
      <c r="ACQ53" s="271"/>
      <c r="ACR53" s="271"/>
      <c r="ACS53" s="271"/>
      <c r="ACT53" s="271"/>
      <c r="ACU53" s="271"/>
      <c r="ACV53" s="271"/>
      <c r="ACW53" s="271"/>
      <c r="ACX53" s="271"/>
      <c r="ACY53" s="271"/>
      <c r="ACZ53" s="271"/>
      <c r="ADA53" s="271"/>
      <c r="ADB53" s="271"/>
      <c r="ADC53" s="271"/>
      <c r="ADD53" s="271"/>
      <c r="ADE53" s="271"/>
      <c r="ADF53" s="271"/>
      <c r="ADG53" s="271"/>
      <c r="ADH53" s="271"/>
      <c r="ADI53" s="271"/>
      <c r="ADJ53" s="271"/>
      <c r="ADK53" s="271"/>
      <c r="ADL53" s="271"/>
      <c r="ADM53" s="271"/>
      <c r="ADN53" s="271"/>
      <c r="ADO53" s="271"/>
      <c r="ADP53" s="271"/>
      <c r="ADQ53" s="271"/>
      <c r="ADR53" s="271"/>
      <c r="ADS53" s="271"/>
      <c r="ADT53" s="271"/>
      <c r="ADU53" s="271"/>
      <c r="ADV53" s="271"/>
      <c r="ADW53" s="271"/>
      <c r="ADX53" s="271"/>
      <c r="ADY53" s="271"/>
      <c r="ADZ53" s="271"/>
      <c r="AEA53" s="271"/>
      <c r="AEB53" s="271"/>
      <c r="AEC53" s="271"/>
      <c r="AED53" s="271"/>
      <c r="AEE53" s="271"/>
      <c r="AEF53" s="271"/>
      <c r="AEG53" s="271"/>
      <c r="AEH53" s="271"/>
      <c r="AEI53" s="271"/>
      <c r="AEJ53" s="271"/>
      <c r="AEK53" s="271"/>
      <c r="AEL53" s="271"/>
      <c r="AEM53" s="271"/>
      <c r="AEN53" s="271"/>
      <c r="AEO53" s="271"/>
      <c r="AEP53" s="271"/>
      <c r="AEQ53" s="271"/>
      <c r="AER53" s="271"/>
      <c r="AES53" s="271"/>
      <c r="AET53" s="271"/>
      <c r="AEU53" s="271"/>
      <c r="AEV53" s="271"/>
      <c r="AEW53" s="271"/>
      <c r="AEX53" s="271"/>
      <c r="AEY53" s="271"/>
      <c r="AEZ53" s="271"/>
      <c r="AFA53" s="271"/>
      <c r="AFB53" s="271"/>
      <c r="AFC53" s="271"/>
      <c r="AFD53" s="271"/>
      <c r="AFE53" s="271"/>
      <c r="AFF53" s="271"/>
      <c r="AFG53" s="271"/>
      <c r="AFH53" s="271"/>
      <c r="AFI53" s="271"/>
      <c r="AFJ53" s="271"/>
      <c r="AFK53" s="271"/>
      <c r="AFL53" s="271"/>
      <c r="AFM53" s="271"/>
      <c r="AFN53" s="271"/>
      <c r="AFO53" s="271"/>
      <c r="AFP53" s="271"/>
      <c r="AFQ53" s="271"/>
      <c r="AFR53" s="271"/>
      <c r="AFS53" s="271"/>
      <c r="AFT53" s="271"/>
      <c r="AFU53" s="271"/>
      <c r="AFV53" s="271"/>
      <c r="AFW53" s="271"/>
      <c r="AFX53" s="271"/>
      <c r="AFY53" s="271"/>
      <c r="AFZ53" s="271"/>
      <c r="AGA53" s="271"/>
      <c r="AGB53" s="271"/>
      <c r="AGC53" s="271"/>
      <c r="AGD53" s="271"/>
      <c r="AGE53" s="271"/>
      <c r="AGF53" s="271"/>
      <c r="AGG53" s="271"/>
      <c r="AGH53" s="271"/>
      <c r="AGI53" s="271"/>
      <c r="AGJ53" s="271"/>
      <c r="AGK53" s="271"/>
      <c r="AGL53" s="271"/>
      <c r="AGM53" s="271"/>
      <c r="AGN53" s="271"/>
      <c r="AGO53" s="271"/>
      <c r="AGP53" s="271"/>
      <c r="AGQ53" s="271"/>
      <c r="AGR53" s="271"/>
      <c r="AGS53" s="271"/>
      <c r="AGT53" s="271"/>
      <c r="AGU53" s="271"/>
      <c r="AGV53" s="271"/>
      <c r="AGW53" s="271"/>
      <c r="AGX53" s="271"/>
      <c r="AGY53" s="271"/>
      <c r="AGZ53" s="271"/>
      <c r="AHA53" s="271"/>
      <c r="AHB53" s="271"/>
      <c r="AHC53" s="271"/>
      <c r="AHD53" s="271"/>
      <c r="AHE53" s="271"/>
      <c r="AHF53" s="271"/>
      <c r="AHG53" s="271"/>
      <c r="AHH53" s="271"/>
      <c r="AHI53" s="271"/>
      <c r="AHJ53" s="271"/>
      <c r="AHK53" s="271"/>
      <c r="AHL53" s="271"/>
      <c r="AHM53" s="271"/>
      <c r="AHN53" s="271"/>
      <c r="AHO53" s="271"/>
      <c r="AHP53" s="271"/>
      <c r="AHQ53" s="271"/>
      <c r="AHR53" s="271"/>
      <c r="AHS53" s="271"/>
      <c r="AHT53" s="271"/>
      <c r="AHU53" s="271"/>
      <c r="AHV53" s="271"/>
      <c r="AHW53" s="271"/>
      <c r="AHX53" s="271"/>
      <c r="AHY53" s="271"/>
      <c r="AHZ53" s="271"/>
      <c r="AIA53" s="271"/>
      <c r="AIB53" s="271"/>
      <c r="AIC53" s="271"/>
      <c r="AID53" s="271"/>
      <c r="AIE53" s="271"/>
      <c r="AIF53" s="271"/>
      <c r="AIG53" s="271"/>
      <c r="AIH53" s="271"/>
      <c r="AII53" s="271"/>
      <c r="AIJ53" s="271"/>
      <c r="AIK53" s="271"/>
      <c r="AIL53" s="271"/>
      <c r="AIM53" s="271"/>
      <c r="AIN53" s="271"/>
      <c r="AIO53" s="271"/>
      <c r="AIP53" s="271"/>
      <c r="AIQ53" s="271"/>
      <c r="AIR53" s="271"/>
      <c r="AIS53" s="271"/>
      <c r="AIT53" s="271"/>
      <c r="AIU53" s="271"/>
      <c r="AIV53" s="271"/>
      <c r="AIW53" s="271"/>
      <c r="AIX53" s="271"/>
      <c r="AIY53" s="271"/>
      <c r="AIZ53" s="271"/>
      <c r="AJA53" s="271"/>
      <c r="AJB53" s="271"/>
      <c r="AJC53" s="271"/>
      <c r="AJD53" s="271"/>
      <c r="AJE53" s="271"/>
      <c r="AJF53" s="271"/>
      <c r="AJG53" s="271"/>
      <c r="AJH53" s="271"/>
      <c r="AJI53" s="271"/>
      <c r="AJJ53" s="271"/>
      <c r="AJK53" s="271"/>
      <c r="AJL53" s="271"/>
      <c r="AJM53" s="271"/>
      <c r="AJN53" s="271"/>
      <c r="AJO53" s="271"/>
      <c r="AJP53" s="271"/>
      <c r="AJQ53" s="271"/>
      <c r="AJR53" s="271"/>
      <c r="AJS53" s="271"/>
      <c r="AJT53" s="271"/>
      <c r="AJU53" s="271"/>
      <c r="AJV53" s="271"/>
      <c r="AJW53" s="271"/>
      <c r="AJX53" s="271"/>
      <c r="AJY53" s="271"/>
      <c r="AJZ53" s="271"/>
      <c r="AKA53" s="271"/>
      <c r="AKB53" s="271"/>
      <c r="AKC53" s="271"/>
      <c r="AKD53" s="271"/>
      <c r="AKE53" s="271"/>
      <c r="AKF53" s="271"/>
      <c r="AKG53" s="271"/>
      <c r="AKH53" s="271"/>
      <c r="AKI53" s="271"/>
      <c r="AKJ53" s="271"/>
      <c r="AKK53" s="271"/>
      <c r="AKL53" s="271"/>
      <c r="AKM53" s="271"/>
      <c r="AKN53" s="271"/>
      <c r="AKO53" s="271"/>
      <c r="AKP53" s="271"/>
      <c r="AKQ53" s="271"/>
      <c r="AKR53" s="271"/>
      <c r="AKS53" s="271"/>
      <c r="AKT53" s="271"/>
      <c r="AKU53" s="271"/>
      <c r="AKV53" s="271"/>
      <c r="AKW53" s="271"/>
      <c r="AKX53" s="271"/>
      <c r="AKY53" s="271"/>
      <c r="AKZ53" s="271"/>
      <c r="ALA53" s="271"/>
      <c r="ALB53" s="271"/>
      <c r="ALC53" s="271"/>
      <c r="ALD53" s="271"/>
      <c r="ALE53" s="271"/>
      <c r="ALF53" s="271"/>
      <c r="ALG53" s="271"/>
      <c r="ALH53" s="271"/>
      <c r="ALI53" s="271"/>
      <c r="ALJ53" s="271"/>
      <c r="ALK53" s="271"/>
      <c r="ALL53" s="271"/>
      <c r="ALM53" s="271"/>
      <c r="ALN53" s="271"/>
      <c r="ALO53" s="271"/>
      <c r="ALP53" s="271"/>
      <c r="ALQ53" s="271"/>
      <c r="ALR53" s="271"/>
      <c r="ALS53" s="271"/>
      <c r="ALT53" s="271"/>
      <c r="ALU53" s="271"/>
      <c r="ALV53" s="271"/>
      <c r="ALW53" s="271"/>
      <c r="ALX53" s="271"/>
      <c r="ALY53" s="271"/>
      <c r="ALZ53" s="271"/>
      <c r="AMA53" s="271"/>
      <c r="AMB53" s="271"/>
      <c r="AMC53" s="271"/>
      <c r="AMD53" s="271"/>
      <c r="AME53" s="271"/>
      <c r="AMF53" s="271"/>
      <c r="AMG53" s="271"/>
      <c r="AMH53" s="271"/>
      <c r="AMI53" s="271"/>
      <c r="AMJ53" s="271"/>
      <c r="AMK53" s="271"/>
      <c r="AML53" s="271"/>
      <c r="AMM53" s="271"/>
      <c r="AMN53" s="271"/>
      <c r="AMO53" s="271"/>
    </row>
    <row r="54" spans="1:1029" s="1" customFormat="1" ht="69" customHeight="1">
      <c r="A54" s="2"/>
      <c r="B54" s="10">
        <v>45</v>
      </c>
      <c r="C54" s="280">
        <v>44</v>
      </c>
      <c r="D54" s="281">
        <v>21</v>
      </c>
      <c r="E54" s="10" t="s">
        <v>292</v>
      </c>
      <c r="F54" s="10" t="s">
        <v>61</v>
      </c>
      <c r="G54" s="11"/>
      <c r="H54" s="11"/>
      <c r="I54" s="11"/>
      <c r="J54" s="11"/>
      <c r="K54" s="11"/>
      <c r="L54" s="11"/>
      <c r="M54" s="11"/>
      <c r="N54" s="395">
        <v>32</v>
      </c>
      <c r="O54" s="390" t="s">
        <v>249</v>
      </c>
      <c r="P54" s="390" t="s">
        <v>63</v>
      </c>
      <c r="Q54" s="384" t="s">
        <v>64</v>
      </c>
      <c r="R54" s="385">
        <v>17</v>
      </c>
      <c r="S54" s="386">
        <v>19</v>
      </c>
      <c r="T54" s="387"/>
      <c r="U54" s="387"/>
      <c r="V54" s="387">
        <v>1</v>
      </c>
      <c r="W54" s="387"/>
      <c r="X54" s="387"/>
      <c r="Y54" s="387"/>
      <c r="Z54" s="387"/>
      <c r="AA54" s="386">
        <v>1</v>
      </c>
      <c r="AB54" s="383">
        <v>84</v>
      </c>
      <c r="AC54" s="388">
        <v>1</v>
      </c>
      <c r="AD54" s="387" t="s">
        <v>293</v>
      </c>
      <c r="AE54" s="387" t="s">
        <v>117</v>
      </c>
      <c r="AF54" s="387" t="s">
        <v>294</v>
      </c>
      <c r="AG54" s="387" t="s">
        <v>68</v>
      </c>
      <c r="AH54" s="387" t="s">
        <v>68</v>
      </c>
      <c r="AI54" s="387" t="s">
        <v>68</v>
      </c>
      <c r="AJ54" s="387" t="s">
        <v>68</v>
      </c>
      <c r="AK54" s="387" t="s">
        <v>68</v>
      </c>
      <c r="AL54" s="387" t="s">
        <v>93</v>
      </c>
      <c r="AM54" s="387" t="s">
        <v>295</v>
      </c>
      <c r="AN54" s="384" t="s">
        <v>71</v>
      </c>
      <c r="AO54" s="384" t="s">
        <v>72</v>
      </c>
      <c r="AP54" s="384"/>
      <c r="AQ54" s="384"/>
      <c r="AR54" s="384"/>
      <c r="AS54" s="384"/>
      <c r="AT54" s="387"/>
      <c r="AU54" s="387"/>
      <c r="AV54" s="387"/>
      <c r="AW54" s="387"/>
      <c r="AX54" s="387">
        <v>1</v>
      </c>
      <c r="AY54" s="387"/>
      <c r="AZ54" s="387"/>
      <c r="BA54" s="387"/>
      <c r="BB54" s="387"/>
      <c r="BC54" s="387"/>
      <c r="BD54" s="387"/>
      <c r="BE54" s="387"/>
      <c r="BF54" s="387"/>
      <c r="BG54" s="387"/>
      <c r="BH54" s="387"/>
      <c r="BI54" s="387"/>
      <c r="BJ54" s="387"/>
      <c r="BK54" s="389">
        <v>1230</v>
      </c>
      <c r="BL54" s="10"/>
      <c r="BM54" s="10"/>
      <c r="BN54" s="10">
        <v>40</v>
      </c>
      <c r="BO54" s="10" t="s">
        <v>74</v>
      </c>
      <c r="BP54" s="10" t="s">
        <v>74</v>
      </c>
      <c r="BQ54" s="10">
        <v>1</v>
      </c>
      <c r="BR54" s="10" t="str">
        <f t="shared" si="0"/>
        <v>44_21</v>
      </c>
      <c r="BS54" s="282"/>
      <c r="BT54" s="10"/>
      <c r="BU54" s="10" t="s">
        <v>1777</v>
      </c>
      <c r="BV54" s="10"/>
      <c r="BW54" s="289"/>
      <c r="BX54" s="289"/>
      <c r="BY54" s="457"/>
      <c r="BZ54" s="457"/>
      <c r="CA54" s="457"/>
      <c r="CB54" s="271"/>
      <c r="CC54" s="458" t="s">
        <v>1959</v>
      </c>
      <c r="CD54" s="271"/>
      <c r="CE54" s="271"/>
      <c r="CF54" s="271"/>
      <c r="CG54" s="271"/>
      <c r="CH54" s="271"/>
      <c r="CI54" s="271"/>
      <c r="CJ54" s="271"/>
      <c r="CK54" s="271"/>
      <c r="CL54" s="271"/>
      <c r="CM54" s="271"/>
      <c r="CN54" s="271"/>
      <c r="CO54" s="271"/>
      <c r="CP54" s="271"/>
      <c r="CQ54" s="271"/>
      <c r="CR54" s="271"/>
      <c r="CS54" s="271"/>
      <c r="CT54" s="271"/>
      <c r="CU54" s="271"/>
      <c r="CV54" s="271"/>
      <c r="CW54" s="271"/>
      <c r="CX54" s="271"/>
      <c r="CY54" s="271"/>
      <c r="CZ54" s="271"/>
      <c r="DA54" s="271"/>
      <c r="DB54" s="271"/>
      <c r="DC54" s="271"/>
      <c r="DD54" s="271"/>
      <c r="DE54" s="271"/>
      <c r="DF54" s="271"/>
      <c r="DG54" s="271"/>
      <c r="DH54" s="271"/>
      <c r="DI54" s="271"/>
      <c r="DJ54" s="271"/>
      <c r="DK54" s="271"/>
      <c r="DL54" s="271"/>
      <c r="DM54" s="271"/>
      <c r="DN54" s="271"/>
      <c r="DO54" s="271"/>
      <c r="DP54" s="271"/>
      <c r="DQ54" s="271"/>
      <c r="DR54" s="271"/>
      <c r="DS54" s="271"/>
      <c r="DT54" s="271"/>
      <c r="DU54" s="271"/>
      <c r="DV54" s="271"/>
      <c r="DW54" s="271"/>
      <c r="DX54" s="271"/>
      <c r="DY54" s="271"/>
      <c r="DZ54" s="271"/>
      <c r="EA54" s="271"/>
      <c r="EB54" s="271"/>
      <c r="EC54" s="271"/>
      <c r="ED54" s="271"/>
      <c r="EE54" s="271"/>
      <c r="EF54" s="271"/>
      <c r="EG54" s="271"/>
      <c r="EH54" s="271"/>
      <c r="EI54" s="271"/>
      <c r="EJ54" s="271"/>
      <c r="EK54" s="271"/>
      <c r="EL54" s="271"/>
      <c r="EM54" s="271"/>
      <c r="EN54" s="271"/>
      <c r="EO54" s="271"/>
      <c r="EP54" s="271"/>
      <c r="EQ54" s="271"/>
      <c r="ER54" s="271"/>
      <c r="ES54" s="271"/>
      <c r="ET54" s="271"/>
      <c r="EU54" s="271"/>
      <c r="EV54" s="271"/>
      <c r="EW54" s="271"/>
      <c r="EX54" s="271"/>
      <c r="EY54" s="271"/>
      <c r="EZ54" s="271"/>
      <c r="FA54" s="271"/>
      <c r="FB54" s="271"/>
      <c r="FC54" s="271"/>
      <c r="FD54" s="271"/>
      <c r="FE54" s="271"/>
      <c r="FF54" s="271"/>
      <c r="FG54" s="271"/>
      <c r="FH54" s="271"/>
      <c r="FI54" s="271"/>
      <c r="FJ54" s="271"/>
      <c r="FK54" s="271"/>
      <c r="FL54" s="271"/>
      <c r="FM54" s="271"/>
      <c r="FN54" s="271"/>
      <c r="FO54" s="271"/>
      <c r="FP54" s="271"/>
      <c r="FQ54" s="271"/>
      <c r="FR54" s="271"/>
      <c r="FS54" s="271"/>
      <c r="FT54" s="271"/>
      <c r="FU54" s="271"/>
      <c r="FV54" s="271"/>
      <c r="FW54" s="271"/>
      <c r="FX54" s="271"/>
      <c r="FY54" s="271"/>
      <c r="FZ54" s="271"/>
      <c r="GA54" s="271"/>
      <c r="GB54" s="271"/>
      <c r="GC54" s="271"/>
      <c r="GD54" s="271"/>
      <c r="GE54" s="271"/>
      <c r="GF54" s="271"/>
      <c r="GG54" s="271"/>
      <c r="GH54" s="271"/>
      <c r="GI54" s="271"/>
      <c r="GJ54" s="271"/>
      <c r="GK54" s="271"/>
      <c r="GL54" s="271"/>
      <c r="GM54" s="271"/>
      <c r="GN54" s="271"/>
      <c r="GO54" s="271"/>
      <c r="GP54" s="271"/>
      <c r="GQ54" s="271"/>
      <c r="GR54" s="271"/>
      <c r="GS54" s="271"/>
      <c r="GT54" s="271"/>
      <c r="GU54" s="271"/>
      <c r="GV54" s="271"/>
      <c r="GW54" s="271"/>
      <c r="GX54" s="271"/>
      <c r="GY54" s="271"/>
      <c r="GZ54" s="271"/>
      <c r="HA54" s="271"/>
      <c r="HB54" s="271"/>
      <c r="HC54" s="271"/>
      <c r="HD54" s="271"/>
      <c r="HE54" s="271"/>
      <c r="HF54" s="271"/>
      <c r="HG54" s="271"/>
      <c r="HH54" s="271"/>
      <c r="HI54" s="271"/>
      <c r="HJ54" s="271"/>
      <c r="HK54" s="271"/>
      <c r="HL54" s="271"/>
      <c r="HM54" s="271"/>
      <c r="HN54" s="271"/>
      <c r="HO54" s="271"/>
      <c r="HP54" s="271"/>
      <c r="HQ54" s="271"/>
      <c r="HR54" s="271"/>
      <c r="HS54" s="271"/>
      <c r="HT54" s="271"/>
      <c r="HU54" s="271"/>
      <c r="HV54" s="271"/>
      <c r="HW54" s="271"/>
      <c r="HX54" s="271"/>
      <c r="HY54" s="271"/>
      <c r="HZ54" s="271"/>
      <c r="IA54" s="271"/>
      <c r="IB54" s="271"/>
      <c r="IC54" s="271"/>
      <c r="ID54" s="271"/>
      <c r="IE54" s="271"/>
      <c r="IF54" s="271"/>
      <c r="IG54" s="271"/>
      <c r="IH54" s="271"/>
      <c r="II54" s="271"/>
      <c r="IJ54" s="271"/>
      <c r="IK54" s="271"/>
      <c r="IL54" s="271"/>
      <c r="IM54" s="271"/>
      <c r="IN54" s="271"/>
      <c r="IO54" s="271"/>
      <c r="IP54" s="271"/>
      <c r="IQ54" s="271"/>
      <c r="IR54" s="271"/>
      <c r="IS54" s="271"/>
      <c r="IT54" s="271"/>
      <c r="IU54" s="271"/>
      <c r="IV54" s="271"/>
      <c r="IW54" s="271"/>
      <c r="IX54" s="271"/>
      <c r="IY54" s="271"/>
      <c r="IZ54" s="271"/>
      <c r="JA54" s="271"/>
      <c r="JB54" s="271"/>
      <c r="JC54" s="271"/>
      <c r="JD54" s="271"/>
      <c r="JE54" s="271"/>
      <c r="JF54" s="271"/>
      <c r="JG54" s="271"/>
      <c r="JH54" s="271"/>
      <c r="JI54" s="271"/>
      <c r="JJ54" s="271"/>
      <c r="JK54" s="271"/>
      <c r="JL54" s="271"/>
      <c r="JM54" s="271"/>
      <c r="JN54" s="271"/>
      <c r="JO54" s="271"/>
      <c r="JP54" s="271"/>
      <c r="JQ54" s="271"/>
      <c r="JR54" s="271"/>
      <c r="JS54" s="271"/>
      <c r="JT54" s="271"/>
      <c r="JU54" s="271"/>
      <c r="JV54" s="271"/>
      <c r="JW54" s="271"/>
      <c r="JX54" s="271"/>
      <c r="JY54" s="271"/>
      <c r="JZ54" s="271"/>
      <c r="KA54" s="271"/>
      <c r="KB54" s="271"/>
      <c r="KC54" s="271"/>
      <c r="KD54" s="271"/>
      <c r="KE54" s="271"/>
      <c r="KF54" s="271"/>
      <c r="KG54" s="271"/>
      <c r="KH54" s="271"/>
      <c r="KI54" s="271"/>
      <c r="KJ54" s="271"/>
      <c r="KK54" s="271"/>
      <c r="KL54" s="271"/>
      <c r="KM54" s="271"/>
      <c r="KN54" s="271"/>
      <c r="KO54" s="271"/>
      <c r="KP54" s="271"/>
      <c r="KQ54" s="271"/>
      <c r="KR54" s="271"/>
      <c r="KS54" s="271"/>
      <c r="KT54" s="271"/>
      <c r="KU54" s="271"/>
      <c r="KV54" s="271"/>
      <c r="KW54" s="271"/>
      <c r="KX54" s="271"/>
      <c r="KY54" s="271"/>
      <c r="KZ54" s="271"/>
      <c r="LA54" s="271"/>
      <c r="LB54" s="271"/>
      <c r="LC54" s="271"/>
      <c r="LD54" s="271"/>
      <c r="LE54" s="271"/>
      <c r="LF54" s="271"/>
      <c r="LG54" s="271"/>
      <c r="LH54" s="271"/>
      <c r="LI54" s="271"/>
      <c r="LJ54" s="271"/>
      <c r="LK54" s="271"/>
      <c r="LL54" s="271"/>
      <c r="LM54" s="271"/>
      <c r="LN54" s="271"/>
      <c r="LO54" s="271"/>
      <c r="LP54" s="271"/>
      <c r="LQ54" s="271"/>
      <c r="LR54" s="271"/>
      <c r="LS54" s="271"/>
      <c r="LT54" s="271"/>
      <c r="LU54" s="271"/>
      <c r="LV54" s="271"/>
      <c r="LW54" s="271"/>
      <c r="LX54" s="271"/>
      <c r="LY54" s="271"/>
      <c r="LZ54" s="271"/>
      <c r="MA54" s="271"/>
      <c r="MB54" s="271"/>
      <c r="MC54" s="271"/>
      <c r="MD54" s="271"/>
      <c r="ME54" s="271"/>
      <c r="MF54" s="271"/>
      <c r="MG54" s="271"/>
      <c r="MH54" s="271"/>
      <c r="MI54" s="271"/>
      <c r="MJ54" s="271"/>
      <c r="MK54" s="271"/>
      <c r="ML54" s="271"/>
      <c r="MM54" s="271"/>
      <c r="MN54" s="271"/>
      <c r="MO54" s="271"/>
      <c r="MP54" s="271"/>
      <c r="MQ54" s="271"/>
      <c r="MR54" s="271"/>
      <c r="MS54" s="271"/>
      <c r="MT54" s="271"/>
      <c r="MU54" s="271"/>
      <c r="MV54" s="271"/>
      <c r="MW54" s="271"/>
      <c r="MX54" s="271"/>
      <c r="MY54" s="271"/>
      <c r="MZ54" s="271"/>
      <c r="NA54" s="271"/>
      <c r="NB54" s="271"/>
      <c r="NC54" s="271"/>
      <c r="ND54" s="271"/>
      <c r="NE54" s="271"/>
      <c r="NF54" s="271"/>
      <c r="NG54" s="271"/>
      <c r="NH54" s="271"/>
      <c r="NI54" s="271"/>
      <c r="NJ54" s="271"/>
      <c r="NK54" s="271"/>
      <c r="NL54" s="271"/>
      <c r="NM54" s="271"/>
      <c r="NN54" s="271"/>
      <c r="NO54" s="271"/>
      <c r="NP54" s="271"/>
      <c r="NQ54" s="271"/>
      <c r="NR54" s="271"/>
      <c r="NS54" s="271"/>
      <c r="NT54" s="271"/>
      <c r="NU54" s="271"/>
      <c r="NV54" s="271"/>
      <c r="NW54" s="271"/>
      <c r="NX54" s="271"/>
      <c r="NY54" s="271"/>
      <c r="NZ54" s="271"/>
      <c r="OA54" s="271"/>
      <c r="OB54" s="271"/>
      <c r="OC54" s="271"/>
      <c r="OD54" s="271"/>
      <c r="OE54" s="271"/>
      <c r="OF54" s="271"/>
      <c r="OG54" s="271"/>
      <c r="OH54" s="271"/>
      <c r="OI54" s="271"/>
      <c r="OJ54" s="271"/>
      <c r="OK54" s="271"/>
      <c r="OL54" s="271"/>
      <c r="OM54" s="271"/>
      <c r="ON54" s="271"/>
      <c r="OO54" s="271"/>
      <c r="OP54" s="271"/>
      <c r="OQ54" s="271"/>
      <c r="OR54" s="271"/>
      <c r="OS54" s="271"/>
      <c r="OT54" s="271"/>
      <c r="OU54" s="271"/>
      <c r="OV54" s="271"/>
      <c r="OW54" s="271"/>
      <c r="OX54" s="271"/>
      <c r="OY54" s="271"/>
      <c r="OZ54" s="271"/>
      <c r="PA54" s="271"/>
      <c r="PB54" s="271"/>
      <c r="PC54" s="271"/>
      <c r="PD54" s="271"/>
      <c r="PE54" s="271"/>
      <c r="PF54" s="271"/>
      <c r="PG54" s="271"/>
      <c r="PH54" s="271"/>
      <c r="PI54" s="271"/>
      <c r="PJ54" s="271"/>
      <c r="PK54" s="271"/>
      <c r="PL54" s="271"/>
      <c r="PM54" s="271"/>
      <c r="PN54" s="271"/>
      <c r="PO54" s="271"/>
      <c r="PP54" s="271"/>
      <c r="PQ54" s="271"/>
      <c r="PR54" s="271"/>
      <c r="PS54" s="271"/>
      <c r="PT54" s="271"/>
      <c r="PU54" s="271"/>
      <c r="PV54" s="271"/>
      <c r="PW54" s="271"/>
      <c r="PX54" s="271"/>
      <c r="PY54" s="271"/>
      <c r="PZ54" s="271"/>
      <c r="QA54" s="271"/>
      <c r="QB54" s="271"/>
      <c r="QC54" s="271"/>
      <c r="QD54" s="271"/>
      <c r="QE54" s="271"/>
      <c r="QF54" s="271"/>
      <c r="QG54" s="271"/>
      <c r="QH54" s="271"/>
      <c r="QI54" s="271"/>
      <c r="QJ54" s="271"/>
      <c r="QK54" s="271"/>
      <c r="QL54" s="271"/>
      <c r="QM54" s="271"/>
      <c r="QN54" s="271"/>
      <c r="QO54" s="271"/>
      <c r="QP54" s="271"/>
      <c r="QQ54" s="271"/>
      <c r="QR54" s="271"/>
      <c r="QS54" s="271"/>
      <c r="QT54" s="271"/>
      <c r="QU54" s="271"/>
      <c r="QV54" s="271"/>
      <c r="QW54" s="271"/>
      <c r="QX54" s="271"/>
      <c r="QY54" s="271"/>
      <c r="QZ54" s="271"/>
      <c r="RA54" s="271"/>
      <c r="RB54" s="271"/>
      <c r="RC54" s="271"/>
      <c r="RD54" s="271"/>
      <c r="RE54" s="271"/>
      <c r="RF54" s="271"/>
      <c r="RG54" s="271"/>
      <c r="RH54" s="271"/>
      <c r="RI54" s="271"/>
      <c r="RJ54" s="271"/>
      <c r="RK54" s="271"/>
      <c r="RL54" s="271"/>
      <c r="RM54" s="271"/>
      <c r="RN54" s="271"/>
      <c r="RO54" s="271"/>
      <c r="RP54" s="271"/>
      <c r="RQ54" s="271"/>
      <c r="RR54" s="271"/>
      <c r="RS54" s="271"/>
      <c r="RT54" s="271"/>
      <c r="RU54" s="271"/>
      <c r="RV54" s="271"/>
      <c r="RW54" s="271"/>
      <c r="RX54" s="271"/>
      <c r="RY54" s="271"/>
      <c r="RZ54" s="271"/>
      <c r="SA54" s="271"/>
      <c r="SB54" s="271"/>
      <c r="SC54" s="271"/>
      <c r="SD54" s="271"/>
      <c r="SE54" s="271"/>
      <c r="SF54" s="271"/>
      <c r="SG54" s="271"/>
      <c r="SH54" s="271"/>
      <c r="SI54" s="271"/>
      <c r="SJ54" s="271"/>
      <c r="SK54" s="271"/>
      <c r="SL54" s="271"/>
      <c r="SM54" s="271"/>
      <c r="SN54" s="271"/>
      <c r="SO54" s="271"/>
      <c r="SP54" s="271"/>
      <c r="SQ54" s="271"/>
      <c r="SR54" s="271"/>
      <c r="SS54" s="271"/>
      <c r="ST54" s="271"/>
      <c r="SU54" s="271"/>
      <c r="SV54" s="271"/>
      <c r="SW54" s="271"/>
      <c r="SX54" s="271"/>
      <c r="SY54" s="271"/>
      <c r="SZ54" s="271"/>
      <c r="TA54" s="271"/>
      <c r="TB54" s="271"/>
      <c r="TC54" s="271"/>
      <c r="TD54" s="271"/>
      <c r="TE54" s="271"/>
      <c r="TF54" s="271"/>
      <c r="TG54" s="271"/>
      <c r="TH54" s="271"/>
      <c r="TI54" s="271"/>
      <c r="TJ54" s="271"/>
      <c r="TK54" s="271"/>
      <c r="TL54" s="271"/>
      <c r="TM54" s="271"/>
      <c r="TN54" s="271"/>
      <c r="TO54" s="271"/>
      <c r="TP54" s="271"/>
      <c r="TQ54" s="271"/>
      <c r="TR54" s="271"/>
      <c r="TS54" s="271"/>
      <c r="TT54" s="271"/>
      <c r="TU54" s="271"/>
      <c r="TV54" s="271"/>
      <c r="TW54" s="271"/>
      <c r="TX54" s="271"/>
      <c r="TY54" s="271"/>
      <c r="TZ54" s="271"/>
      <c r="UA54" s="271"/>
      <c r="UB54" s="271"/>
      <c r="UC54" s="271"/>
      <c r="UD54" s="271"/>
      <c r="UE54" s="271"/>
      <c r="UF54" s="271"/>
      <c r="UG54" s="271"/>
      <c r="UH54" s="271"/>
      <c r="UI54" s="271"/>
      <c r="UJ54" s="271"/>
      <c r="UK54" s="271"/>
      <c r="UL54" s="271"/>
      <c r="UM54" s="271"/>
      <c r="UN54" s="271"/>
      <c r="UO54" s="271"/>
      <c r="UP54" s="271"/>
      <c r="UQ54" s="271"/>
      <c r="UR54" s="271"/>
      <c r="US54" s="271"/>
      <c r="UT54" s="271"/>
      <c r="UU54" s="271"/>
      <c r="UV54" s="271"/>
      <c r="UW54" s="271"/>
      <c r="UX54" s="271"/>
      <c r="UY54" s="271"/>
      <c r="UZ54" s="271"/>
      <c r="VA54" s="271"/>
      <c r="VB54" s="271"/>
      <c r="VC54" s="271"/>
      <c r="VD54" s="271"/>
      <c r="VE54" s="271"/>
      <c r="VF54" s="271"/>
      <c r="VG54" s="271"/>
      <c r="VH54" s="271"/>
      <c r="VI54" s="271"/>
      <c r="VJ54" s="271"/>
      <c r="VK54" s="271"/>
      <c r="VL54" s="271"/>
      <c r="VM54" s="271"/>
      <c r="VN54" s="271"/>
      <c r="VO54" s="271"/>
      <c r="VP54" s="271"/>
      <c r="VQ54" s="271"/>
      <c r="VR54" s="271"/>
      <c r="VS54" s="271"/>
      <c r="VT54" s="271"/>
      <c r="VU54" s="271"/>
      <c r="VV54" s="271"/>
      <c r="VW54" s="271"/>
      <c r="VX54" s="271"/>
      <c r="VY54" s="271"/>
      <c r="VZ54" s="271"/>
      <c r="WA54" s="271"/>
      <c r="WB54" s="271"/>
      <c r="WC54" s="271"/>
      <c r="WD54" s="271"/>
      <c r="WE54" s="271"/>
      <c r="WF54" s="271"/>
      <c r="WG54" s="271"/>
      <c r="WH54" s="271"/>
      <c r="WI54" s="271"/>
      <c r="WJ54" s="271"/>
      <c r="WK54" s="271"/>
      <c r="WL54" s="271"/>
      <c r="WM54" s="271"/>
      <c r="WN54" s="271"/>
      <c r="WO54" s="271"/>
      <c r="WP54" s="271"/>
      <c r="WQ54" s="271"/>
      <c r="WR54" s="271"/>
      <c r="WS54" s="271"/>
      <c r="WT54" s="271"/>
      <c r="WU54" s="271"/>
      <c r="WV54" s="271"/>
      <c r="WW54" s="271"/>
      <c r="WX54" s="271"/>
      <c r="WY54" s="271"/>
      <c r="WZ54" s="271"/>
      <c r="XA54" s="271"/>
      <c r="XB54" s="271"/>
      <c r="XC54" s="271"/>
      <c r="XD54" s="271"/>
      <c r="XE54" s="271"/>
      <c r="XF54" s="271"/>
      <c r="XG54" s="271"/>
      <c r="XH54" s="271"/>
      <c r="XI54" s="271"/>
      <c r="XJ54" s="271"/>
      <c r="XK54" s="271"/>
      <c r="XL54" s="271"/>
      <c r="XM54" s="271"/>
      <c r="XN54" s="271"/>
      <c r="XO54" s="271"/>
      <c r="XP54" s="271"/>
      <c r="XQ54" s="271"/>
      <c r="XR54" s="271"/>
      <c r="XS54" s="271"/>
      <c r="XT54" s="271"/>
      <c r="XU54" s="271"/>
      <c r="XV54" s="271"/>
      <c r="XW54" s="271"/>
      <c r="XX54" s="271"/>
      <c r="XY54" s="271"/>
      <c r="XZ54" s="271"/>
      <c r="YA54" s="271"/>
      <c r="YB54" s="271"/>
      <c r="YC54" s="271"/>
      <c r="YD54" s="271"/>
      <c r="YE54" s="271"/>
      <c r="YF54" s="271"/>
      <c r="YG54" s="271"/>
      <c r="YH54" s="271"/>
      <c r="YI54" s="271"/>
      <c r="YJ54" s="271"/>
      <c r="YK54" s="271"/>
      <c r="YL54" s="271"/>
      <c r="YM54" s="271"/>
      <c r="YN54" s="271"/>
      <c r="YO54" s="271"/>
      <c r="YP54" s="271"/>
      <c r="YQ54" s="271"/>
      <c r="YR54" s="271"/>
      <c r="YS54" s="271"/>
      <c r="YT54" s="271"/>
      <c r="YU54" s="271"/>
      <c r="YV54" s="271"/>
      <c r="YW54" s="271"/>
      <c r="YX54" s="271"/>
      <c r="YY54" s="271"/>
      <c r="YZ54" s="271"/>
      <c r="ZA54" s="271"/>
      <c r="ZB54" s="271"/>
      <c r="ZC54" s="271"/>
      <c r="ZD54" s="271"/>
      <c r="ZE54" s="271"/>
      <c r="ZF54" s="271"/>
      <c r="ZG54" s="271"/>
      <c r="ZH54" s="271"/>
      <c r="ZI54" s="271"/>
      <c r="ZJ54" s="271"/>
      <c r="ZK54" s="271"/>
      <c r="ZL54" s="271"/>
      <c r="ZM54" s="271"/>
      <c r="ZN54" s="271"/>
      <c r="ZO54" s="271"/>
      <c r="ZP54" s="271"/>
      <c r="ZQ54" s="271"/>
      <c r="ZR54" s="271"/>
      <c r="ZS54" s="271"/>
      <c r="ZT54" s="271"/>
      <c r="ZU54" s="271"/>
      <c r="ZV54" s="271"/>
      <c r="ZW54" s="271"/>
      <c r="ZX54" s="271"/>
      <c r="ZY54" s="271"/>
      <c r="ZZ54" s="271"/>
      <c r="AAA54" s="271"/>
      <c r="AAB54" s="271"/>
      <c r="AAC54" s="271"/>
      <c r="AAD54" s="271"/>
      <c r="AAE54" s="271"/>
      <c r="AAF54" s="271"/>
      <c r="AAG54" s="271"/>
      <c r="AAH54" s="271"/>
      <c r="AAI54" s="271"/>
      <c r="AAJ54" s="271"/>
      <c r="AAK54" s="271"/>
      <c r="AAL54" s="271"/>
      <c r="AAM54" s="271"/>
      <c r="AAN54" s="271"/>
      <c r="AAO54" s="271"/>
      <c r="AAP54" s="271"/>
      <c r="AAQ54" s="271"/>
      <c r="AAR54" s="271"/>
      <c r="AAS54" s="271"/>
      <c r="AAT54" s="271"/>
      <c r="AAU54" s="271"/>
      <c r="AAV54" s="271"/>
      <c r="AAW54" s="271"/>
      <c r="AAX54" s="271"/>
      <c r="AAY54" s="271"/>
      <c r="AAZ54" s="271"/>
      <c r="ABA54" s="271"/>
      <c r="ABB54" s="271"/>
      <c r="ABC54" s="271"/>
      <c r="ABD54" s="271"/>
      <c r="ABE54" s="271"/>
      <c r="ABF54" s="271"/>
      <c r="ABG54" s="271"/>
      <c r="ABH54" s="271"/>
      <c r="ABI54" s="271"/>
      <c r="ABJ54" s="271"/>
      <c r="ABK54" s="271"/>
      <c r="ABL54" s="271"/>
      <c r="ABM54" s="271"/>
      <c r="ABN54" s="271"/>
      <c r="ABO54" s="271"/>
      <c r="ABP54" s="271"/>
      <c r="ABQ54" s="271"/>
      <c r="ABR54" s="271"/>
      <c r="ABS54" s="271"/>
      <c r="ABT54" s="271"/>
      <c r="ABU54" s="271"/>
      <c r="ABV54" s="271"/>
      <c r="ABW54" s="271"/>
      <c r="ABX54" s="271"/>
      <c r="ABY54" s="271"/>
      <c r="ABZ54" s="271"/>
      <c r="ACA54" s="271"/>
      <c r="ACB54" s="271"/>
      <c r="ACC54" s="271"/>
      <c r="ACD54" s="271"/>
      <c r="ACE54" s="271"/>
      <c r="ACF54" s="271"/>
      <c r="ACG54" s="271"/>
      <c r="ACH54" s="271"/>
      <c r="ACI54" s="271"/>
      <c r="ACJ54" s="271"/>
      <c r="ACK54" s="271"/>
      <c r="ACL54" s="271"/>
      <c r="ACM54" s="271"/>
      <c r="ACN54" s="271"/>
      <c r="ACO54" s="271"/>
      <c r="ACP54" s="271"/>
      <c r="ACQ54" s="271"/>
      <c r="ACR54" s="271"/>
      <c r="ACS54" s="271"/>
      <c r="ACT54" s="271"/>
      <c r="ACU54" s="271"/>
      <c r="ACV54" s="271"/>
      <c r="ACW54" s="271"/>
      <c r="ACX54" s="271"/>
      <c r="ACY54" s="271"/>
      <c r="ACZ54" s="271"/>
      <c r="ADA54" s="271"/>
      <c r="ADB54" s="271"/>
      <c r="ADC54" s="271"/>
      <c r="ADD54" s="271"/>
      <c r="ADE54" s="271"/>
      <c r="ADF54" s="271"/>
      <c r="ADG54" s="271"/>
      <c r="ADH54" s="271"/>
      <c r="ADI54" s="271"/>
      <c r="ADJ54" s="271"/>
      <c r="ADK54" s="271"/>
      <c r="ADL54" s="271"/>
      <c r="ADM54" s="271"/>
      <c r="ADN54" s="271"/>
      <c r="ADO54" s="271"/>
      <c r="ADP54" s="271"/>
      <c r="ADQ54" s="271"/>
      <c r="ADR54" s="271"/>
      <c r="ADS54" s="271"/>
      <c r="ADT54" s="271"/>
      <c r="ADU54" s="271"/>
      <c r="ADV54" s="271"/>
      <c r="ADW54" s="271"/>
      <c r="ADX54" s="271"/>
      <c r="ADY54" s="271"/>
      <c r="ADZ54" s="271"/>
      <c r="AEA54" s="271"/>
      <c r="AEB54" s="271"/>
      <c r="AEC54" s="271"/>
      <c r="AED54" s="271"/>
      <c r="AEE54" s="271"/>
      <c r="AEF54" s="271"/>
      <c r="AEG54" s="271"/>
      <c r="AEH54" s="271"/>
      <c r="AEI54" s="271"/>
      <c r="AEJ54" s="271"/>
      <c r="AEK54" s="271"/>
      <c r="AEL54" s="271"/>
      <c r="AEM54" s="271"/>
      <c r="AEN54" s="271"/>
      <c r="AEO54" s="271"/>
      <c r="AEP54" s="271"/>
      <c r="AEQ54" s="271"/>
      <c r="AER54" s="271"/>
      <c r="AES54" s="271"/>
      <c r="AET54" s="271"/>
      <c r="AEU54" s="271"/>
      <c r="AEV54" s="271"/>
      <c r="AEW54" s="271"/>
      <c r="AEX54" s="271"/>
      <c r="AEY54" s="271"/>
      <c r="AEZ54" s="271"/>
      <c r="AFA54" s="271"/>
      <c r="AFB54" s="271"/>
      <c r="AFC54" s="271"/>
      <c r="AFD54" s="271"/>
      <c r="AFE54" s="271"/>
      <c r="AFF54" s="271"/>
      <c r="AFG54" s="271"/>
      <c r="AFH54" s="271"/>
      <c r="AFI54" s="271"/>
      <c r="AFJ54" s="271"/>
      <c r="AFK54" s="271"/>
      <c r="AFL54" s="271"/>
      <c r="AFM54" s="271"/>
      <c r="AFN54" s="271"/>
      <c r="AFO54" s="271"/>
      <c r="AFP54" s="271"/>
      <c r="AFQ54" s="271"/>
      <c r="AFR54" s="271"/>
      <c r="AFS54" s="271"/>
      <c r="AFT54" s="271"/>
      <c r="AFU54" s="271"/>
      <c r="AFV54" s="271"/>
      <c r="AFW54" s="271"/>
      <c r="AFX54" s="271"/>
      <c r="AFY54" s="271"/>
      <c r="AFZ54" s="271"/>
      <c r="AGA54" s="271"/>
      <c r="AGB54" s="271"/>
      <c r="AGC54" s="271"/>
      <c r="AGD54" s="271"/>
      <c r="AGE54" s="271"/>
      <c r="AGF54" s="271"/>
      <c r="AGG54" s="271"/>
      <c r="AGH54" s="271"/>
      <c r="AGI54" s="271"/>
      <c r="AGJ54" s="271"/>
      <c r="AGK54" s="271"/>
      <c r="AGL54" s="271"/>
      <c r="AGM54" s="271"/>
      <c r="AGN54" s="271"/>
      <c r="AGO54" s="271"/>
      <c r="AGP54" s="271"/>
      <c r="AGQ54" s="271"/>
      <c r="AGR54" s="271"/>
      <c r="AGS54" s="271"/>
      <c r="AGT54" s="271"/>
      <c r="AGU54" s="271"/>
      <c r="AGV54" s="271"/>
      <c r="AGW54" s="271"/>
      <c r="AGX54" s="271"/>
      <c r="AGY54" s="271"/>
      <c r="AGZ54" s="271"/>
      <c r="AHA54" s="271"/>
      <c r="AHB54" s="271"/>
      <c r="AHC54" s="271"/>
      <c r="AHD54" s="271"/>
      <c r="AHE54" s="271"/>
      <c r="AHF54" s="271"/>
      <c r="AHG54" s="271"/>
      <c r="AHH54" s="271"/>
      <c r="AHI54" s="271"/>
      <c r="AHJ54" s="271"/>
      <c r="AHK54" s="271"/>
      <c r="AHL54" s="271"/>
      <c r="AHM54" s="271"/>
      <c r="AHN54" s="271"/>
      <c r="AHO54" s="271"/>
      <c r="AHP54" s="271"/>
      <c r="AHQ54" s="271"/>
      <c r="AHR54" s="271"/>
      <c r="AHS54" s="271"/>
      <c r="AHT54" s="271"/>
      <c r="AHU54" s="271"/>
      <c r="AHV54" s="271"/>
      <c r="AHW54" s="271"/>
      <c r="AHX54" s="271"/>
      <c r="AHY54" s="271"/>
      <c r="AHZ54" s="271"/>
      <c r="AIA54" s="271"/>
      <c r="AIB54" s="271"/>
      <c r="AIC54" s="271"/>
      <c r="AID54" s="271"/>
      <c r="AIE54" s="271"/>
      <c r="AIF54" s="271"/>
      <c r="AIG54" s="271"/>
      <c r="AIH54" s="271"/>
      <c r="AII54" s="271"/>
      <c r="AIJ54" s="271"/>
      <c r="AIK54" s="271"/>
      <c r="AIL54" s="271"/>
      <c r="AIM54" s="271"/>
      <c r="AIN54" s="271"/>
      <c r="AIO54" s="271"/>
      <c r="AIP54" s="271"/>
      <c r="AIQ54" s="271"/>
      <c r="AIR54" s="271"/>
      <c r="AIS54" s="271"/>
      <c r="AIT54" s="271"/>
      <c r="AIU54" s="271"/>
      <c r="AIV54" s="271"/>
      <c r="AIW54" s="271"/>
      <c r="AIX54" s="271"/>
      <c r="AIY54" s="271"/>
      <c r="AIZ54" s="271"/>
      <c r="AJA54" s="271"/>
      <c r="AJB54" s="271"/>
      <c r="AJC54" s="271"/>
      <c r="AJD54" s="271"/>
      <c r="AJE54" s="271"/>
      <c r="AJF54" s="271"/>
      <c r="AJG54" s="271"/>
      <c r="AJH54" s="271"/>
      <c r="AJI54" s="271"/>
      <c r="AJJ54" s="271"/>
      <c r="AJK54" s="271"/>
      <c r="AJL54" s="271"/>
      <c r="AJM54" s="271"/>
      <c r="AJN54" s="271"/>
      <c r="AJO54" s="271"/>
      <c r="AJP54" s="271"/>
      <c r="AJQ54" s="271"/>
      <c r="AJR54" s="271"/>
      <c r="AJS54" s="271"/>
      <c r="AJT54" s="271"/>
      <c r="AJU54" s="271"/>
      <c r="AJV54" s="271"/>
      <c r="AJW54" s="271"/>
      <c r="AJX54" s="271"/>
      <c r="AJY54" s="271"/>
      <c r="AJZ54" s="271"/>
      <c r="AKA54" s="271"/>
      <c r="AKB54" s="271"/>
      <c r="AKC54" s="271"/>
      <c r="AKD54" s="271"/>
      <c r="AKE54" s="271"/>
      <c r="AKF54" s="271"/>
      <c r="AKG54" s="271"/>
      <c r="AKH54" s="271"/>
      <c r="AKI54" s="271"/>
      <c r="AKJ54" s="271"/>
      <c r="AKK54" s="271"/>
      <c r="AKL54" s="271"/>
      <c r="AKM54" s="271"/>
      <c r="AKN54" s="271"/>
      <c r="AKO54" s="271"/>
      <c r="AKP54" s="271"/>
      <c r="AKQ54" s="271"/>
      <c r="AKR54" s="271"/>
      <c r="AKS54" s="271"/>
      <c r="AKT54" s="271"/>
      <c r="AKU54" s="271"/>
      <c r="AKV54" s="271"/>
      <c r="AKW54" s="271"/>
      <c r="AKX54" s="271"/>
      <c r="AKY54" s="271"/>
      <c r="AKZ54" s="271"/>
      <c r="ALA54" s="271"/>
      <c r="ALB54" s="271"/>
      <c r="ALC54" s="271"/>
      <c r="ALD54" s="271"/>
      <c r="ALE54" s="271"/>
      <c r="ALF54" s="271"/>
      <c r="ALG54" s="271"/>
      <c r="ALH54" s="271"/>
      <c r="ALI54" s="271"/>
      <c r="ALJ54" s="271"/>
      <c r="ALK54" s="271"/>
      <c r="ALL54" s="271"/>
      <c r="ALM54" s="271"/>
      <c r="ALN54" s="271"/>
      <c r="ALO54" s="271"/>
      <c r="ALP54" s="271"/>
      <c r="ALQ54" s="271"/>
      <c r="ALR54" s="271"/>
      <c r="ALS54" s="271"/>
      <c r="ALT54" s="271"/>
      <c r="ALU54" s="271"/>
      <c r="ALV54" s="271"/>
      <c r="ALW54" s="271"/>
      <c r="ALX54" s="271"/>
      <c r="ALY54" s="271"/>
      <c r="ALZ54" s="271"/>
      <c r="AMA54" s="271"/>
      <c r="AMB54" s="271"/>
      <c r="AMC54" s="271"/>
      <c r="AMD54" s="271"/>
      <c r="AME54" s="271"/>
      <c r="AMF54" s="271"/>
      <c r="AMG54" s="271"/>
      <c r="AMH54" s="271"/>
      <c r="AMI54" s="271"/>
      <c r="AMJ54" s="271"/>
      <c r="AMK54" s="271"/>
      <c r="AML54" s="271"/>
      <c r="AMM54" s="271"/>
      <c r="AMN54" s="271"/>
      <c r="AMO54" s="271"/>
    </row>
    <row r="55" spans="1:1029" s="1" customFormat="1" ht="69" customHeight="1">
      <c r="A55" s="283"/>
      <c r="B55" s="10">
        <v>46</v>
      </c>
      <c r="C55" s="280">
        <v>45</v>
      </c>
      <c r="D55" s="281">
        <v>22</v>
      </c>
      <c r="E55" s="10" t="s">
        <v>296</v>
      </c>
      <c r="F55" s="10" t="s">
        <v>123</v>
      </c>
      <c r="G55" s="11" t="s">
        <v>1663</v>
      </c>
      <c r="H55" s="11"/>
      <c r="I55" s="11"/>
      <c r="J55" s="11"/>
      <c r="K55" s="11"/>
      <c r="L55" s="11"/>
      <c r="M55" s="11"/>
      <c r="N55" s="390"/>
      <c r="O55" s="390" t="s">
        <v>297</v>
      </c>
      <c r="P55" s="390" t="s">
        <v>63</v>
      </c>
      <c r="Q55" s="384" t="s">
        <v>64</v>
      </c>
      <c r="R55" s="391">
        <v>18</v>
      </c>
      <c r="S55" s="387">
        <v>20</v>
      </c>
      <c r="T55" s="387">
        <v>1</v>
      </c>
      <c r="U55" s="387">
        <v>1</v>
      </c>
      <c r="V55" s="387">
        <v>1</v>
      </c>
      <c r="W55" s="387"/>
      <c r="X55" s="387">
        <v>1</v>
      </c>
      <c r="Y55" s="387"/>
      <c r="Z55" s="387"/>
      <c r="AA55" s="387">
        <v>1</v>
      </c>
      <c r="AB55" s="384"/>
      <c r="AC55" s="387"/>
      <c r="AD55" s="387"/>
      <c r="AE55" s="387"/>
      <c r="AF55" s="387"/>
      <c r="AG55" s="387"/>
      <c r="AH55" s="387"/>
      <c r="AI55" s="387"/>
      <c r="AJ55" s="387"/>
      <c r="AK55" s="387"/>
      <c r="AL55" s="387" t="s">
        <v>298</v>
      </c>
      <c r="AM55" s="387" t="s">
        <v>299</v>
      </c>
      <c r="AN55" s="384" t="s">
        <v>71</v>
      </c>
      <c r="AO55" s="384" t="s">
        <v>72</v>
      </c>
      <c r="AP55" s="384">
        <v>1</v>
      </c>
      <c r="AQ55" s="391" t="s">
        <v>106</v>
      </c>
      <c r="AR55" s="460">
        <v>42139</v>
      </c>
      <c r="AS55" s="460">
        <v>43235</v>
      </c>
      <c r="AT55" s="387">
        <v>1</v>
      </c>
      <c r="AU55" s="387"/>
      <c r="AV55" s="387"/>
      <c r="AW55" s="387"/>
      <c r="AX55" s="387"/>
      <c r="AY55" s="387"/>
      <c r="AZ55" s="387">
        <v>1</v>
      </c>
      <c r="BA55" s="387"/>
      <c r="BB55" s="387"/>
      <c r="BC55" s="387"/>
      <c r="BD55" s="387"/>
      <c r="BE55" s="387"/>
      <c r="BF55" s="387"/>
      <c r="BG55" s="387"/>
      <c r="BH55" s="387"/>
      <c r="BI55" s="387"/>
      <c r="BJ55" s="387"/>
      <c r="BK55" s="389">
        <v>18450</v>
      </c>
      <c r="BL55" s="10"/>
      <c r="BM55" s="10"/>
      <c r="BN55" s="10">
        <v>50</v>
      </c>
      <c r="BO55" s="10" t="s">
        <v>300</v>
      </c>
      <c r="BP55" s="10" t="s">
        <v>301</v>
      </c>
      <c r="BQ55" s="10">
        <v>2</v>
      </c>
      <c r="BR55" s="10" t="str">
        <f t="shared" si="0"/>
        <v>45_22</v>
      </c>
      <c r="BS55" s="282"/>
      <c r="BT55" s="10"/>
      <c r="BU55" s="10"/>
      <c r="BV55" s="10"/>
      <c r="BW55" s="289" t="s">
        <v>1781</v>
      </c>
      <c r="BX55" s="289"/>
      <c r="BY55" s="457"/>
      <c r="BZ55" s="457"/>
      <c r="CA55" s="457"/>
      <c r="CB55" s="271"/>
      <c r="CC55" s="458" t="s">
        <v>1959</v>
      </c>
      <c r="CD55" s="271"/>
      <c r="CE55" s="271"/>
      <c r="CF55" s="271"/>
      <c r="CG55" s="271"/>
      <c r="CH55" s="271"/>
      <c r="CI55" s="271"/>
      <c r="CJ55" s="271"/>
      <c r="CK55" s="271"/>
      <c r="CL55" s="271"/>
      <c r="CM55" s="271"/>
      <c r="CN55" s="271"/>
      <c r="CO55" s="271"/>
      <c r="CP55" s="271"/>
      <c r="CQ55" s="271"/>
      <c r="CR55" s="271"/>
      <c r="CS55" s="271"/>
      <c r="CT55" s="271"/>
      <c r="CU55" s="271"/>
      <c r="CV55" s="271"/>
      <c r="CW55" s="271"/>
      <c r="CX55" s="271"/>
      <c r="CY55" s="271"/>
      <c r="CZ55" s="271"/>
      <c r="DA55" s="271"/>
      <c r="DB55" s="271"/>
      <c r="DC55" s="271"/>
      <c r="DD55" s="271"/>
      <c r="DE55" s="271"/>
      <c r="DF55" s="271"/>
      <c r="DG55" s="271"/>
      <c r="DH55" s="271"/>
      <c r="DI55" s="271"/>
      <c r="DJ55" s="271"/>
      <c r="DK55" s="271"/>
      <c r="DL55" s="271"/>
      <c r="DM55" s="271"/>
      <c r="DN55" s="271"/>
      <c r="DO55" s="271"/>
      <c r="DP55" s="271"/>
      <c r="DQ55" s="271"/>
      <c r="DR55" s="271"/>
      <c r="DS55" s="271"/>
      <c r="DT55" s="271"/>
      <c r="DU55" s="271"/>
      <c r="DV55" s="271"/>
      <c r="DW55" s="271"/>
      <c r="DX55" s="271"/>
      <c r="DY55" s="271"/>
      <c r="DZ55" s="271"/>
      <c r="EA55" s="271"/>
      <c r="EB55" s="271"/>
      <c r="EC55" s="271"/>
      <c r="ED55" s="271"/>
      <c r="EE55" s="271"/>
      <c r="EF55" s="271"/>
      <c r="EG55" s="271"/>
      <c r="EH55" s="271"/>
      <c r="EI55" s="271"/>
      <c r="EJ55" s="271"/>
      <c r="EK55" s="271"/>
      <c r="EL55" s="271"/>
      <c r="EM55" s="271"/>
      <c r="EN55" s="271"/>
      <c r="EO55" s="271"/>
      <c r="EP55" s="271"/>
      <c r="EQ55" s="271"/>
      <c r="ER55" s="271"/>
      <c r="ES55" s="271"/>
      <c r="ET55" s="271"/>
      <c r="EU55" s="271"/>
      <c r="EV55" s="271"/>
      <c r="EW55" s="271"/>
      <c r="EX55" s="271"/>
      <c r="EY55" s="271"/>
      <c r="EZ55" s="271"/>
      <c r="FA55" s="271"/>
      <c r="FB55" s="271"/>
      <c r="FC55" s="271"/>
      <c r="FD55" s="271"/>
      <c r="FE55" s="271"/>
      <c r="FF55" s="271"/>
      <c r="FG55" s="271"/>
      <c r="FH55" s="271"/>
      <c r="FI55" s="271"/>
      <c r="FJ55" s="271"/>
      <c r="FK55" s="271"/>
      <c r="FL55" s="271"/>
      <c r="FM55" s="271"/>
      <c r="FN55" s="271"/>
      <c r="FO55" s="271"/>
      <c r="FP55" s="271"/>
      <c r="FQ55" s="271"/>
      <c r="FR55" s="271"/>
      <c r="FS55" s="271"/>
      <c r="FT55" s="271"/>
      <c r="FU55" s="271"/>
      <c r="FV55" s="271"/>
      <c r="FW55" s="271"/>
      <c r="FX55" s="271"/>
      <c r="FY55" s="271"/>
      <c r="FZ55" s="271"/>
      <c r="GA55" s="271"/>
      <c r="GB55" s="271"/>
      <c r="GC55" s="271"/>
      <c r="GD55" s="271"/>
      <c r="GE55" s="271"/>
      <c r="GF55" s="271"/>
      <c r="GG55" s="271"/>
      <c r="GH55" s="271"/>
      <c r="GI55" s="271"/>
      <c r="GJ55" s="271"/>
      <c r="GK55" s="271"/>
      <c r="GL55" s="271"/>
      <c r="GM55" s="271"/>
      <c r="GN55" s="271"/>
      <c r="GO55" s="271"/>
      <c r="GP55" s="271"/>
      <c r="GQ55" s="271"/>
      <c r="GR55" s="271"/>
      <c r="GS55" s="271"/>
      <c r="GT55" s="271"/>
      <c r="GU55" s="271"/>
      <c r="GV55" s="271"/>
      <c r="GW55" s="271"/>
      <c r="GX55" s="271"/>
      <c r="GY55" s="271"/>
      <c r="GZ55" s="271"/>
      <c r="HA55" s="271"/>
      <c r="HB55" s="271"/>
      <c r="HC55" s="271"/>
      <c r="HD55" s="271"/>
      <c r="HE55" s="271"/>
      <c r="HF55" s="271"/>
      <c r="HG55" s="271"/>
      <c r="HH55" s="271"/>
      <c r="HI55" s="271"/>
      <c r="HJ55" s="271"/>
      <c r="HK55" s="271"/>
      <c r="HL55" s="271"/>
      <c r="HM55" s="271"/>
      <c r="HN55" s="271"/>
      <c r="HO55" s="271"/>
      <c r="HP55" s="271"/>
      <c r="HQ55" s="271"/>
      <c r="HR55" s="271"/>
      <c r="HS55" s="271"/>
      <c r="HT55" s="271"/>
      <c r="HU55" s="271"/>
      <c r="HV55" s="271"/>
      <c r="HW55" s="271"/>
      <c r="HX55" s="271"/>
      <c r="HY55" s="271"/>
      <c r="HZ55" s="271"/>
      <c r="IA55" s="271"/>
      <c r="IB55" s="271"/>
      <c r="IC55" s="271"/>
      <c r="ID55" s="271"/>
      <c r="IE55" s="271"/>
      <c r="IF55" s="271"/>
      <c r="IG55" s="271"/>
      <c r="IH55" s="271"/>
      <c r="II55" s="271"/>
      <c r="IJ55" s="271"/>
      <c r="IK55" s="271"/>
      <c r="IL55" s="271"/>
      <c r="IM55" s="271"/>
      <c r="IN55" s="271"/>
      <c r="IO55" s="271"/>
      <c r="IP55" s="271"/>
      <c r="IQ55" s="271"/>
      <c r="IR55" s="271"/>
      <c r="IS55" s="271"/>
      <c r="IT55" s="271"/>
      <c r="IU55" s="271"/>
      <c r="IV55" s="271"/>
      <c r="IW55" s="271"/>
      <c r="IX55" s="271"/>
      <c r="IY55" s="271"/>
      <c r="IZ55" s="271"/>
      <c r="JA55" s="271"/>
      <c r="JB55" s="271"/>
      <c r="JC55" s="271"/>
      <c r="JD55" s="271"/>
      <c r="JE55" s="271"/>
      <c r="JF55" s="271"/>
      <c r="JG55" s="271"/>
      <c r="JH55" s="271"/>
      <c r="JI55" s="271"/>
      <c r="JJ55" s="271"/>
      <c r="JK55" s="271"/>
      <c r="JL55" s="271"/>
      <c r="JM55" s="271"/>
      <c r="JN55" s="271"/>
      <c r="JO55" s="271"/>
      <c r="JP55" s="271"/>
      <c r="JQ55" s="271"/>
      <c r="JR55" s="271"/>
      <c r="JS55" s="271"/>
      <c r="JT55" s="271"/>
      <c r="JU55" s="271"/>
      <c r="JV55" s="271"/>
      <c r="JW55" s="271"/>
      <c r="JX55" s="271"/>
      <c r="JY55" s="271"/>
      <c r="JZ55" s="271"/>
      <c r="KA55" s="271"/>
      <c r="KB55" s="271"/>
      <c r="KC55" s="271"/>
      <c r="KD55" s="271"/>
      <c r="KE55" s="271"/>
      <c r="KF55" s="271"/>
      <c r="KG55" s="271"/>
      <c r="KH55" s="271"/>
      <c r="KI55" s="271"/>
      <c r="KJ55" s="271"/>
      <c r="KK55" s="271"/>
      <c r="KL55" s="271"/>
      <c r="KM55" s="271"/>
      <c r="KN55" s="271"/>
      <c r="KO55" s="271"/>
      <c r="KP55" s="271"/>
      <c r="KQ55" s="271"/>
      <c r="KR55" s="271"/>
      <c r="KS55" s="271"/>
      <c r="KT55" s="271"/>
      <c r="KU55" s="271"/>
      <c r="KV55" s="271"/>
      <c r="KW55" s="271"/>
      <c r="KX55" s="271"/>
      <c r="KY55" s="271"/>
      <c r="KZ55" s="271"/>
      <c r="LA55" s="271"/>
      <c r="LB55" s="271"/>
      <c r="LC55" s="271"/>
      <c r="LD55" s="271"/>
      <c r="LE55" s="271"/>
      <c r="LF55" s="271"/>
      <c r="LG55" s="271"/>
      <c r="LH55" s="271"/>
      <c r="LI55" s="271"/>
      <c r="LJ55" s="271"/>
      <c r="LK55" s="271"/>
      <c r="LL55" s="271"/>
      <c r="LM55" s="271"/>
      <c r="LN55" s="271"/>
      <c r="LO55" s="271"/>
      <c r="LP55" s="271"/>
      <c r="LQ55" s="271"/>
      <c r="LR55" s="271"/>
      <c r="LS55" s="271"/>
      <c r="LT55" s="271"/>
      <c r="LU55" s="271"/>
      <c r="LV55" s="271"/>
      <c r="LW55" s="271"/>
      <c r="LX55" s="271"/>
      <c r="LY55" s="271"/>
      <c r="LZ55" s="271"/>
      <c r="MA55" s="271"/>
      <c r="MB55" s="271"/>
      <c r="MC55" s="271"/>
      <c r="MD55" s="271"/>
      <c r="ME55" s="271"/>
      <c r="MF55" s="271"/>
      <c r="MG55" s="271"/>
      <c r="MH55" s="271"/>
      <c r="MI55" s="271"/>
      <c r="MJ55" s="271"/>
      <c r="MK55" s="271"/>
      <c r="ML55" s="271"/>
      <c r="MM55" s="271"/>
      <c r="MN55" s="271"/>
      <c r="MO55" s="271"/>
      <c r="MP55" s="271"/>
      <c r="MQ55" s="271"/>
      <c r="MR55" s="271"/>
      <c r="MS55" s="271"/>
      <c r="MT55" s="271"/>
      <c r="MU55" s="271"/>
      <c r="MV55" s="271"/>
      <c r="MW55" s="271"/>
      <c r="MX55" s="271"/>
      <c r="MY55" s="271"/>
      <c r="MZ55" s="271"/>
      <c r="NA55" s="271"/>
      <c r="NB55" s="271"/>
      <c r="NC55" s="271"/>
      <c r="ND55" s="271"/>
      <c r="NE55" s="271"/>
      <c r="NF55" s="271"/>
      <c r="NG55" s="271"/>
      <c r="NH55" s="271"/>
      <c r="NI55" s="271"/>
      <c r="NJ55" s="271"/>
      <c r="NK55" s="271"/>
      <c r="NL55" s="271"/>
      <c r="NM55" s="271"/>
      <c r="NN55" s="271"/>
      <c r="NO55" s="271"/>
      <c r="NP55" s="271"/>
      <c r="NQ55" s="271"/>
      <c r="NR55" s="271"/>
      <c r="NS55" s="271"/>
      <c r="NT55" s="271"/>
      <c r="NU55" s="271"/>
      <c r="NV55" s="271"/>
      <c r="NW55" s="271"/>
      <c r="NX55" s="271"/>
      <c r="NY55" s="271"/>
      <c r="NZ55" s="271"/>
      <c r="OA55" s="271"/>
      <c r="OB55" s="271"/>
      <c r="OC55" s="271"/>
      <c r="OD55" s="271"/>
      <c r="OE55" s="271"/>
      <c r="OF55" s="271"/>
      <c r="OG55" s="271"/>
      <c r="OH55" s="271"/>
      <c r="OI55" s="271"/>
      <c r="OJ55" s="271"/>
      <c r="OK55" s="271"/>
      <c r="OL55" s="271"/>
      <c r="OM55" s="271"/>
      <c r="ON55" s="271"/>
      <c r="OO55" s="271"/>
      <c r="OP55" s="271"/>
      <c r="OQ55" s="271"/>
      <c r="OR55" s="271"/>
      <c r="OS55" s="271"/>
      <c r="OT55" s="271"/>
      <c r="OU55" s="271"/>
      <c r="OV55" s="271"/>
      <c r="OW55" s="271"/>
      <c r="OX55" s="271"/>
      <c r="OY55" s="271"/>
      <c r="OZ55" s="271"/>
      <c r="PA55" s="271"/>
      <c r="PB55" s="271"/>
      <c r="PC55" s="271"/>
      <c r="PD55" s="271"/>
      <c r="PE55" s="271"/>
      <c r="PF55" s="271"/>
      <c r="PG55" s="271"/>
      <c r="PH55" s="271"/>
      <c r="PI55" s="271"/>
      <c r="PJ55" s="271"/>
      <c r="PK55" s="271"/>
      <c r="PL55" s="271"/>
      <c r="PM55" s="271"/>
      <c r="PN55" s="271"/>
      <c r="PO55" s="271"/>
      <c r="PP55" s="271"/>
      <c r="PQ55" s="271"/>
      <c r="PR55" s="271"/>
      <c r="PS55" s="271"/>
      <c r="PT55" s="271"/>
      <c r="PU55" s="271"/>
      <c r="PV55" s="271"/>
      <c r="PW55" s="271"/>
      <c r="PX55" s="271"/>
      <c r="PY55" s="271"/>
      <c r="PZ55" s="271"/>
      <c r="QA55" s="271"/>
      <c r="QB55" s="271"/>
      <c r="QC55" s="271"/>
      <c r="QD55" s="271"/>
      <c r="QE55" s="271"/>
      <c r="QF55" s="271"/>
      <c r="QG55" s="271"/>
      <c r="QH55" s="271"/>
      <c r="QI55" s="271"/>
      <c r="QJ55" s="271"/>
      <c r="QK55" s="271"/>
      <c r="QL55" s="271"/>
      <c r="QM55" s="271"/>
      <c r="QN55" s="271"/>
      <c r="QO55" s="271"/>
      <c r="QP55" s="271"/>
      <c r="QQ55" s="271"/>
      <c r="QR55" s="271"/>
      <c r="QS55" s="271"/>
      <c r="QT55" s="271"/>
      <c r="QU55" s="271"/>
      <c r="QV55" s="271"/>
      <c r="QW55" s="271"/>
      <c r="QX55" s="271"/>
      <c r="QY55" s="271"/>
      <c r="QZ55" s="271"/>
      <c r="RA55" s="271"/>
      <c r="RB55" s="271"/>
      <c r="RC55" s="271"/>
      <c r="RD55" s="271"/>
      <c r="RE55" s="271"/>
      <c r="RF55" s="271"/>
      <c r="RG55" s="271"/>
      <c r="RH55" s="271"/>
      <c r="RI55" s="271"/>
      <c r="RJ55" s="271"/>
      <c r="RK55" s="271"/>
      <c r="RL55" s="271"/>
      <c r="RM55" s="271"/>
      <c r="RN55" s="271"/>
      <c r="RO55" s="271"/>
      <c r="RP55" s="271"/>
      <c r="RQ55" s="271"/>
      <c r="RR55" s="271"/>
      <c r="RS55" s="271"/>
      <c r="RT55" s="271"/>
      <c r="RU55" s="271"/>
      <c r="RV55" s="271"/>
      <c r="RW55" s="271"/>
      <c r="RX55" s="271"/>
      <c r="RY55" s="271"/>
      <c r="RZ55" s="271"/>
      <c r="SA55" s="271"/>
      <c r="SB55" s="271"/>
      <c r="SC55" s="271"/>
      <c r="SD55" s="271"/>
      <c r="SE55" s="271"/>
      <c r="SF55" s="271"/>
      <c r="SG55" s="271"/>
      <c r="SH55" s="271"/>
      <c r="SI55" s="271"/>
      <c r="SJ55" s="271"/>
      <c r="SK55" s="271"/>
      <c r="SL55" s="271"/>
      <c r="SM55" s="271"/>
      <c r="SN55" s="271"/>
      <c r="SO55" s="271"/>
      <c r="SP55" s="271"/>
      <c r="SQ55" s="271"/>
      <c r="SR55" s="271"/>
      <c r="SS55" s="271"/>
      <c r="ST55" s="271"/>
      <c r="SU55" s="271"/>
      <c r="SV55" s="271"/>
      <c r="SW55" s="271"/>
      <c r="SX55" s="271"/>
      <c r="SY55" s="271"/>
      <c r="SZ55" s="271"/>
      <c r="TA55" s="271"/>
      <c r="TB55" s="271"/>
      <c r="TC55" s="271"/>
      <c r="TD55" s="271"/>
      <c r="TE55" s="271"/>
      <c r="TF55" s="271"/>
      <c r="TG55" s="271"/>
      <c r="TH55" s="271"/>
      <c r="TI55" s="271"/>
      <c r="TJ55" s="271"/>
      <c r="TK55" s="271"/>
      <c r="TL55" s="271"/>
      <c r="TM55" s="271"/>
      <c r="TN55" s="271"/>
      <c r="TO55" s="271"/>
      <c r="TP55" s="271"/>
      <c r="TQ55" s="271"/>
      <c r="TR55" s="271"/>
      <c r="TS55" s="271"/>
      <c r="TT55" s="271"/>
      <c r="TU55" s="271"/>
      <c r="TV55" s="271"/>
      <c r="TW55" s="271"/>
      <c r="TX55" s="271"/>
      <c r="TY55" s="271"/>
      <c r="TZ55" s="271"/>
      <c r="UA55" s="271"/>
      <c r="UB55" s="271"/>
      <c r="UC55" s="271"/>
      <c r="UD55" s="271"/>
      <c r="UE55" s="271"/>
      <c r="UF55" s="271"/>
      <c r="UG55" s="271"/>
      <c r="UH55" s="271"/>
      <c r="UI55" s="271"/>
      <c r="UJ55" s="271"/>
      <c r="UK55" s="271"/>
      <c r="UL55" s="271"/>
      <c r="UM55" s="271"/>
      <c r="UN55" s="271"/>
      <c r="UO55" s="271"/>
      <c r="UP55" s="271"/>
      <c r="UQ55" s="271"/>
      <c r="UR55" s="271"/>
      <c r="US55" s="271"/>
      <c r="UT55" s="271"/>
      <c r="UU55" s="271"/>
      <c r="UV55" s="271"/>
      <c r="UW55" s="271"/>
      <c r="UX55" s="271"/>
      <c r="UY55" s="271"/>
      <c r="UZ55" s="271"/>
      <c r="VA55" s="271"/>
      <c r="VB55" s="271"/>
      <c r="VC55" s="271"/>
      <c r="VD55" s="271"/>
      <c r="VE55" s="271"/>
      <c r="VF55" s="271"/>
      <c r="VG55" s="271"/>
      <c r="VH55" s="271"/>
      <c r="VI55" s="271"/>
      <c r="VJ55" s="271"/>
      <c r="VK55" s="271"/>
      <c r="VL55" s="271"/>
      <c r="VM55" s="271"/>
      <c r="VN55" s="271"/>
      <c r="VO55" s="271"/>
      <c r="VP55" s="271"/>
      <c r="VQ55" s="271"/>
      <c r="VR55" s="271"/>
      <c r="VS55" s="271"/>
      <c r="VT55" s="271"/>
      <c r="VU55" s="271"/>
      <c r="VV55" s="271"/>
      <c r="VW55" s="271"/>
      <c r="VX55" s="271"/>
      <c r="VY55" s="271"/>
      <c r="VZ55" s="271"/>
      <c r="WA55" s="271"/>
      <c r="WB55" s="271"/>
      <c r="WC55" s="271"/>
      <c r="WD55" s="271"/>
      <c r="WE55" s="271"/>
      <c r="WF55" s="271"/>
      <c r="WG55" s="271"/>
      <c r="WH55" s="271"/>
      <c r="WI55" s="271"/>
      <c r="WJ55" s="271"/>
      <c r="WK55" s="271"/>
      <c r="WL55" s="271"/>
      <c r="WM55" s="271"/>
      <c r="WN55" s="271"/>
      <c r="WO55" s="271"/>
      <c r="WP55" s="271"/>
      <c r="WQ55" s="271"/>
      <c r="WR55" s="271"/>
      <c r="WS55" s="271"/>
      <c r="WT55" s="271"/>
      <c r="WU55" s="271"/>
      <c r="WV55" s="271"/>
      <c r="WW55" s="271"/>
      <c r="WX55" s="271"/>
      <c r="WY55" s="271"/>
      <c r="WZ55" s="271"/>
      <c r="XA55" s="271"/>
      <c r="XB55" s="271"/>
      <c r="XC55" s="271"/>
      <c r="XD55" s="271"/>
      <c r="XE55" s="271"/>
      <c r="XF55" s="271"/>
      <c r="XG55" s="271"/>
      <c r="XH55" s="271"/>
      <c r="XI55" s="271"/>
      <c r="XJ55" s="271"/>
      <c r="XK55" s="271"/>
      <c r="XL55" s="271"/>
      <c r="XM55" s="271"/>
      <c r="XN55" s="271"/>
      <c r="XO55" s="271"/>
      <c r="XP55" s="271"/>
      <c r="XQ55" s="271"/>
      <c r="XR55" s="271"/>
      <c r="XS55" s="271"/>
      <c r="XT55" s="271"/>
      <c r="XU55" s="271"/>
      <c r="XV55" s="271"/>
      <c r="XW55" s="271"/>
      <c r="XX55" s="271"/>
      <c r="XY55" s="271"/>
      <c r="XZ55" s="271"/>
      <c r="YA55" s="271"/>
      <c r="YB55" s="271"/>
      <c r="YC55" s="271"/>
      <c r="YD55" s="271"/>
      <c r="YE55" s="271"/>
      <c r="YF55" s="271"/>
      <c r="YG55" s="271"/>
      <c r="YH55" s="271"/>
      <c r="YI55" s="271"/>
      <c r="YJ55" s="271"/>
      <c r="YK55" s="271"/>
      <c r="YL55" s="271"/>
      <c r="YM55" s="271"/>
      <c r="YN55" s="271"/>
      <c r="YO55" s="271"/>
      <c r="YP55" s="271"/>
      <c r="YQ55" s="271"/>
      <c r="YR55" s="271"/>
      <c r="YS55" s="271"/>
      <c r="YT55" s="271"/>
      <c r="YU55" s="271"/>
      <c r="YV55" s="271"/>
      <c r="YW55" s="271"/>
      <c r="YX55" s="271"/>
      <c r="YY55" s="271"/>
      <c r="YZ55" s="271"/>
      <c r="ZA55" s="271"/>
      <c r="ZB55" s="271"/>
      <c r="ZC55" s="271"/>
      <c r="ZD55" s="271"/>
      <c r="ZE55" s="271"/>
      <c r="ZF55" s="271"/>
      <c r="ZG55" s="271"/>
      <c r="ZH55" s="271"/>
      <c r="ZI55" s="271"/>
      <c r="ZJ55" s="271"/>
      <c r="ZK55" s="271"/>
      <c r="ZL55" s="271"/>
      <c r="ZM55" s="271"/>
      <c r="ZN55" s="271"/>
      <c r="ZO55" s="271"/>
      <c r="ZP55" s="271"/>
      <c r="ZQ55" s="271"/>
      <c r="ZR55" s="271"/>
      <c r="ZS55" s="271"/>
      <c r="ZT55" s="271"/>
      <c r="ZU55" s="271"/>
      <c r="ZV55" s="271"/>
      <c r="ZW55" s="271"/>
      <c r="ZX55" s="271"/>
      <c r="ZY55" s="271"/>
      <c r="ZZ55" s="271"/>
      <c r="AAA55" s="271"/>
      <c r="AAB55" s="271"/>
      <c r="AAC55" s="271"/>
      <c r="AAD55" s="271"/>
      <c r="AAE55" s="271"/>
      <c r="AAF55" s="271"/>
      <c r="AAG55" s="271"/>
      <c r="AAH55" s="271"/>
      <c r="AAI55" s="271"/>
      <c r="AAJ55" s="271"/>
      <c r="AAK55" s="271"/>
      <c r="AAL55" s="271"/>
      <c r="AAM55" s="271"/>
      <c r="AAN55" s="271"/>
      <c r="AAO55" s="271"/>
      <c r="AAP55" s="271"/>
      <c r="AAQ55" s="271"/>
      <c r="AAR55" s="271"/>
      <c r="AAS55" s="271"/>
      <c r="AAT55" s="271"/>
      <c r="AAU55" s="271"/>
      <c r="AAV55" s="271"/>
      <c r="AAW55" s="271"/>
      <c r="AAX55" s="271"/>
      <c r="AAY55" s="271"/>
      <c r="AAZ55" s="271"/>
      <c r="ABA55" s="271"/>
      <c r="ABB55" s="271"/>
      <c r="ABC55" s="271"/>
      <c r="ABD55" s="271"/>
      <c r="ABE55" s="271"/>
      <c r="ABF55" s="271"/>
      <c r="ABG55" s="271"/>
      <c r="ABH55" s="271"/>
      <c r="ABI55" s="271"/>
      <c r="ABJ55" s="271"/>
      <c r="ABK55" s="271"/>
      <c r="ABL55" s="271"/>
      <c r="ABM55" s="271"/>
      <c r="ABN55" s="271"/>
      <c r="ABO55" s="271"/>
      <c r="ABP55" s="271"/>
      <c r="ABQ55" s="271"/>
      <c r="ABR55" s="271"/>
      <c r="ABS55" s="271"/>
      <c r="ABT55" s="271"/>
      <c r="ABU55" s="271"/>
      <c r="ABV55" s="271"/>
      <c r="ABW55" s="271"/>
      <c r="ABX55" s="271"/>
      <c r="ABY55" s="271"/>
      <c r="ABZ55" s="271"/>
      <c r="ACA55" s="271"/>
      <c r="ACB55" s="271"/>
      <c r="ACC55" s="271"/>
      <c r="ACD55" s="271"/>
      <c r="ACE55" s="271"/>
      <c r="ACF55" s="271"/>
      <c r="ACG55" s="271"/>
      <c r="ACH55" s="271"/>
      <c r="ACI55" s="271"/>
      <c r="ACJ55" s="271"/>
      <c r="ACK55" s="271"/>
      <c r="ACL55" s="271"/>
      <c r="ACM55" s="271"/>
      <c r="ACN55" s="271"/>
      <c r="ACO55" s="271"/>
      <c r="ACP55" s="271"/>
      <c r="ACQ55" s="271"/>
      <c r="ACR55" s="271"/>
      <c r="ACS55" s="271"/>
      <c r="ACT55" s="271"/>
      <c r="ACU55" s="271"/>
      <c r="ACV55" s="271"/>
      <c r="ACW55" s="271"/>
      <c r="ACX55" s="271"/>
      <c r="ACY55" s="271"/>
      <c r="ACZ55" s="271"/>
      <c r="ADA55" s="271"/>
      <c r="ADB55" s="271"/>
      <c r="ADC55" s="271"/>
      <c r="ADD55" s="271"/>
      <c r="ADE55" s="271"/>
      <c r="ADF55" s="271"/>
      <c r="ADG55" s="271"/>
      <c r="ADH55" s="271"/>
      <c r="ADI55" s="271"/>
      <c r="ADJ55" s="271"/>
      <c r="ADK55" s="271"/>
      <c r="ADL55" s="271"/>
      <c r="ADM55" s="271"/>
      <c r="ADN55" s="271"/>
      <c r="ADO55" s="271"/>
      <c r="ADP55" s="271"/>
      <c r="ADQ55" s="271"/>
      <c r="ADR55" s="271"/>
      <c r="ADS55" s="271"/>
      <c r="ADT55" s="271"/>
      <c r="ADU55" s="271"/>
      <c r="ADV55" s="271"/>
      <c r="ADW55" s="271"/>
      <c r="ADX55" s="271"/>
      <c r="ADY55" s="271"/>
      <c r="ADZ55" s="271"/>
      <c r="AEA55" s="271"/>
      <c r="AEB55" s="271"/>
      <c r="AEC55" s="271"/>
      <c r="AED55" s="271"/>
      <c r="AEE55" s="271"/>
      <c r="AEF55" s="271"/>
      <c r="AEG55" s="271"/>
      <c r="AEH55" s="271"/>
      <c r="AEI55" s="271"/>
      <c r="AEJ55" s="271"/>
      <c r="AEK55" s="271"/>
      <c r="AEL55" s="271"/>
      <c r="AEM55" s="271"/>
      <c r="AEN55" s="271"/>
      <c r="AEO55" s="271"/>
      <c r="AEP55" s="271"/>
      <c r="AEQ55" s="271"/>
      <c r="AER55" s="271"/>
      <c r="AES55" s="271"/>
      <c r="AET55" s="271"/>
      <c r="AEU55" s="271"/>
      <c r="AEV55" s="271"/>
      <c r="AEW55" s="271"/>
      <c r="AEX55" s="271"/>
      <c r="AEY55" s="271"/>
      <c r="AEZ55" s="271"/>
      <c r="AFA55" s="271"/>
      <c r="AFB55" s="271"/>
      <c r="AFC55" s="271"/>
      <c r="AFD55" s="271"/>
      <c r="AFE55" s="271"/>
      <c r="AFF55" s="271"/>
      <c r="AFG55" s="271"/>
      <c r="AFH55" s="271"/>
      <c r="AFI55" s="271"/>
      <c r="AFJ55" s="271"/>
      <c r="AFK55" s="271"/>
      <c r="AFL55" s="271"/>
      <c r="AFM55" s="271"/>
      <c r="AFN55" s="271"/>
      <c r="AFO55" s="271"/>
      <c r="AFP55" s="271"/>
      <c r="AFQ55" s="271"/>
      <c r="AFR55" s="271"/>
      <c r="AFS55" s="271"/>
      <c r="AFT55" s="271"/>
      <c r="AFU55" s="271"/>
      <c r="AFV55" s="271"/>
      <c r="AFW55" s="271"/>
      <c r="AFX55" s="271"/>
      <c r="AFY55" s="271"/>
      <c r="AFZ55" s="271"/>
      <c r="AGA55" s="271"/>
      <c r="AGB55" s="271"/>
      <c r="AGC55" s="271"/>
      <c r="AGD55" s="271"/>
      <c r="AGE55" s="271"/>
      <c r="AGF55" s="271"/>
      <c r="AGG55" s="271"/>
      <c r="AGH55" s="271"/>
      <c r="AGI55" s="271"/>
      <c r="AGJ55" s="271"/>
      <c r="AGK55" s="271"/>
      <c r="AGL55" s="271"/>
      <c r="AGM55" s="271"/>
      <c r="AGN55" s="271"/>
      <c r="AGO55" s="271"/>
      <c r="AGP55" s="271"/>
      <c r="AGQ55" s="271"/>
      <c r="AGR55" s="271"/>
      <c r="AGS55" s="271"/>
      <c r="AGT55" s="271"/>
      <c r="AGU55" s="271"/>
      <c r="AGV55" s="271"/>
      <c r="AGW55" s="271"/>
      <c r="AGX55" s="271"/>
      <c r="AGY55" s="271"/>
      <c r="AGZ55" s="271"/>
      <c r="AHA55" s="271"/>
      <c r="AHB55" s="271"/>
      <c r="AHC55" s="271"/>
      <c r="AHD55" s="271"/>
      <c r="AHE55" s="271"/>
      <c r="AHF55" s="271"/>
      <c r="AHG55" s="271"/>
      <c r="AHH55" s="271"/>
      <c r="AHI55" s="271"/>
      <c r="AHJ55" s="271"/>
      <c r="AHK55" s="271"/>
      <c r="AHL55" s="271"/>
      <c r="AHM55" s="271"/>
      <c r="AHN55" s="271"/>
      <c r="AHO55" s="271"/>
      <c r="AHP55" s="271"/>
      <c r="AHQ55" s="271"/>
      <c r="AHR55" s="271"/>
      <c r="AHS55" s="271"/>
      <c r="AHT55" s="271"/>
      <c r="AHU55" s="271"/>
      <c r="AHV55" s="271"/>
      <c r="AHW55" s="271"/>
      <c r="AHX55" s="271"/>
      <c r="AHY55" s="271"/>
      <c r="AHZ55" s="271"/>
      <c r="AIA55" s="271"/>
      <c r="AIB55" s="271"/>
      <c r="AIC55" s="271"/>
      <c r="AID55" s="271"/>
      <c r="AIE55" s="271"/>
      <c r="AIF55" s="271"/>
      <c r="AIG55" s="271"/>
      <c r="AIH55" s="271"/>
      <c r="AII55" s="271"/>
      <c r="AIJ55" s="271"/>
      <c r="AIK55" s="271"/>
      <c r="AIL55" s="271"/>
      <c r="AIM55" s="271"/>
      <c r="AIN55" s="271"/>
      <c r="AIO55" s="271"/>
      <c r="AIP55" s="271"/>
      <c r="AIQ55" s="271"/>
      <c r="AIR55" s="271"/>
      <c r="AIS55" s="271"/>
      <c r="AIT55" s="271"/>
      <c r="AIU55" s="271"/>
      <c r="AIV55" s="271"/>
      <c r="AIW55" s="271"/>
      <c r="AIX55" s="271"/>
      <c r="AIY55" s="271"/>
      <c r="AIZ55" s="271"/>
      <c r="AJA55" s="271"/>
      <c r="AJB55" s="271"/>
      <c r="AJC55" s="271"/>
      <c r="AJD55" s="271"/>
      <c r="AJE55" s="271"/>
      <c r="AJF55" s="271"/>
      <c r="AJG55" s="271"/>
      <c r="AJH55" s="271"/>
      <c r="AJI55" s="271"/>
      <c r="AJJ55" s="271"/>
      <c r="AJK55" s="271"/>
      <c r="AJL55" s="271"/>
      <c r="AJM55" s="271"/>
      <c r="AJN55" s="271"/>
      <c r="AJO55" s="271"/>
      <c r="AJP55" s="271"/>
      <c r="AJQ55" s="271"/>
      <c r="AJR55" s="271"/>
      <c r="AJS55" s="271"/>
      <c r="AJT55" s="271"/>
      <c r="AJU55" s="271"/>
      <c r="AJV55" s="271"/>
      <c r="AJW55" s="271"/>
      <c r="AJX55" s="271"/>
      <c r="AJY55" s="271"/>
      <c r="AJZ55" s="271"/>
      <c r="AKA55" s="271"/>
      <c r="AKB55" s="271"/>
      <c r="AKC55" s="271"/>
      <c r="AKD55" s="271"/>
      <c r="AKE55" s="271"/>
      <c r="AKF55" s="271"/>
      <c r="AKG55" s="271"/>
      <c r="AKH55" s="271"/>
      <c r="AKI55" s="271"/>
      <c r="AKJ55" s="271"/>
      <c r="AKK55" s="271"/>
      <c r="AKL55" s="271"/>
      <c r="AKM55" s="271"/>
      <c r="AKN55" s="271"/>
      <c r="AKO55" s="271"/>
      <c r="AKP55" s="271"/>
      <c r="AKQ55" s="271"/>
      <c r="AKR55" s="271"/>
      <c r="AKS55" s="271"/>
      <c r="AKT55" s="271"/>
      <c r="AKU55" s="271"/>
      <c r="AKV55" s="271"/>
      <c r="AKW55" s="271"/>
      <c r="AKX55" s="271"/>
      <c r="AKY55" s="271"/>
      <c r="AKZ55" s="271"/>
      <c r="ALA55" s="271"/>
      <c r="ALB55" s="271"/>
      <c r="ALC55" s="271"/>
      <c r="ALD55" s="271"/>
      <c r="ALE55" s="271"/>
      <c r="ALF55" s="271"/>
      <c r="ALG55" s="271"/>
      <c r="ALH55" s="271"/>
      <c r="ALI55" s="271"/>
      <c r="ALJ55" s="271"/>
      <c r="ALK55" s="271"/>
      <c r="ALL55" s="271"/>
      <c r="ALM55" s="271"/>
      <c r="ALN55" s="271"/>
      <c r="ALO55" s="271"/>
      <c r="ALP55" s="271"/>
      <c r="ALQ55" s="271"/>
      <c r="ALR55" s="271"/>
      <c r="ALS55" s="271"/>
      <c r="ALT55" s="271"/>
      <c r="ALU55" s="271"/>
      <c r="ALV55" s="271"/>
      <c r="ALW55" s="271"/>
      <c r="ALX55" s="271"/>
      <c r="ALY55" s="271"/>
      <c r="ALZ55" s="271"/>
      <c r="AMA55" s="271"/>
      <c r="AMB55" s="271"/>
      <c r="AMC55" s="271"/>
      <c r="AMD55" s="271"/>
      <c r="AME55" s="271"/>
      <c r="AMF55" s="271"/>
      <c r="AMG55" s="271"/>
      <c r="AMH55" s="271"/>
      <c r="AMI55" s="271"/>
      <c r="AMJ55" s="271"/>
      <c r="AMK55" s="271"/>
      <c r="AML55" s="271"/>
      <c r="AMM55" s="271"/>
      <c r="AMN55" s="271"/>
      <c r="AMO55" s="271"/>
    </row>
    <row r="56" spans="1:1029" s="1" customFormat="1" ht="69" customHeight="1">
      <c r="A56" s="283"/>
      <c r="B56" s="10">
        <v>47</v>
      </c>
      <c r="C56" s="280">
        <v>46</v>
      </c>
      <c r="D56" s="281">
        <v>22</v>
      </c>
      <c r="E56" s="10" t="s">
        <v>302</v>
      </c>
      <c r="F56" s="10" t="s">
        <v>61</v>
      </c>
      <c r="G56" s="11"/>
      <c r="H56" s="11"/>
      <c r="I56" s="11"/>
      <c r="J56" s="11"/>
      <c r="K56" s="11"/>
      <c r="L56" s="11"/>
      <c r="M56" s="11"/>
      <c r="N56" s="395">
        <v>33</v>
      </c>
      <c r="O56" s="390" t="s">
        <v>297</v>
      </c>
      <c r="P56" s="390" t="s">
        <v>63</v>
      </c>
      <c r="Q56" s="384" t="s">
        <v>64</v>
      </c>
      <c r="R56" s="385">
        <v>18</v>
      </c>
      <c r="S56" s="386">
        <v>20</v>
      </c>
      <c r="T56" s="387"/>
      <c r="U56" s="387"/>
      <c r="V56" s="387">
        <v>1</v>
      </c>
      <c r="W56" s="387"/>
      <c r="X56" s="387"/>
      <c r="Y56" s="387"/>
      <c r="Z56" s="387"/>
      <c r="AA56" s="386">
        <v>1</v>
      </c>
      <c r="AB56" s="383">
        <v>80</v>
      </c>
      <c r="AC56" s="388">
        <v>2</v>
      </c>
      <c r="AD56" s="387" t="s">
        <v>109</v>
      </c>
      <c r="AE56" s="387" t="s">
        <v>66</v>
      </c>
      <c r="AF56" s="387" t="s">
        <v>303</v>
      </c>
      <c r="AG56" s="387" t="s">
        <v>68</v>
      </c>
      <c r="AH56" s="387" t="s">
        <v>304</v>
      </c>
      <c r="AI56" s="387" t="s">
        <v>201</v>
      </c>
      <c r="AJ56" s="387" t="s">
        <v>305</v>
      </c>
      <c r="AK56" s="387" t="s">
        <v>199</v>
      </c>
      <c r="AL56" s="387" t="s">
        <v>93</v>
      </c>
      <c r="AM56" s="387" t="s">
        <v>306</v>
      </c>
      <c r="AN56" s="384" t="s">
        <v>71</v>
      </c>
      <c r="AO56" s="384" t="s">
        <v>72</v>
      </c>
      <c r="AP56" s="384"/>
      <c r="AQ56" s="384"/>
      <c r="AR56" s="384"/>
      <c r="AS56" s="384"/>
      <c r="AT56" s="387"/>
      <c r="AU56" s="387"/>
      <c r="AV56" s="387"/>
      <c r="AW56" s="387"/>
      <c r="AX56" s="387">
        <v>1</v>
      </c>
      <c r="AY56" s="387"/>
      <c r="AZ56" s="387"/>
      <c r="BA56" s="387"/>
      <c r="BB56" s="387"/>
      <c r="BC56" s="387"/>
      <c r="BD56" s="387"/>
      <c r="BE56" s="387"/>
      <c r="BF56" s="387"/>
      <c r="BG56" s="387"/>
      <c r="BH56" s="387"/>
      <c r="BI56" s="387"/>
      <c r="BJ56" s="387"/>
      <c r="BK56" s="389">
        <v>1230</v>
      </c>
      <c r="BL56" s="10"/>
      <c r="BM56" s="10"/>
      <c r="BN56" s="10" t="s">
        <v>1704</v>
      </c>
      <c r="BO56" s="10" t="s">
        <v>74</v>
      </c>
      <c r="BP56" s="10" t="s">
        <v>307</v>
      </c>
      <c r="BQ56" s="10">
        <v>1</v>
      </c>
      <c r="BR56" s="10" t="str">
        <f t="shared" si="0"/>
        <v>46_22</v>
      </c>
      <c r="BS56" s="282"/>
      <c r="BT56" s="10" t="s">
        <v>1726</v>
      </c>
      <c r="BU56" s="10" t="s">
        <v>1777</v>
      </c>
      <c r="BV56" s="10"/>
      <c r="BW56" s="289"/>
      <c r="BX56" s="289"/>
      <c r="BY56" s="457"/>
      <c r="BZ56" s="457"/>
      <c r="CA56" s="457"/>
      <c r="CB56" s="271"/>
      <c r="CC56" s="458" t="s">
        <v>1959</v>
      </c>
      <c r="CD56" s="271"/>
      <c r="CE56" s="271"/>
      <c r="CF56" s="271"/>
      <c r="CG56" s="271"/>
      <c r="CH56" s="271"/>
      <c r="CI56" s="271"/>
      <c r="CJ56" s="271"/>
      <c r="CK56" s="271"/>
      <c r="CL56" s="271"/>
      <c r="CM56" s="271"/>
      <c r="CN56" s="271"/>
      <c r="CO56" s="271"/>
      <c r="CP56" s="271"/>
      <c r="CQ56" s="271"/>
      <c r="CR56" s="271"/>
      <c r="CS56" s="271"/>
      <c r="CT56" s="271"/>
      <c r="CU56" s="271"/>
      <c r="CV56" s="271"/>
      <c r="CW56" s="271"/>
      <c r="CX56" s="271"/>
      <c r="CY56" s="271"/>
      <c r="CZ56" s="271"/>
      <c r="DA56" s="271"/>
      <c r="DB56" s="271"/>
      <c r="DC56" s="271"/>
      <c r="DD56" s="271"/>
      <c r="DE56" s="271"/>
      <c r="DF56" s="271"/>
      <c r="DG56" s="271"/>
      <c r="DH56" s="271"/>
      <c r="DI56" s="271"/>
      <c r="DJ56" s="271"/>
      <c r="DK56" s="271"/>
      <c r="DL56" s="271"/>
      <c r="DM56" s="271"/>
      <c r="DN56" s="271"/>
      <c r="DO56" s="271"/>
      <c r="DP56" s="271"/>
      <c r="DQ56" s="271"/>
      <c r="DR56" s="271"/>
      <c r="DS56" s="271"/>
      <c r="DT56" s="271"/>
      <c r="DU56" s="271"/>
      <c r="DV56" s="271"/>
      <c r="DW56" s="271"/>
      <c r="DX56" s="271"/>
      <c r="DY56" s="271"/>
      <c r="DZ56" s="271"/>
      <c r="EA56" s="271"/>
      <c r="EB56" s="271"/>
      <c r="EC56" s="271"/>
      <c r="ED56" s="271"/>
      <c r="EE56" s="271"/>
      <c r="EF56" s="271"/>
      <c r="EG56" s="271"/>
      <c r="EH56" s="271"/>
      <c r="EI56" s="271"/>
      <c r="EJ56" s="271"/>
      <c r="EK56" s="271"/>
      <c r="EL56" s="271"/>
      <c r="EM56" s="271"/>
      <c r="EN56" s="271"/>
      <c r="EO56" s="271"/>
      <c r="EP56" s="271"/>
      <c r="EQ56" s="271"/>
      <c r="ER56" s="271"/>
      <c r="ES56" s="271"/>
      <c r="ET56" s="271"/>
      <c r="EU56" s="271"/>
      <c r="EV56" s="271"/>
      <c r="EW56" s="271"/>
      <c r="EX56" s="271"/>
      <c r="EY56" s="271"/>
      <c r="EZ56" s="271"/>
      <c r="FA56" s="271"/>
      <c r="FB56" s="271"/>
      <c r="FC56" s="271"/>
      <c r="FD56" s="271"/>
      <c r="FE56" s="271"/>
      <c r="FF56" s="271"/>
      <c r="FG56" s="271"/>
      <c r="FH56" s="271"/>
      <c r="FI56" s="271"/>
      <c r="FJ56" s="271"/>
      <c r="FK56" s="271"/>
      <c r="FL56" s="271"/>
      <c r="FM56" s="271"/>
      <c r="FN56" s="271"/>
      <c r="FO56" s="271"/>
      <c r="FP56" s="271"/>
      <c r="FQ56" s="271"/>
      <c r="FR56" s="271"/>
      <c r="FS56" s="271"/>
      <c r="FT56" s="271"/>
      <c r="FU56" s="271"/>
      <c r="FV56" s="271"/>
      <c r="FW56" s="271"/>
      <c r="FX56" s="271"/>
      <c r="FY56" s="271"/>
      <c r="FZ56" s="271"/>
      <c r="GA56" s="271"/>
      <c r="GB56" s="271"/>
      <c r="GC56" s="271"/>
      <c r="GD56" s="271"/>
      <c r="GE56" s="271"/>
      <c r="GF56" s="271"/>
      <c r="GG56" s="271"/>
      <c r="GH56" s="271"/>
      <c r="GI56" s="271"/>
      <c r="GJ56" s="271"/>
      <c r="GK56" s="271"/>
      <c r="GL56" s="271"/>
      <c r="GM56" s="271"/>
      <c r="GN56" s="271"/>
      <c r="GO56" s="271"/>
      <c r="GP56" s="271"/>
      <c r="GQ56" s="271"/>
      <c r="GR56" s="271"/>
      <c r="GS56" s="271"/>
      <c r="GT56" s="271"/>
      <c r="GU56" s="271"/>
      <c r="GV56" s="271"/>
      <c r="GW56" s="271"/>
      <c r="GX56" s="271"/>
      <c r="GY56" s="271"/>
      <c r="GZ56" s="271"/>
      <c r="HA56" s="271"/>
      <c r="HB56" s="271"/>
      <c r="HC56" s="271"/>
      <c r="HD56" s="271"/>
      <c r="HE56" s="271"/>
      <c r="HF56" s="271"/>
      <c r="HG56" s="271"/>
      <c r="HH56" s="271"/>
      <c r="HI56" s="271"/>
      <c r="HJ56" s="271"/>
      <c r="HK56" s="271"/>
      <c r="HL56" s="271"/>
      <c r="HM56" s="271"/>
      <c r="HN56" s="271"/>
      <c r="HO56" s="271"/>
      <c r="HP56" s="271"/>
      <c r="HQ56" s="271"/>
      <c r="HR56" s="271"/>
      <c r="HS56" s="271"/>
      <c r="HT56" s="271"/>
      <c r="HU56" s="271"/>
      <c r="HV56" s="271"/>
      <c r="HW56" s="271"/>
      <c r="HX56" s="271"/>
      <c r="HY56" s="271"/>
      <c r="HZ56" s="271"/>
      <c r="IA56" s="271"/>
      <c r="IB56" s="271"/>
      <c r="IC56" s="271"/>
      <c r="ID56" s="271"/>
      <c r="IE56" s="271"/>
      <c r="IF56" s="271"/>
      <c r="IG56" s="271"/>
      <c r="IH56" s="271"/>
      <c r="II56" s="271"/>
      <c r="IJ56" s="271"/>
      <c r="IK56" s="271"/>
      <c r="IL56" s="271"/>
      <c r="IM56" s="271"/>
      <c r="IN56" s="271"/>
      <c r="IO56" s="271"/>
      <c r="IP56" s="271"/>
      <c r="IQ56" s="271"/>
      <c r="IR56" s="271"/>
      <c r="IS56" s="271"/>
      <c r="IT56" s="271"/>
      <c r="IU56" s="271"/>
      <c r="IV56" s="271"/>
      <c r="IW56" s="271"/>
      <c r="IX56" s="271"/>
      <c r="IY56" s="271"/>
      <c r="IZ56" s="271"/>
      <c r="JA56" s="271"/>
      <c r="JB56" s="271"/>
      <c r="JC56" s="271"/>
      <c r="JD56" s="271"/>
      <c r="JE56" s="271"/>
      <c r="JF56" s="271"/>
      <c r="JG56" s="271"/>
      <c r="JH56" s="271"/>
      <c r="JI56" s="271"/>
      <c r="JJ56" s="271"/>
      <c r="JK56" s="271"/>
      <c r="JL56" s="271"/>
      <c r="JM56" s="271"/>
      <c r="JN56" s="271"/>
      <c r="JO56" s="271"/>
      <c r="JP56" s="271"/>
      <c r="JQ56" s="271"/>
      <c r="JR56" s="271"/>
      <c r="JS56" s="271"/>
      <c r="JT56" s="271"/>
      <c r="JU56" s="271"/>
      <c r="JV56" s="271"/>
      <c r="JW56" s="271"/>
      <c r="JX56" s="271"/>
      <c r="JY56" s="271"/>
      <c r="JZ56" s="271"/>
      <c r="KA56" s="271"/>
      <c r="KB56" s="271"/>
      <c r="KC56" s="271"/>
      <c r="KD56" s="271"/>
      <c r="KE56" s="271"/>
      <c r="KF56" s="271"/>
      <c r="KG56" s="271"/>
      <c r="KH56" s="271"/>
      <c r="KI56" s="271"/>
      <c r="KJ56" s="271"/>
      <c r="KK56" s="271"/>
      <c r="KL56" s="271"/>
      <c r="KM56" s="271"/>
      <c r="KN56" s="271"/>
      <c r="KO56" s="271"/>
      <c r="KP56" s="271"/>
      <c r="KQ56" s="271"/>
      <c r="KR56" s="271"/>
      <c r="KS56" s="271"/>
      <c r="KT56" s="271"/>
      <c r="KU56" s="271"/>
      <c r="KV56" s="271"/>
      <c r="KW56" s="271"/>
      <c r="KX56" s="271"/>
      <c r="KY56" s="271"/>
      <c r="KZ56" s="271"/>
      <c r="LA56" s="271"/>
      <c r="LB56" s="271"/>
      <c r="LC56" s="271"/>
      <c r="LD56" s="271"/>
      <c r="LE56" s="271"/>
      <c r="LF56" s="271"/>
      <c r="LG56" s="271"/>
      <c r="LH56" s="271"/>
      <c r="LI56" s="271"/>
      <c r="LJ56" s="271"/>
      <c r="LK56" s="271"/>
      <c r="LL56" s="271"/>
      <c r="LM56" s="271"/>
      <c r="LN56" s="271"/>
      <c r="LO56" s="271"/>
      <c r="LP56" s="271"/>
      <c r="LQ56" s="271"/>
      <c r="LR56" s="271"/>
      <c r="LS56" s="271"/>
      <c r="LT56" s="271"/>
      <c r="LU56" s="271"/>
      <c r="LV56" s="271"/>
      <c r="LW56" s="271"/>
      <c r="LX56" s="271"/>
      <c r="LY56" s="271"/>
      <c r="LZ56" s="271"/>
      <c r="MA56" s="271"/>
      <c r="MB56" s="271"/>
      <c r="MC56" s="271"/>
      <c r="MD56" s="271"/>
      <c r="ME56" s="271"/>
      <c r="MF56" s="271"/>
      <c r="MG56" s="271"/>
      <c r="MH56" s="271"/>
      <c r="MI56" s="271"/>
      <c r="MJ56" s="271"/>
      <c r="MK56" s="271"/>
      <c r="ML56" s="271"/>
      <c r="MM56" s="271"/>
      <c r="MN56" s="271"/>
      <c r="MO56" s="271"/>
      <c r="MP56" s="271"/>
      <c r="MQ56" s="271"/>
      <c r="MR56" s="271"/>
      <c r="MS56" s="271"/>
      <c r="MT56" s="271"/>
      <c r="MU56" s="271"/>
      <c r="MV56" s="271"/>
      <c r="MW56" s="271"/>
      <c r="MX56" s="271"/>
      <c r="MY56" s="271"/>
      <c r="MZ56" s="271"/>
      <c r="NA56" s="271"/>
      <c r="NB56" s="271"/>
      <c r="NC56" s="271"/>
      <c r="ND56" s="271"/>
      <c r="NE56" s="271"/>
      <c r="NF56" s="271"/>
      <c r="NG56" s="271"/>
      <c r="NH56" s="271"/>
      <c r="NI56" s="271"/>
      <c r="NJ56" s="271"/>
      <c r="NK56" s="271"/>
      <c r="NL56" s="271"/>
      <c r="NM56" s="271"/>
      <c r="NN56" s="271"/>
      <c r="NO56" s="271"/>
      <c r="NP56" s="271"/>
      <c r="NQ56" s="271"/>
      <c r="NR56" s="271"/>
      <c r="NS56" s="271"/>
      <c r="NT56" s="271"/>
      <c r="NU56" s="271"/>
      <c r="NV56" s="271"/>
      <c r="NW56" s="271"/>
      <c r="NX56" s="271"/>
      <c r="NY56" s="271"/>
      <c r="NZ56" s="271"/>
      <c r="OA56" s="271"/>
      <c r="OB56" s="271"/>
      <c r="OC56" s="271"/>
      <c r="OD56" s="271"/>
      <c r="OE56" s="271"/>
      <c r="OF56" s="271"/>
      <c r="OG56" s="271"/>
      <c r="OH56" s="271"/>
      <c r="OI56" s="271"/>
      <c r="OJ56" s="271"/>
      <c r="OK56" s="271"/>
      <c r="OL56" s="271"/>
      <c r="OM56" s="271"/>
      <c r="ON56" s="271"/>
      <c r="OO56" s="271"/>
      <c r="OP56" s="271"/>
      <c r="OQ56" s="271"/>
      <c r="OR56" s="271"/>
      <c r="OS56" s="271"/>
      <c r="OT56" s="271"/>
      <c r="OU56" s="271"/>
      <c r="OV56" s="271"/>
      <c r="OW56" s="271"/>
      <c r="OX56" s="271"/>
      <c r="OY56" s="271"/>
      <c r="OZ56" s="271"/>
      <c r="PA56" s="271"/>
      <c r="PB56" s="271"/>
      <c r="PC56" s="271"/>
      <c r="PD56" s="271"/>
      <c r="PE56" s="271"/>
      <c r="PF56" s="271"/>
      <c r="PG56" s="271"/>
      <c r="PH56" s="271"/>
      <c r="PI56" s="271"/>
      <c r="PJ56" s="271"/>
      <c r="PK56" s="271"/>
      <c r="PL56" s="271"/>
      <c r="PM56" s="271"/>
      <c r="PN56" s="271"/>
      <c r="PO56" s="271"/>
      <c r="PP56" s="271"/>
      <c r="PQ56" s="271"/>
      <c r="PR56" s="271"/>
      <c r="PS56" s="271"/>
      <c r="PT56" s="271"/>
      <c r="PU56" s="271"/>
      <c r="PV56" s="271"/>
      <c r="PW56" s="271"/>
      <c r="PX56" s="271"/>
      <c r="PY56" s="271"/>
      <c r="PZ56" s="271"/>
      <c r="QA56" s="271"/>
      <c r="QB56" s="271"/>
      <c r="QC56" s="271"/>
      <c r="QD56" s="271"/>
      <c r="QE56" s="271"/>
      <c r="QF56" s="271"/>
      <c r="QG56" s="271"/>
      <c r="QH56" s="271"/>
      <c r="QI56" s="271"/>
      <c r="QJ56" s="271"/>
      <c r="QK56" s="271"/>
      <c r="QL56" s="271"/>
      <c r="QM56" s="271"/>
      <c r="QN56" s="271"/>
      <c r="QO56" s="271"/>
      <c r="QP56" s="271"/>
      <c r="QQ56" s="271"/>
      <c r="QR56" s="271"/>
      <c r="QS56" s="271"/>
      <c r="QT56" s="271"/>
      <c r="QU56" s="271"/>
      <c r="QV56" s="271"/>
      <c r="QW56" s="271"/>
      <c r="QX56" s="271"/>
      <c r="QY56" s="271"/>
      <c r="QZ56" s="271"/>
      <c r="RA56" s="271"/>
      <c r="RB56" s="271"/>
      <c r="RC56" s="271"/>
      <c r="RD56" s="271"/>
      <c r="RE56" s="271"/>
      <c r="RF56" s="271"/>
      <c r="RG56" s="271"/>
      <c r="RH56" s="271"/>
      <c r="RI56" s="271"/>
      <c r="RJ56" s="271"/>
      <c r="RK56" s="271"/>
      <c r="RL56" s="271"/>
      <c r="RM56" s="271"/>
      <c r="RN56" s="271"/>
      <c r="RO56" s="271"/>
      <c r="RP56" s="271"/>
      <c r="RQ56" s="271"/>
      <c r="RR56" s="271"/>
      <c r="RS56" s="271"/>
      <c r="RT56" s="271"/>
      <c r="RU56" s="271"/>
      <c r="RV56" s="271"/>
      <c r="RW56" s="271"/>
      <c r="RX56" s="271"/>
      <c r="RY56" s="271"/>
      <c r="RZ56" s="271"/>
      <c r="SA56" s="271"/>
      <c r="SB56" s="271"/>
      <c r="SC56" s="271"/>
      <c r="SD56" s="271"/>
      <c r="SE56" s="271"/>
      <c r="SF56" s="271"/>
      <c r="SG56" s="271"/>
      <c r="SH56" s="271"/>
      <c r="SI56" s="271"/>
      <c r="SJ56" s="271"/>
      <c r="SK56" s="271"/>
      <c r="SL56" s="271"/>
      <c r="SM56" s="271"/>
      <c r="SN56" s="271"/>
      <c r="SO56" s="271"/>
      <c r="SP56" s="271"/>
      <c r="SQ56" s="271"/>
      <c r="SR56" s="271"/>
      <c r="SS56" s="271"/>
      <c r="ST56" s="271"/>
      <c r="SU56" s="271"/>
      <c r="SV56" s="271"/>
      <c r="SW56" s="271"/>
      <c r="SX56" s="271"/>
      <c r="SY56" s="271"/>
      <c r="SZ56" s="271"/>
      <c r="TA56" s="271"/>
      <c r="TB56" s="271"/>
      <c r="TC56" s="271"/>
      <c r="TD56" s="271"/>
      <c r="TE56" s="271"/>
      <c r="TF56" s="271"/>
      <c r="TG56" s="271"/>
      <c r="TH56" s="271"/>
      <c r="TI56" s="271"/>
      <c r="TJ56" s="271"/>
      <c r="TK56" s="271"/>
      <c r="TL56" s="271"/>
      <c r="TM56" s="271"/>
      <c r="TN56" s="271"/>
      <c r="TO56" s="271"/>
      <c r="TP56" s="271"/>
      <c r="TQ56" s="271"/>
      <c r="TR56" s="271"/>
      <c r="TS56" s="271"/>
      <c r="TT56" s="271"/>
      <c r="TU56" s="271"/>
      <c r="TV56" s="271"/>
      <c r="TW56" s="271"/>
      <c r="TX56" s="271"/>
      <c r="TY56" s="271"/>
      <c r="TZ56" s="271"/>
      <c r="UA56" s="271"/>
      <c r="UB56" s="271"/>
      <c r="UC56" s="271"/>
      <c r="UD56" s="271"/>
      <c r="UE56" s="271"/>
      <c r="UF56" s="271"/>
      <c r="UG56" s="271"/>
      <c r="UH56" s="271"/>
      <c r="UI56" s="271"/>
      <c r="UJ56" s="271"/>
      <c r="UK56" s="271"/>
      <c r="UL56" s="271"/>
      <c r="UM56" s="271"/>
      <c r="UN56" s="271"/>
      <c r="UO56" s="271"/>
      <c r="UP56" s="271"/>
      <c r="UQ56" s="271"/>
      <c r="UR56" s="271"/>
      <c r="US56" s="271"/>
      <c r="UT56" s="271"/>
      <c r="UU56" s="271"/>
      <c r="UV56" s="271"/>
      <c r="UW56" s="271"/>
      <c r="UX56" s="271"/>
      <c r="UY56" s="271"/>
      <c r="UZ56" s="271"/>
      <c r="VA56" s="271"/>
      <c r="VB56" s="271"/>
      <c r="VC56" s="271"/>
      <c r="VD56" s="271"/>
      <c r="VE56" s="271"/>
      <c r="VF56" s="271"/>
      <c r="VG56" s="271"/>
      <c r="VH56" s="271"/>
      <c r="VI56" s="271"/>
      <c r="VJ56" s="271"/>
      <c r="VK56" s="271"/>
      <c r="VL56" s="271"/>
      <c r="VM56" s="271"/>
      <c r="VN56" s="271"/>
      <c r="VO56" s="271"/>
      <c r="VP56" s="271"/>
      <c r="VQ56" s="271"/>
      <c r="VR56" s="271"/>
      <c r="VS56" s="271"/>
      <c r="VT56" s="271"/>
      <c r="VU56" s="271"/>
      <c r="VV56" s="271"/>
      <c r="VW56" s="271"/>
      <c r="VX56" s="271"/>
      <c r="VY56" s="271"/>
      <c r="VZ56" s="271"/>
      <c r="WA56" s="271"/>
      <c r="WB56" s="271"/>
      <c r="WC56" s="271"/>
      <c r="WD56" s="271"/>
      <c r="WE56" s="271"/>
      <c r="WF56" s="271"/>
      <c r="WG56" s="271"/>
      <c r="WH56" s="271"/>
      <c r="WI56" s="271"/>
      <c r="WJ56" s="271"/>
      <c r="WK56" s="271"/>
      <c r="WL56" s="271"/>
      <c r="WM56" s="271"/>
      <c r="WN56" s="271"/>
      <c r="WO56" s="271"/>
      <c r="WP56" s="271"/>
      <c r="WQ56" s="271"/>
      <c r="WR56" s="271"/>
      <c r="WS56" s="271"/>
      <c r="WT56" s="271"/>
      <c r="WU56" s="271"/>
      <c r="WV56" s="271"/>
      <c r="WW56" s="271"/>
      <c r="WX56" s="271"/>
      <c r="WY56" s="271"/>
      <c r="WZ56" s="271"/>
      <c r="XA56" s="271"/>
      <c r="XB56" s="271"/>
      <c r="XC56" s="271"/>
      <c r="XD56" s="271"/>
      <c r="XE56" s="271"/>
      <c r="XF56" s="271"/>
      <c r="XG56" s="271"/>
      <c r="XH56" s="271"/>
      <c r="XI56" s="271"/>
      <c r="XJ56" s="271"/>
      <c r="XK56" s="271"/>
      <c r="XL56" s="271"/>
      <c r="XM56" s="271"/>
      <c r="XN56" s="271"/>
      <c r="XO56" s="271"/>
      <c r="XP56" s="271"/>
      <c r="XQ56" s="271"/>
      <c r="XR56" s="271"/>
      <c r="XS56" s="271"/>
      <c r="XT56" s="271"/>
      <c r="XU56" s="271"/>
      <c r="XV56" s="271"/>
      <c r="XW56" s="271"/>
      <c r="XX56" s="271"/>
      <c r="XY56" s="271"/>
      <c r="XZ56" s="271"/>
      <c r="YA56" s="271"/>
      <c r="YB56" s="271"/>
      <c r="YC56" s="271"/>
      <c r="YD56" s="271"/>
      <c r="YE56" s="271"/>
      <c r="YF56" s="271"/>
      <c r="YG56" s="271"/>
      <c r="YH56" s="271"/>
      <c r="YI56" s="271"/>
      <c r="YJ56" s="271"/>
      <c r="YK56" s="271"/>
      <c r="YL56" s="271"/>
      <c r="YM56" s="271"/>
      <c r="YN56" s="271"/>
      <c r="YO56" s="271"/>
      <c r="YP56" s="271"/>
      <c r="YQ56" s="271"/>
      <c r="YR56" s="271"/>
      <c r="YS56" s="271"/>
      <c r="YT56" s="271"/>
      <c r="YU56" s="271"/>
      <c r="YV56" s="271"/>
      <c r="YW56" s="271"/>
      <c r="YX56" s="271"/>
      <c r="YY56" s="271"/>
      <c r="YZ56" s="271"/>
      <c r="ZA56" s="271"/>
      <c r="ZB56" s="271"/>
      <c r="ZC56" s="271"/>
      <c r="ZD56" s="271"/>
      <c r="ZE56" s="271"/>
      <c r="ZF56" s="271"/>
      <c r="ZG56" s="271"/>
      <c r="ZH56" s="271"/>
      <c r="ZI56" s="271"/>
      <c r="ZJ56" s="271"/>
      <c r="ZK56" s="271"/>
      <c r="ZL56" s="271"/>
      <c r="ZM56" s="271"/>
      <c r="ZN56" s="271"/>
      <c r="ZO56" s="271"/>
      <c r="ZP56" s="271"/>
      <c r="ZQ56" s="271"/>
      <c r="ZR56" s="271"/>
      <c r="ZS56" s="271"/>
      <c r="ZT56" s="271"/>
      <c r="ZU56" s="271"/>
      <c r="ZV56" s="271"/>
      <c r="ZW56" s="271"/>
      <c r="ZX56" s="271"/>
      <c r="ZY56" s="271"/>
      <c r="ZZ56" s="271"/>
      <c r="AAA56" s="271"/>
      <c r="AAB56" s="271"/>
      <c r="AAC56" s="271"/>
      <c r="AAD56" s="271"/>
      <c r="AAE56" s="271"/>
      <c r="AAF56" s="271"/>
      <c r="AAG56" s="271"/>
      <c r="AAH56" s="271"/>
      <c r="AAI56" s="271"/>
      <c r="AAJ56" s="271"/>
      <c r="AAK56" s="271"/>
      <c r="AAL56" s="271"/>
      <c r="AAM56" s="271"/>
      <c r="AAN56" s="271"/>
      <c r="AAO56" s="271"/>
      <c r="AAP56" s="271"/>
      <c r="AAQ56" s="271"/>
      <c r="AAR56" s="271"/>
      <c r="AAS56" s="271"/>
      <c r="AAT56" s="271"/>
      <c r="AAU56" s="271"/>
      <c r="AAV56" s="271"/>
      <c r="AAW56" s="271"/>
      <c r="AAX56" s="271"/>
      <c r="AAY56" s="271"/>
      <c r="AAZ56" s="271"/>
      <c r="ABA56" s="271"/>
      <c r="ABB56" s="271"/>
      <c r="ABC56" s="271"/>
      <c r="ABD56" s="271"/>
      <c r="ABE56" s="271"/>
      <c r="ABF56" s="271"/>
      <c r="ABG56" s="271"/>
      <c r="ABH56" s="271"/>
      <c r="ABI56" s="271"/>
      <c r="ABJ56" s="271"/>
      <c r="ABK56" s="271"/>
      <c r="ABL56" s="271"/>
      <c r="ABM56" s="271"/>
      <c r="ABN56" s="271"/>
      <c r="ABO56" s="271"/>
      <c r="ABP56" s="271"/>
      <c r="ABQ56" s="271"/>
      <c r="ABR56" s="271"/>
      <c r="ABS56" s="271"/>
      <c r="ABT56" s="271"/>
      <c r="ABU56" s="271"/>
      <c r="ABV56" s="271"/>
      <c r="ABW56" s="271"/>
      <c r="ABX56" s="271"/>
      <c r="ABY56" s="271"/>
      <c r="ABZ56" s="271"/>
      <c r="ACA56" s="271"/>
      <c r="ACB56" s="271"/>
      <c r="ACC56" s="271"/>
      <c r="ACD56" s="271"/>
      <c r="ACE56" s="271"/>
      <c r="ACF56" s="271"/>
      <c r="ACG56" s="271"/>
      <c r="ACH56" s="271"/>
      <c r="ACI56" s="271"/>
      <c r="ACJ56" s="271"/>
      <c r="ACK56" s="271"/>
      <c r="ACL56" s="271"/>
      <c r="ACM56" s="271"/>
      <c r="ACN56" s="271"/>
      <c r="ACO56" s="271"/>
      <c r="ACP56" s="271"/>
      <c r="ACQ56" s="271"/>
      <c r="ACR56" s="271"/>
      <c r="ACS56" s="271"/>
      <c r="ACT56" s="271"/>
      <c r="ACU56" s="271"/>
      <c r="ACV56" s="271"/>
      <c r="ACW56" s="271"/>
      <c r="ACX56" s="271"/>
      <c r="ACY56" s="271"/>
      <c r="ACZ56" s="271"/>
      <c r="ADA56" s="271"/>
      <c r="ADB56" s="271"/>
      <c r="ADC56" s="271"/>
      <c r="ADD56" s="271"/>
      <c r="ADE56" s="271"/>
      <c r="ADF56" s="271"/>
      <c r="ADG56" s="271"/>
      <c r="ADH56" s="271"/>
      <c r="ADI56" s="271"/>
      <c r="ADJ56" s="271"/>
      <c r="ADK56" s="271"/>
      <c r="ADL56" s="271"/>
      <c r="ADM56" s="271"/>
      <c r="ADN56" s="271"/>
      <c r="ADO56" s="271"/>
      <c r="ADP56" s="271"/>
      <c r="ADQ56" s="271"/>
      <c r="ADR56" s="271"/>
      <c r="ADS56" s="271"/>
      <c r="ADT56" s="271"/>
      <c r="ADU56" s="271"/>
      <c r="ADV56" s="271"/>
      <c r="ADW56" s="271"/>
      <c r="ADX56" s="271"/>
      <c r="ADY56" s="271"/>
      <c r="ADZ56" s="271"/>
      <c r="AEA56" s="271"/>
      <c r="AEB56" s="271"/>
      <c r="AEC56" s="271"/>
      <c r="AED56" s="271"/>
      <c r="AEE56" s="271"/>
      <c r="AEF56" s="271"/>
      <c r="AEG56" s="271"/>
      <c r="AEH56" s="271"/>
      <c r="AEI56" s="271"/>
      <c r="AEJ56" s="271"/>
      <c r="AEK56" s="271"/>
      <c r="AEL56" s="271"/>
      <c r="AEM56" s="271"/>
      <c r="AEN56" s="271"/>
      <c r="AEO56" s="271"/>
      <c r="AEP56" s="271"/>
      <c r="AEQ56" s="271"/>
      <c r="AER56" s="271"/>
      <c r="AES56" s="271"/>
      <c r="AET56" s="271"/>
      <c r="AEU56" s="271"/>
      <c r="AEV56" s="271"/>
      <c r="AEW56" s="271"/>
      <c r="AEX56" s="271"/>
      <c r="AEY56" s="271"/>
      <c r="AEZ56" s="271"/>
      <c r="AFA56" s="271"/>
      <c r="AFB56" s="271"/>
      <c r="AFC56" s="271"/>
      <c r="AFD56" s="271"/>
      <c r="AFE56" s="271"/>
      <c r="AFF56" s="271"/>
      <c r="AFG56" s="271"/>
      <c r="AFH56" s="271"/>
      <c r="AFI56" s="271"/>
      <c r="AFJ56" s="271"/>
      <c r="AFK56" s="271"/>
      <c r="AFL56" s="271"/>
      <c r="AFM56" s="271"/>
      <c r="AFN56" s="271"/>
      <c r="AFO56" s="271"/>
      <c r="AFP56" s="271"/>
      <c r="AFQ56" s="271"/>
      <c r="AFR56" s="271"/>
      <c r="AFS56" s="271"/>
      <c r="AFT56" s="271"/>
      <c r="AFU56" s="271"/>
      <c r="AFV56" s="271"/>
      <c r="AFW56" s="271"/>
      <c r="AFX56" s="271"/>
      <c r="AFY56" s="271"/>
      <c r="AFZ56" s="271"/>
      <c r="AGA56" s="271"/>
      <c r="AGB56" s="271"/>
      <c r="AGC56" s="271"/>
      <c r="AGD56" s="271"/>
      <c r="AGE56" s="271"/>
      <c r="AGF56" s="271"/>
      <c r="AGG56" s="271"/>
      <c r="AGH56" s="271"/>
      <c r="AGI56" s="271"/>
      <c r="AGJ56" s="271"/>
      <c r="AGK56" s="271"/>
      <c r="AGL56" s="271"/>
      <c r="AGM56" s="271"/>
      <c r="AGN56" s="271"/>
      <c r="AGO56" s="271"/>
      <c r="AGP56" s="271"/>
      <c r="AGQ56" s="271"/>
      <c r="AGR56" s="271"/>
      <c r="AGS56" s="271"/>
      <c r="AGT56" s="271"/>
      <c r="AGU56" s="271"/>
      <c r="AGV56" s="271"/>
      <c r="AGW56" s="271"/>
      <c r="AGX56" s="271"/>
      <c r="AGY56" s="271"/>
      <c r="AGZ56" s="271"/>
      <c r="AHA56" s="271"/>
      <c r="AHB56" s="271"/>
      <c r="AHC56" s="271"/>
      <c r="AHD56" s="271"/>
      <c r="AHE56" s="271"/>
      <c r="AHF56" s="271"/>
      <c r="AHG56" s="271"/>
      <c r="AHH56" s="271"/>
      <c r="AHI56" s="271"/>
      <c r="AHJ56" s="271"/>
      <c r="AHK56" s="271"/>
      <c r="AHL56" s="271"/>
      <c r="AHM56" s="271"/>
      <c r="AHN56" s="271"/>
      <c r="AHO56" s="271"/>
      <c r="AHP56" s="271"/>
      <c r="AHQ56" s="271"/>
      <c r="AHR56" s="271"/>
      <c r="AHS56" s="271"/>
      <c r="AHT56" s="271"/>
      <c r="AHU56" s="271"/>
      <c r="AHV56" s="271"/>
      <c r="AHW56" s="271"/>
      <c r="AHX56" s="271"/>
      <c r="AHY56" s="271"/>
      <c r="AHZ56" s="271"/>
      <c r="AIA56" s="271"/>
      <c r="AIB56" s="271"/>
      <c r="AIC56" s="271"/>
      <c r="AID56" s="271"/>
      <c r="AIE56" s="271"/>
      <c r="AIF56" s="271"/>
      <c r="AIG56" s="271"/>
      <c r="AIH56" s="271"/>
      <c r="AII56" s="271"/>
      <c r="AIJ56" s="271"/>
      <c r="AIK56" s="271"/>
      <c r="AIL56" s="271"/>
      <c r="AIM56" s="271"/>
      <c r="AIN56" s="271"/>
      <c r="AIO56" s="271"/>
      <c r="AIP56" s="271"/>
      <c r="AIQ56" s="271"/>
      <c r="AIR56" s="271"/>
      <c r="AIS56" s="271"/>
      <c r="AIT56" s="271"/>
      <c r="AIU56" s="271"/>
      <c r="AIV56" s="271"/>
      <c r="AIW56" s="271"/>
      <c r="AIX56" s="271"/>
      <c r="AIY56" s="271"/>
      <c r="AIZ56" s="271"/>
      <c r="AJA56" s="271"/>
      <c r="AJB56" s="271"/>
      <c r="AJC56" s="271"/>
      <c r="AJD56" s="271"/>
      <c r="AJE56" s="271"/>
      <c r="AJF56" s="271"/>
      <c r="AJG56" s="271"/>
      <c r="AJH56" s="271"/>
      <c r="AJI56" s="271"/>
      <c r="AJJ56" s="271"/>
      <c r="AJK56" s="271"/>
      <c r="AJL56" s="271"/>
      <c r="AJM56" s="271"/>
      <c r="AJN56" s="271"/>
      <c r="AJO56" s="271"/>
      <c r="AJP56" s="271"/>
      <c r="AJQ56" s="271"/>
      <c r="AJR56" s="271"/>
      <c r="AJS56" s="271"/>
      <c r="AJT56" s="271"/>
      <c r="AJU56" s="271"/>
      <c r="AJV56" s="271"/>
      <c r="AJW56" s="271"/>
      <c r="AJX56" s="271"/>
      <c r="AJY56" s="271"/>
      <c r="AJZ56" s="271"/>
      <c r="AKA56" s="271"/>
      <c r="AKB56" s="271"/>
      <c r="AKC56" s="271"/>
      <c r="AKD56" s="271"/>
      <c r="AKE56" s="271"/>
      <c r="AKF56" s="271"/>
      <c r="AKG56" s="271"/>
      <c r="AKH56" s="271"/>
      <c r="AKI56" s="271"/>
      <c r="AKJ56" s="271"/>
      <c r="AKK56" s="271"/>
      <c r="AKL56" s="271"/>
      <c r="AKM56" s="271"/>
      <c r="AKN56" s="271"/>
      <c r="AKO56" s="271"/>
      <c r="AKP56" s="271"/>
      <c r="AKQ56" s="271"/>
      <c r="AKR56" s="271"/>
      <c r="AKS56" s="271"/>
      <c r="AKT56" s="271"/>
      <c r="AKU56" s="271"/>
      <c r="AKV56" s="271"/>
      <c r="AKW56" s="271"/>
      <c r="AKX56" s="271"/>
      <c r="AKY56" s="271"/>
      <c r="AKZ56" s="271"/>
      <c r="ALA56" s="271"/>
      <c r="ALB56" s="271"/>
      <c r="ALC56" s="271"/>
      <c r="ALD56" s="271"/>
      <c r="ALE56" s="271"/>
      <c r="ALF56" s="271"/>
      <c r="ALG56" s="271"/>
      <c r="ALH56" s="271"/>
      <c r="ALI56" s="271"/>
      <c r="ALJ56" s="271"/>
      <c r="ALK56" s="271"/>
      <c r="ALL56" s="271"/>
      <c r="ALM56" s="271"/>
      <c r="ALN56" s="271"/>
      <c r="ALO56" s="271"/>
      <c r="ALP56" s="271"/>
      <c r="ALQ56" s="271"/>
      <c r="ALR56" s="271"/>
      <c r="ALS56" s="271"/>
      <c r="ALT56" s="271"/>
      <c r="ALU56" s="271"/>
      <c r="ALV56" s="271"/>
      <c r="ALW56" s="271"/>
      <c r="ALX56" s="271"/>
      <c r="ALY56" s="271"/>
      <c r="ALZ56" s="271"/>
      <c r="AMA56" s="271"/>
      <c r="AMB56" s="271"/>
      <c r="AMC56" s="271"/>
      <c r="AMD56" s="271"/>
      <c r="AME56" s="271"/>
      <c r="AMF56" s="271"/>
      <c r="AMG56" s="271"/>
      <c r="AMH56" s="271"/>
      <c r="AMI56" s="271"/>
      <c r="AMJ56" s="271"/>
      <c r="AMK56" s="271"/>
      <c r="AML56" s="271"/>
      <c r="AMM56" s="271"/>
      <c r="AMN56" s="271"/>
      <c r="AMO56" s="271"/>
    </row>
    <row r="57" spans="1:1029" s="1" customFormat="1" ht="69" customHeight="1">
      <c r="A57" s="283"/>
      <c r="B57" s="10">
        <v>48</v>
      </c>
      <c r="C57" s="280">
        <v>47</v>
      </c>
      <c r="D57" s="281" t="s">
        <v>308</v>
      </c>
      <c r="E57" s="10" t="s">
        <v>309</v>
      </c>
      <c r="F57" s="10" t="s">
        <v>98</v>
      </c>
      <c r="G57" s="11"/>
      <c r="H57" s="11"/>
      <c r="I57" s="11"/>
      <c r="J57" s="11"/>
      <c r="K57" s="11"/>
      <c r="L57" s="11"/>
      <c r="M57" s="11"/>
      <c r="N57" s="390"/>
      <c r="O57" s="390" t="s">
        <v>297</v>
      </c>
      <c r="P57" s="390" t="s">
        <v>63</v>
      </c>
      <c r="Q57" s="384" t="s">
        <v>64</v>
      </c>
      <c r="R57" s="391">
        <v>18</v>
      </c>
      <c r="S57" s="387">
        <v>20</v>
      </c>
      <c r="T57" s="387"/>
      <c r="U57" s="387"/>
      <c r="V57" s="387">
        <v>1</v>
      </c>
      <c r="W57" s="387"/>
      <c r="X57" s="387"/>
      <c r="Y57" s="387"/>
      <c r="Z57" s="387"/>
      <c r="AA57" s="387">
        <v>1</v>
      </c>
      <c r="AB57" s="384">
        <v>80</v>
      </c>
      <c r="AC57" s="387"/>
      <c r="AD57" s="387"/>
      <c r="AE57" s="387"/>
      <c r="AF57" s="387"/>
      <c r="AG57" s="387"/>
      <c r="AH57" s="387"/>
      <c r="AI57" s="387"/>
      <c r="AJ57" s="387"/>
      <c r="AK57" s="387"/>
      <c r="AL57" s="387" t="s">
        <v>93</v>
      </c>
      <c r="AM57" s="387" t="s">
        <v>310</v>
      </c>
      <c r="AN57" s="384" t="s">
        <v>71</v>
      </c>
      <c r="AO57" s="384" t="s">
        <v>72</v>
      </c>
      <c r="AP57" s="384"/>
      <c r="AQ57" s="384"/>
      <c r="AR57" s="384"/>
      <c r="AS57" s="384"/>
      <c r="AT57" s="387"/>
      <c r="AU57" s="387"/>
      <c r="AV57" s="387"/>
      <c r="AW57" s="387"/>
      <c r="AX57" s="387">
        <v>1</v>
      </c>
      <c r="AY57" s="387"/>
      <c r="AZ57" s="387"/>
      <c r="BA57" s="387"/>
      <c r="BB57" s="387"/>
      <c r="BC57" s="387"/>
      <c r="BD57" s="387"/>
      <c r="BE57" s="387"/>
      <c r="BF57" s="387"/>
      <c r="BG57" s="387"/>
      <c r="BH57" s="387"/>
      <c r="BI57" s="387"/>
      <c r="BJ57" s="387"/>
      <c r="BK57" s="389">
        <v>1500</v>
      </c>
      <c r="BL57" s="10">
        <v>2</v>
      </c>
      <c r="BM57" s="10" t="s">
        <v>206</v>
      </c>
      <c r="BN57" s="10">
        <v>52</v>
      </c>
      <c r="BO57" s="10" t="s">
        <v>74</v>
      </c>
      <c r="BP57" s="10" t="s">
        <v>74</v>
      </c>
      <c r="BQ57" s="10">
        <v>1</v>
      </c>
      <c r="BR57" s="10" t="str">
        <f t="shared" si="0"/>
        <v>47_22.1</v>
      </c>
      <c r="BS57" s="282"/>
      <c r="BT57" s="10"/>
      <c r="BU57" s="10"/>
      <c r="BV57" s="10" t="s">
        <v>1777</v>
      </c>
      <c r="BW57" s="289"/>
      <c r="BX57" s="289"/>
      <c r="BY57" s="457"/>
      <c r="BZ57" s="457"/>
      <c r="CA57" s="457"/>
      <c r="CB57" s="271"/>
      <c r="CC57" s="458" t="s">
        <v>1959</v>
      </c>
      <c r="CD57" s="271"/>
      <c r="CE57" s="271"/>
      <c r="CF57" s="271"/>
      <c r="CG57" s="271"/>
      <c r="CH57" s="271"/>
      <c r="CI57" s="271"/>
      <c r="CJ57" s="271"/>
      <c r="CK57" s="271"/>
      <c r="CL57" s="271"/>
      <c r="CM57" s="271"/>
      <c r="CN57" s="271"/>
      <c r="CO57" s="271"/>
      <c r="CP57" s="271"/>
      <c r="CQ57" s="271"/>
      <c r="CR57" s="271"/>
      <c r="CS57" s="271"/>
      <c r="CT57" s="271"/>
      <c r="CU57" s="271"/>
      <c r="CV57" s="271"/>
      <c r="CW57" s="271"/>
      <c r="CX57" s="271"/>
      <c r="CY57" s="271"/>
      <c r="CZ57" s="271"/>
      <c r="DA57" s="271"/>
      <c r="DB57" s="271"/>
      <c r="DC57" s="271"/>
      <c r="DD57" s="271"/>
      <c r="DE57" s="271"/>
      <c r="DF57" s="271"/>
      <c r="DG57" s="271"/>
      <c r="DH57" s="271"/>
      <c r="DI57" s="271"/>
      <c r="DJ57" s="271"/>
      <c r="DK57" s="271"/>
      <c r="DL57" s="271"/>
      <c r="DM57" s="271"/>
      <c r="DN57" s="271"/>
      <c r="DO57" s="271"/>
      <c r="DP57" s="271"/>
      <c r="DQ57" s="271"/>
      <c r="DR57" s="271"/>
      <c r="DS57" s="271"/>
      <c r="DT57" s="271"/>
      <c r="DU57" s="271"/>
      <c r="DV57" s="271"/>
      <c r="DW57" s="271"/>
      <c r="DX57" s="271"/>
      <c r="DY57" s="271"/>
      <c r="DZ57" s="271"/>
      <c r="EA57" s="271"/>
      <c r="EB57" s="271"/>
      <c r="EC57" s="271"/>
      <c r="ED57" s="271"/>
      <c r="EE57" s="271"/>
      <c r="EF57" s="271"/>
      <c r="EG57" s="271"/>
      <c r="EH57" s="271"/>
      <c r="EI57" s="271"/>
      <c r="EJ57" s="271"/>
      <c r="EK57" s="271"/>
      <c r="EL57" s="271"/>
      <c r="EM57" s="271"/>
      <c r="EN57" s="271"/>
      <c r="EO57" s="271"/>
      <c r="EP57" s="271"/>
      <c r="EQ57" s="271"/>
      <c r="ER57" s="271"/>
      <c r="ES57" s="271"/>
      <c r="ET57" s="271"/>
      <c r="EU57" s="271"/>
      <c r="EV57" s="271"/>
      <c r="EW57" s="271"/>
      <c r="EX57" s="271"/>
      <c r="EY57" s="271"/>
      <c r="EZ57" s="271"/>
      <c r="FA57" s="271"/>
      <c r="FB57" s="271"/>
      <c r="FC57" s="271"/>
      <c r="FD57" s="271"/>
      <c r="FE57" s="271"/>
      <c r="FF57" s="271"/>
      <c r="FG57" s="271"/>
      <c r="FH57" s="271"/>
      <c r="FI57" s="271"/>
      <c r="FJ57" s="271"/>
      <c r="FK57" s="271"/>
      <c r="FL57" s="271"/>
      <c r="FM57" s="271"/>
      <c r="FN57" s="271"/>
      <c r="FO57" s="271"/>
      <c r="FP57" s="271"/>
      <c r="FQ57" s="271"/>
      <c r="FR57" s="271"/>
      <c r="FS57" s="271"/>
      <c r="FT57" s="271"/>
      <c r="FU57" s="271"/>
      <c r="FV57" s="271"/>
      <c r="FW57" s="271"/>
      <c r="FX57" s="271"/>
      <c r="FY57" s="271"/>
      <c r="FZ57" s="271"/>
      <c r="GA57" s="271"/>
      <c r="GB57" s="271"/>
      <c r="GC57" s="271"/>
      <c r="GD57" s="271"/>
      <c r="GE57" s="271"/>
      <c r="GF57" s="271"/>
      <c r="GG57" s="271"/>
      <c r="GH57" s="271"/>
      <c r="GI57" s="271"/>
      <c r="GJ57" s="271"/>
      <c r="GK57" s="271"/>
      <c r="GL57" s="271"/>
      <c r="GM57" s="271"/>
      <c r="GN57" s="271"/>
      <c r="GO57" s="271"/>
      <c r="GP57" s="271"/>
      <c r="GQ57" s="271"/>
      <c r="GR57" s="271"/>
      <c r="GS57" s="271"/>
      <c r="GT57" s="271"/>
      <c r="GU57" s="271"/>
      <c r="GV57" s="271"/>
      <c r="GW57" s="271"/>
      <c r="GX57" s="271"/>
      <c r="GY57" s="271"/>
      <c r="GZ57" s="271"/>
      <c r="HA57" s="271"/>
      <c r="HB57" s="271"/>
      <c r="HC57" s="271"/>
      <c r="HD57" s="271"/>
      <c r="HE57" s="271"/>
      <c r="HF57" s="271"/>
      <c r="HG57" s="271"/>
      <c r="HH57" s="271"/>
      <c r="HI57" s="271"/>
      <c r="HJ57" s="271"/>
      <c r="HK57" s="271"/>
      <c r="HL57" s="271"/>
      <c r="HM57" s="271"/>
      <c r="HN57" s="271"/>
      <c r="HO57" s="271"/>
      <c r="HP57" s="271"/>
      <c r="HQ57" s="271"/>
      <c r="HR57" s="271"/>
      <c r="HS57" s="271"/>
      <c r="HT57" s="271"/>
      <c r="HU57" s="271"/>
      <c r="HV57" s="271"/>
      <c r="HW57" s="271"/>
      <c r="HX57" s="271"/>
      <c r="HY57" s="271"/>
      <c r="HZ57" s="271"/>
      <c r="IA57" s="271"/>
      <c r="IB57" s="271"/>
      <c r="IC57" s="271"/>
      <c r="ID57" s="271"/>
      <c r="IE57" s="271"/>
      <c r="IF57" s="271"/>
      <c r="IG57" s="271"/>
      <c r="IH57" s="271"/>
      <c r="II57" s="271"/>
      <c r="IJ57" s="271"/>
      <c r="IK57" s="271"/>
      <c r="IL57" s="271"/>
      <c r="IM57" s="271"/>
      <c r="IN57" s="271"/>
      <c r="IO57" s="271"/>
      <c r="IP57" s="271"/>
      <c r="IQ57" s="271"/>
      <c r="IR57" s="271"/>
      <c r="IS57" s="271"/>
      <c r="IT57" s="271"/>
      <c r="IU57" s="271"/>
      <c r="IV57" s="271"/>
      <c r="IW57" s="271"/>
      <c r="IX57" s="271"/>
      <c r="IY57" s="271"/>
      <c r="IZ57" s="271"/>
      <c r="JA57" s="271"/>
      <c r="JB57" s="271"/>
      <c r="JC57" s="271"/>
      <c r="JD57" s="271"/>
      <c r="JE57" s="271"/>
      <c r="JF57" s="271"/>
      <c r="JG57" s="271"/>
      <c r="JH57" s="271"/>
      <c r="JI57" s="271"/>
      <c r="JJ57" s="271"/>
      <c r="JK57" s="271"/>
      <c r="JL57" s="271"/>
      <c r="JM57" s="271"/>
      <c r="JN57" s="271"/>
      <c r="JO57" s="271"/>
      <c r="JP57" s="271"/>
      <c r="JQ57" s="271"/>
      <c r="JR57" s="271"/>
      <c r="JS57" s="271"/>
      <c r="JT57" s="271"/>
      <c r="JU57" s="271"/>
      <c r="JV57" s="271"/>
      <c r="JW57" s="271"/>
      <c r="JX57" s="271"/>
      <c r="JY57" s="271"/>
      <c r="JZ57" s="271"/>
      <c r="KA57" s="271"/>
      <c r="KB57" s="271"/>
      <c r="KC57" s="271"/>
      <c r="KD57" s="271"/>
      <c r="KE57" s="271"/>
      <c r="KF57" s="271"/>
      <c r="KG57" s="271"/>
      <c r="KH57" s="271"/>
      <c r="KI57" s="271"/>
      <c r="KJ57" s="271"/>
      <c r="KK57" s="271"/>
      <c r="KL57" s="271"/>
      <c r="KM57" s="271"/>
      <c r="KN57" s="271"/>
      <c r="KO57" s="271"/>
      <c r="KP57" s="271"/>
      <c r="KQ57" s="271"/>
      <c r="KR57" s="271"/>
      <c r="KS57" s="271"/>
      <c r="KT57" s="271"/>
      <c r="KU57" s="271"/>
      <c r="KV57" s="271"/>
      <c r="KW57" s="271"/>
      <c r="KX57" s="271"/>
      <c r="KY57" s="271"/>
      <c r="KZ57" s="271"/>
      <c r="LA57" s="271"/>
      <c r="LB57" s="271"/>
      <c r="LC57" s="271"/>
      <c r="LD57" s="271"/>
      <c r="LE57" s="271"/>
      <c r="LF57" s="271"/>
      <c r="LG57" s="271"/>
      <c r="LH57" s="271"/>
      <c r="LI57" s="271"/>
      <c r="LJ57" s="271"/>
      <c r="LK57" s="271"/>
      <c r="LL57" s="271"/>
      <c r="LM57" s="271"/>
      <c r="LN57" s="271"/>
      <c r="LO57" s="271"/>
      <c r="LP57" s="271"/>
      <c r="LQ57" s="271"/>
      <c r="LR57" s="271"/>
      <c r="LS57" s="271"/>
      <c r="LT57" s="271"/>
      <c r="LU57" s="271"/>
      <c r="LV57" s="271"/>
      <c r="LW57" s="271"/>
      <c r="LX57" s="271"/>
      <c r="LY57" s="271"/>
      <c r="LZ57" s="271"/>
      <c r="MA57" s="271"/>
      <c r="MB57" s="271"/>
      <c r="MC57" s="271"/>
      <c r="MD57" s="271"/>
      <c r="ME57" s="271"/>
      <c r="MF57" s="271"/>
      <c r="MG57" s="271"/>
      <c r="MH57" s="271"/>
      <c r="MI57" s="271"/>
      <c r="MJ57" s="271"/>
      <c r="MK57" s="271"/>
      <c r="ML57" s="271"/>
      <c r="MM57" s="271"/>
      <c r="MN57" s="271"/>
      <c r="MO57" s="271"/>
      <c r="MP57" s="271"/>
      <c r="MQ57" s="271"/>
      <c r="MR57" s="271"/>
      <c r="MS57" s="271"/>
      <c r="MT57" s="271"/>
      <c r="MU57" s="271"/>
      <c r="MV57" s="271"/>
      <c r="MW57" s="271"/>
      <c r="MX57" s="271"/>
      <c r="MY57" s="271"/>
      <c r="MZ57" s="271"/>
      <c r="NA57" s="271"/>
      <c r="NB57" s="271"/>
      <c r="NC57" s="271"/>
      <c r="ND57" s="271"/>
      <c r="NE57" s="271"/>
      <c r="NF57" s="271"/>
      <c r="NG57" s="271"/>
      <c r="NH57" s="271"/>
      <c r="NI57" s="271"/>
      <c r="NJ57" s="271"/>
      <c r="NK57" s="271"/>
      <c r="NL57" s="271"/>
      <c r="NM57" s="271"/>
      <c r="NN57" s="271"/>
      <c r="NO57" s="271"/>
      <c r="NP57" s="271"/>
      <c r="NQ57" s="271"/>
      <c r="NR57" s="271"/>
      <c r="NS57" s="271"/>
      <c r="NT57" s="271"/>
      <c r="NU57" s="271"/>
      <c r="NV57" s="271"/>
      <c r="NW57" s="271"/>
      <c r="NX57" s="271"/>
      <c r="NY57" s="271"/>
      <c r="NZ57" s="271"/>
      <c r="OA57" s="271"/>
      <c r="OB57" s="271"/>
      <c r="OC57" s="271"/>
      <c r="OD57" s="271"/>
      <c r="OE57" s="271"/>
      <c r="OF57" s="271"/>
      <c r="OG57" s="271"/>
      <c r="OH57" s="271"/>
      <c r="OI57" s="271"/>
      <c r="OJ57" s="271"/>
      <c r="OK57" s="271"/>
      <c r="OL57" s="271"/>
      <c r="OM57" s="271"/>
      <c r="ON57" s="271"/>
      <c r="OO57" s="271"/>
      <c r="OP57" s="271"/>
      <c r="OQ57" s="271"/>
      <c r="OR57" s="271"/>
      <c r="OS57" s="271"/>
      <c r="OT57" s="271"/>
      <c r="OU57" s="271"/>
      <c r="OV57" s="271"/>
      <c r="OW57" s="271"/>
      <c r="OX57" s="271"/>
      <c r="OY57" s="271"/>
      <c r="OZ57" s="271"/>
      <c r="PA57" s="271"/>
      <c r="PB57" s="271"/>
      <c r="PC57" s="271"/>
      <c r="PD57" s="271"/>
      <c r="PE57" s="271"/>
      <c r="PF57" s="271"/>
      <c r="PG57" s="271"/>
      <c r="PH57" s="271"/>
      <c r="PI57" s="271"/>
      <c r="PJ57" s="271"/>
      <c r="PK57" s="271"/>
      <c r="PL57" s="271"/>
      <c r="PM57" s="271"/>
      <c r="PN57" s="271"/>
      <c r="PO57" s="271"/>
      <c r="PP57" s="271"/>
      <c r="PQ57" s="271"/>
      <c r="PR57" s="271"/>
      <c r="PS57" s="271"/>
      <c r="PT57" s="271"/>
      <c r="PU57" s="271"/>
      <c r="PV57" s="271"/>
      <c r="PW57" s="271"/>
      <c r="PX57" s="271"/>
      <c r="PY57" s="271"/>
      <c r="PZ57" s="271"/>
      <c r="QA57" s="271"/>
      <c r="QB57" s="271"/>
      <c r="QC57" s="271"/>
      <c r="QD57" s="271"/>
      <c r="QE57" s="271"/>
      <c r="QF57" s="271"/>
      <c r="QG57" s="271"/>
      <c r="QH57" s="271"/>
      <c r="QI57" s="271"/>
      <c r="QJ57" s="271"/>
      <c r="QK57" s="271"/>
      <c r="QL57" s="271"/>
      <c r="QM57" s="271"/>
      <c r="QN57" s="271"/>
      <c r="QO57" s="271"/>
      <c r="QP57" s="271"/>
      <c r="QQ57" s="271"/>
      <c r="QR57" s="271"/>
      <c r="QS57" s="271"/>
      <c r="QT57" s="271"/>
      <c r="QU57" s="271"/>
      <c r="QV57" s="271"/>
      <c r="QW57" s="271"/>
      <c r="QX57" s="271"/>
      <c r="QY57" s="271"/>
      <c r="QZ57" s="271"/>
      <c r="RA57" s="271"/>
      <c r="RB57" s="271"/>
      <c r="RC57" s="271"/>
      <c r="RD57" s="271"/>
      <c r="RE57" s="271"/>
      <c r="RF57" s="271"/>
      <c r="RG57" s="271"/>
      <c r="RH57" s="271"/>
      <c r="RI57" s="271"/>
      <c r="RJ57" s="271"/>
      <c r="RK57" s="271"/>
      <c r="RL57" s="271"/>
      <c r="RM57" s="271"/>
      <c r="RN57" s="271"/>
      <c r="RO57" s="271"/>
      <c r="RP57" s="271"/>
      <c r="RQ57" s="271"/>
      <c r="RR57" s="271"/>
      <c r="RS57" s="271"/>
      <c r="RT57" s="271"/>
      <c r="RU57" s="271"/>
      <c r="RV57" s="271"/>
      <c r="RW57" s="271"/>
      <c r="RX57" s="271"/>
      <c r="RY57" s="271"/>
      <c r="RZ57" s="271"/>
      <c r="SA57" s="271"/>
      <c r="SB57" s="271"/>
      <c r="SC57" s="271"/>
      <c r="SD57" s="271"/>
      <c r="SE57" s="271"/>
      <c r="SF57" s="271"/>
      <c r="SG57" s="271"/>
      <c r="SH57" s="271"/>
      <c r="SI57" s="271"/>
      <c r="SJ57" s="271"/>
      <c r="SK57" s="271"/>
      <c r="SL57" s="271"/>
      <c r="SM57" s="271"/>
      <c r="SN57" s="271"/>
      <c r="SO57" s="271"/>
      <c r="SP57" s="271"/>
      <c r="SQ57" s="271"/>
      <c r="SR57" s="271"/>
      <c r="SS57" s="271"/>
      <c r="ST57" s="271"/>
      <c r="SU57" s="271"/>
      <c r="SV57" s="271"/>
      <c r="SW57" s="271"/>
      <c r="SX57" s="271"/>
      <c r="SY57" s="271"/>
      <c r="SZ57" s="271"/>
      <c r="TA57" s="271"/>
      <c r="TB57" s="271"/>
      <c r="TC57" s="271"/>
      <c r="TD57" s="271"/>
      <c r="TE57" s="271"/>
      <c r="TF57" s="271"/>
      <c r="TG57" s="271"/>
      <c r="TH57" s="271"/>
      <c r="TI57" s="271"/>
      <c r="TJ57" s="271"/>
      <c r="TK57" s="271"/>
      <c r="TL57" s="271"/>
      <c r="TM57" s="271"/>
      <c r="TN57" s="271"/>
      <c r="TO57" s="271"/>
      <c r="TP57" s="271"/>
      <c r="TQ57" s="271"/>
      <c r="TR57" s="271"/>
      <c r="TS57" s="271"/>
      <c r="TT57" s="271"/>
      <c r="TU57" s="271"/>
      <c r="TV57" s="271"/>
      <c r="TW57" s="271"/>
      <c r="TX57" s="271"/>
      <c r="TY57" s="271"/>
      <c r="TZ57" s="271"/>
      <c r="UA57" s="271"/>
      <c r="UB57" s="271"/>
      <c r="UC57" s="271"/>
      <c r="UD57" s="271"/>
      <c r="UE57" s="271"/>
      <c r="UF57" s="271"/>
      <c r="UG57" s="271"/>
      <c r="UH57" s="271"/>
      <c r="UI57" s="271"/>
      <c r="UJ57" s="271"/>
      <c r="UK57" s="271"/>
      <c r="UL57" s="271"/>
      <c r="UM57" s="271"/>
      <c r="UN57" s="271"/>
      <c r="UO57" s="271"/>
      <c r="UP57" s="271"/>
      <c r="UQ57" s="271"/>
      <c r="UR57" s="271"/>
      <c r="US57" s="271"/>
      <c r="UT57" s="271"/>
      <c r="UU57" s="271"/>
      <c r="UV57" s="271"/>
      <c r="UW57" s="271"/>
      <c r="UX57" s="271"/>
      <c r="UY57" s="271"/>
      <c r="UZ57" s="271"/>
      <c r="VA57" s="271"/>
      <c r="VB57" s="271"/>
      <c r="VC57" s="271"/>
      <c r="VD57" s="271"/>
      <c r="VE57" s="271"/>
      <c r="VF57" s="271"/>
      <c r="VG57" s="271"/>
      <c r="VH57" s="271"/>
      <c r="VI57" s="271"/>
      <c r="VJ57" s="271"/>
      <c r="VK57" s="271"/>
      <c r="VL57" s="271"/>
      <c r="VM57" s="271"/>
      <c r="VN57" s="271"/>
      <c r="VO57" s="271"/>
      <c r="VP57" s="271"/>
      <c r="VQ57" s="271"/>
      <c r="VR57" s="271"/>
      <c r="VS57" s="271"/>
      <c r="VT57" s="271"/>
      <c r="VU57" s="271"/>
      <c r="VV57" s="271"/>
      <c r="VW57" s="271"/>
      <c r="VX57" s="271"/>
      <c r="VY57" s="271"/>
      <c r="VZ57" s="271"/>
      <c r="WA57" s="271"/>
      <c r="WB57" s="271"/>
      <c r="WC57" s="271"/>
      <c r="WD57" s="271"/>
      <c r="WE57" s="271"/>
      <c r="WF57" s="271"/>
      <c r="WG57" s="271"/>
      <c r="WH57" s="271"/>
      <c r="WI57" s="271"/>
      <c r="WJ57" s="271"/>
      <c r="WK57" s="271"/>
      <c r="WL57" s="271"/>
      <c r="WM57" s="271"/>
      <c r="WN57" s="271"/>
      <c r="WO57" s="271"/>
      <c r="WP57" s="271"/>
      <c r="WQ57" s="271"/>
      <c r="WR57" s="271"/>
      <c r="WS57" s="271"/>
      <c r="WT57" s="271"/>
      <c r="WU57" s="271"/>
      <c r="WV57" s="271"/>
      <c r="WW57" s="271"/>
      <c r="WX57" s="271"/>
      <c r="WY57" s="271"/>
      <c r="WZ57" s="271"/>
      <c r="XA57" s="271"/>
      <c r="XB57" s="271"/>
      <c r="XC57" s="271"/>
      <c r="XD57" s="271"/>
      <c r="XE57" s="271"/>
      <c r="XF57" s="271"/>
      <c r="XG57" s="271"/>
      <c r="XH57" s="271"/>
      <c r="XI57" s="271"/>
      <c r="XJ57" s="271"/>
      <c r="XK57" s="271"/>
      <c r="XL57" s="271"/>
      <c r="XM57" s="271"/>
      <c r="XN57" s="271"/>
      <c r="XO57" s="271"/>
      <c r="XP57" s="271"/>
      <c r="XQ57" s="271"/>
      <c r="XR57" s="271"/>
      <c r="XS57" s="271"/>
      <c r="XT57" s="271"/>
      <c r="XU57" s="271"/>
      <c r="XV57" s="271"/>
      <c r="XW57" s="271"/>
      <c r="XX57" s="271"/>
      <c r="XY57" s="271"/>
      <c r="XZ57" s="271"/>
      <c r="YA57" s="271"/>
      <c r="YB57" s="271"/>
      <c r="YC57" s="271"/>
      <c r="YD57" s="271"/>
      <c r="YE57" s="271"/>
      <c r="YF57" s="271"/>
      <c r="YG57" s="271"/>
      <c r="YH57" s="271"/>
      <c r="YI57" s="271"/>
      <c r="YJ57" s="271"/>
      <c r="YK57" s="271"/>
      <c r="YL57" s="271"/>
      <c r="YM57" s="271"/>
      <c r="YN57" s="271"/>
      <c r="YO57" s="271"/>
      <c r="YP57" s="271"/>
      <c r="YQ57" s="271"/>
      <c r="YR57" s="271"/>
      <c r="YS57" s="271"/>
      <c r="YT57" s="271"/>
      <c r="YU57" s="271"/>
      <c r="YV57" s="271"/>
      <c r="YW57" s="271"/>
      <c r="YX57" s="271"/>
      <c r="YY57" s="271"/>
      <c r="YZ57" s="271"/>
      <c r="ZA57" s="271"/>
      <c r="ZB57" s="271"/>
      <c r="ZC57" s="271"/>
      <c r="ZD57" s="271"/>
      <c r="ZE57" s="271"/>
      <c r="ZF57" s="271"/>
      <c r="ZG57" s="271"/>
      <c r="ZH57" s="271"/>
      <c r="ZI57" s="271"/>
      <c r="ZJ57" s="271"/>
      <c r="ZK57" s="271"/>
      <c r="ZL57" s="271"/>
      <c r="ZM57" s="271"/>
      <c r="ZN57" s="271"/>
      <c r="ZO57" s="271"/>
      <c r="ZP57" s="271"/>
      <c r="ZQ57" s="271"/>
      <c r="ZR57" s="271"/>
      <c r="ZS57" s="271"/>
      <c r="ZT57" s="271"/>
      <c r="ZU57" s="271"/>
      <c r="ZV57" s="271"/>
      <c r="ZW57" s="271"/>
      <c r="ZX57" s="271"/>
      <c r="ZY57" s="271"/>
      <c r="ZZ57" s="271"/>
      <c r="AAA57" s="271"/>
      <c r="AAB57" s="271"/>
      <c r="AAC57" s="271"/>
      <c r="AAD57" s="271"/>
      <c r="AAE57" s="271"/>
      <c r="AAF57" s="271"/>
      <c r="AAG57" s="271"/>
      <c r="AAH57" s="271"/>
      <c r="AAI57" s="271"/>
      <c r="AAJ57" s="271"/>
      <c r="AAK57" s="271"/>
      <c r="AAL57" s="271"/>
      <c r="AAM57" s="271"/>
      <c r="AAN57" s="271"/>
      <c r="AAO57" s="271"/>
      <c r="AAP57" s="271"/>
      <c r="AAQ57" s="271"/>
      <c r="AAR57" s="271"/>
      <c r="AAS57" s="271"/>
      <c r="AAT57" s="271"/>
      <c r="AAU57" s="271"/>
      <c r="AAV57" s="271"/>
      <c r="AAW57" s="271"/>
      <c r="AAX57" s="271"/>
      <c r="AAY57" s="271"/>
      <c r="AAZ57" s="271"/>
      <c r="ABA57" s="271"/>
      <c r="ABB57" s="271"/>
      <c r="ABC57" s="271"/>
      <c r="ABD57" s="271"/>
      <c r="ABE57" s="271"/>
      <c r="ABF57" s="271"/>
      <c r="ABG57" s="271"/>
      <c r="ABH57" s="271"/>
      <c r="ABI57" s="271"/>
      <c r="ABJ57" s="271"/>
      <c r="ABK57" s="271"/>
      <c r="ABL57" s="271"/>
      <c r="ABM57" s="271"/>
      <c r="ABN57" s="271"/>
      <c r="ABO57" s="271"/>
      <c r="ABP57" s="271"/>
      <c r="ABQ57" s="271"/>
      <c r="ABR57" s="271"/>
      <c r="ABS57" s="271"/>
      <c r="ABT57" s="271"/>
      <c r="ABU57" s="271"/>
      <c r="ABV57" s="271"/>
      <c r="ABW57" s="271"/>
      <c r="ABX57" s="271"/>
      <c r="ABY57" s="271"/>
      <c r="ABZ57" s="271"/>
      <c r="ACA57" s="271"/>
      <c r="ACB57" s="271"/>
      <c r="ACC57" s="271"/>
      <c r="ACD57" s="271"/>
      <c r="ACE57" s="271"/>
      <c r="ACF57" s="271"/>
      <c r="ACG57" s="271"/>
      <c r="ACH57" s="271"/>
      <c r="ACI57" s="271"/>
      <c r="ACJ57" s="271"/>
      <c r="ACK57" s="271"/>
      <c r="ACL57" s="271"/>
      <c r="ACM57" s="271"/>
      <c r="ACN57" s="271"/>
      <c r="ACO57" s="271"/>
      <c r="ACP57" s="271"/>
      <c r="ACQ57" s="271"/>
      <c r="ACR57" s="271"/>
      <c r="ACS57" s="271"/>
      <c r="ACT57" s="271"/>
      <c r="ACU57" s="271"/>
      <c r="ACV57" s="271"/>
      <c r="ACW57" s="271"/>
      <c r="ACX57" s="271"/>
      <c r="ACY57" s="271"/>
      <c r="ACZ57" s="271"/>
      <c r="ADA57" s="271"/>
      <c r="ADB57" s="271"/>
      <c r="ADC57" s="271"/>
      <c r="ADD57" s="271"/>
      <c r="ADE57" s="271"/>
      <c r="ADF57" s="271"/>
      <c r="ADG57" s="271"/>
      <c r="ADH57" s="271"/>
      <c r="ADI57" s="271"/>
      <c r="ADJ57" s="271"/>
      <c r="ADK57" s="271"/>
      <c r="ADL57" s="271"/>
      <c r="ADM57" s="271"/>
      <c r="ADN57" s="271"/>
      <c r="ADO57" s="271"/>
      <c r="ADP57" s="271"/>
      <c r="ADQ57" s="271"/>
      <c r="ADR57" s="271"/>
      <c r="ADS57" s="271"/>
      <c r="ADT57" s="271"/>
      <c r="ADU57" s="271"/>
      <c r="ADV57" s="271"/>
      <c r="ADW57" s="271"/>
      <c r="ADX57" s="271"/>
      <c r="ADY57" s="271"/>
      <c r="ADZ57" s="271"/>
      <c r="AEA57" s="271"/>
      <c r="AEB57" s="271"/>
      <c r="AEC57" s="271"/>
      <c r="AED57" s="271"/>
      <c r="AEE57" s="271"/>
      <c r="AEF57" s="271"/>
      <c r="AEG57" s="271"/>
      <c r="AEH57" s="271"/>
      <c r="AEI57" s="271"/>
      <c r="AEJ57" s="271"/>
      <c r="AEK57" s="271"/>
      <c r="AEL57" s="271"/>
      <c r="AEM57" s="271"/>
      <c r="AEN57" s="271"/>
      <c r="AEO57" s="271"/>
      <c r="AEP57" s="271"/>
      <c r="AEQ57" s="271"/>
      <c r="AER57" s="271"/>
      <c r="AES57" s="271"/>
      <c r="AET57" s="271"/>
      <c r="AEU57" s="271"/>
      <c r="AEV57" s="271"/>
      <c r="AEW57" s="271"/>
      <c r="AEX57" s="271"/>
      <c r="AEY57" s="271"/>
      <c r="AEZ57" s="271"/>
      <c r="AFA57" s="271"/>
      <c r="AFB57" s="271"/>
      <c r="AFC57" s="271"/>
      <c r="AFD57" s="271"/>
      <c r="AFE57" s="271"/>
      <c r="AFF57" s="271"/>
      <c r="AFG57" s="271"/>
      <c r="AFH57" s="271"/>
      <c r="AFI57" s="271"/>
      <c r="AFJ57" s="271"/>
      <c r="AFK57" s="271"/>
      <c r="AFL57" s="271"/>
      <c r="AFM57" s="271"/>
      <c r="AFN57" s="271"/>
      <c r="AFO57" s="271"/>
      <c r="AFP57" s="271"/>
      <c r="AFQ57" s="271"/>
      <c r="AFR57" s="271"/>
      <c r="AFS57" s="271"/>
      <c r="AFT57" s="271"/>
      <c r="AFU57" s="271"/>
      <c r="AFV57" s="271"/>
      <c r="AFW57" s="271"/>
      <c r="AFX57" s="271"/>
      <c r="AFY57" s="271"/>
      <c r="AFZ57" s="271"/>
      <c r="AGA57" s="271"/>
      <c r="AGB57" s="271"/>
      <c r="AGC57" s="271"/>
      <c r="AGD57" s="271"/>
      <c r="AGE57" s="271"/>
      <c r="AGF57" s="271"/>
      <c r="AGG57" s="271"/>
      <c r="AGH57" s="271"/>
      <c r="AGI57" s="271"/>
      <c r="AGJ57" s="271"/>
      <c r="AGK57" s="271"/>
      <c r="AGL57" s="271"/>
      <c r="AGM57" s="271"/>
      <c r="AGN57" s="271"/>
      <c r="AGO57" s="271"/>
      <c r="AGP57" s="271"/>
      <c r="AGQ57" s="271"/>
      <c r="AGR57" s="271"/>
      <c r="AGS57" s="271"/>
      <c r="AGT57" s="271"/>
      <c r="AGU57" s="271"/>
      <c r="AGV57" s="271"/>
      <c r="AGW57" s="271"/>
      <c r="AGX57" s="271"/>
      <c r="AGY57" s="271"/>
      <c r="AGZ57" s="271"/>
      <c r="AHA57" s="271"/>
      <c r="AHB57" s="271"/>
      <c r="AHC57" s="271"/>
      <c r="AHD57" s="271"/>
      <c r="AHE57" s="271"/>
      <c r="AHF57" s="271"/>
      <c r="AHG57" s="271"/>
      <c r="AHH57" s="271"/>
      <c r="AHI57" s="271"/>
      <c r="AHJ57" s="271"/>
      <c r="AHK57" s="271"/>
      <c r="AHL57" s="271"/>
      <c r="AHM57" s="271"/>
      <c r="AHN57" s="271"/>
      <c r="AHO57" s="271"/>
      <c r="AHP57" s="271"/>
      <c r="AHQ57" s="271"/>
      <c r="AHR57" s="271"/>
      <c r="AHS57" s="271"/>
      <c r="AHT57" s="271"/>
      <c r="AHU57" s="271"/>
      <c r="AHV57" s="271"/>
      <c r="AHW57" s="271"/>
      <c r="AHX57" s="271"/>
      <c r="AHY57" s="271"/>
      <c r="AHZ57" s="271"/>
      <c r="AIA57" s="271"/>
      <c r="AIB57" s="271"/>
      <c r="AIC57" s="271"/>
      <c r="AID57" s="271"/>
      <c r="AIE57" s="271"/>
      <c r="AIF57" s="271"/>
      <c r="AIG57" s="271"/>
      <c r="AIH57" s="271"/>
      <c r="AII57" s="271"/>
      <c r="AIJ57" s="271"/>
      <c r="AIK57" s="271"/>
      <c r="AIL57" s="271"/>
      <c r="AIM57" s="271"/>
      <c r="AIN57" s="271"/>
      <c r="AIO57" s="271"/>
      <c r="AIP57" s="271"/>
      <c r="AIQ57" s="271"/>
      <c r="AIR57" s="271"/>
      <c r="AIS57" s="271"/>
      <c r="AIT57" s="271"/>
      <c r="AIU57" s="271"/>
      <c r="AIV57" s="271"/>
      <c r="AIW57" s="271"/>
      <c r="AIX57" s="271"/>
      <c r="AIY57" s="271"/>
      <c r="AIZ57" s="271"/>
      <c r="AJA57" s="271"/>
      <c r="AJB57" s="271"/>
      <c r="AJC57" s="271"/>
      <c r="AJD57" s="271"/>
      <c r="AJE57" s="271"/>
      <c r="AJF57" s="271"/>
      <c r="AJG57" s="271"/>
      <c r="AJH57" s="271"/>
      <c r="AJI57" s="271"/>
      <c r="AJJ57" s="271"/>
      <c r="AJK57" s="271"/>
      <c r="AJL57" s="271"/>
      <c r="AJM57" s="271"/>
      <c r="AJN57" s="271"/>
      <c r="AJO57" s="271"/>
      <c r="AJP57" s="271"/>
      <c r="AJQ57" s="271"/>
      <c r="AJR57" s="271"/>
      <c r="AJS57" s="271"/>
      <c r="AJT57" s="271"/>
      <c r="AJU57" s="271"/>
      <c r="AJV57" s="271"/>
      <c r="AJW57" s="271"/>
      <c r="AJX57" s="271"/>
      <c r="AJY57" s="271"/>
      <c r="AJZ57" s="271"/>
      <c r="AKA57" s="271"/>
      <c r="AKB57" s="271"/>
      <c r="AKC57" s="271"/>
      <c r="AKD57" s="271"/>
      <c r="AKE57" s="271"/>
      <c r="AKF57" s="271"/>
      <c r="AKG57" s="271"/>
      <c r="AKH57" s="271"/>
      <c r="AKI57" s="271"/>
      <c r="AKJ57" s="271"/>
      <c r="AKK57" s="271"/>
      <c r="AKL57" s="271"/>
      <c r="AKM57" s="271"/>
      <c r="AKN57" s="271"/>
      <c r="AKO57" s="271"/>
      <c r="AKP57" s="271"/>
      <c r="AKQ57" s="271"/>
      <c r="AKR57" s="271"/>
      <c r="AKS57" s="271"/>
      <c r="AKT57" s="271"/>
      <c r="AKU57" s="271"/>
      <c r="AKV57" s="271"/>
      <c r="AKW57" s="271"/>
      <c r="AKX57" s="271"/>
      <c r="AKY57" s="271"/>
      <c r="AKZ57" s="271"/>
      <c r="ALA57" s="271"/>
      <c r="ALB57" s="271"/>
      <c r="ALC57" s="271"/>
      <c r="ALD57" s="271"/>
      <c r="ALE57" s="271"/>
      <c r="ALF57" s="271"/>
      <c r="ALG57" s="271"/>
      <c r="ALH57" s="271"/>
      <c r="ALI57" s="271"/>
      <c r="ALJ57" s="271"/>
      <c r="ALK57" s="271"/>
      <c r="ALL57" s="271"/>
      <c r="ALM57" s="271"/>
      <c r="ALN57" s="271"/>
      <c r="ALO57" s="271"/>
      <c r="ALP57" s="271"/>
      <c r="ALQ57" s="271"/>
      <c r="ALR57" s="271"/>
      <c r="ALS57" s="271"/>
      <c r="ALT57" s="271"/>
      <c r="ALU57" s="271"/>
      <c r="ALV57" s="271"/>
      <c r="ALW57" s="271"/>
      <c r="ALX57" s="271"/>
      <c r="ALY57" s="271"/>
      <c r="ALZ57" s="271"/>
      <c r="AMA57" s="271"/>
      <c r="AMB57" s="271"/>
      <c r="AMC57" s="271"/>
      <c r="AMD57" s="271"/>
      <c r="AME57" s="271"/>
      <c r="AMF57" s="271"/>
      <c r="AMG57" s="271"/>
      <c r="AMH57" s="271"/>
      <c r="AMI57" s="271"/>
      <c r="AMJ57" s="271"/>
      <c r="AMK57" s="271"/>
      <c r="AML57" s="271"/>
      <c r="AMM57" s="271"/>
      <c r="AMN57" s="271"/>
      <c r="AMO57" s="271"/>
    </row>
    <row r="58" spans="1:1029" s="13" customFormat="1" ht="69" customHeight="1">
      <c r="A58" s="9">
        <v>28</v>
      </c>
      <c r="B58" s="9">
        <v>49</v>
      </c>
      <c r="C58" s="280">
        <v>48</v>
      </c>
      <c r="D58" s="281">
        <v>45</v>
      </c>
      <c r="E58" s="9" t="s">
        <v>311</v>
      </c>
      <c r="F58" s="9" t="s">
        <v>123</v>
      </c>
      <c r="G58" s="12"/>
      <c r="H58" s="12"/>
      <c r="I58" s="12"/>
      <c r="J58" s="12"/>
      <c r="K58" s="12"/>
      <c r="L58" s="12"/>
      <c r="M58" s="12"/>
      <c r="N58" s="394"/>
      <c r="O58" s="394" t="s">
        <v>312</v>
      </c>
      <c r="P58" s="394" t="s">
        <v>63</v>
      </c>
      <c r="Q58" s="384" t="s">
        <v>64</v>
      </c>
      <c r="R58" s="391">
        <v>19</v>
      </c>
      <c r="S58" s="387">
        <v>21</v>
      </c>
      <c r="T58" s="387">
        <v>1</v>
      </c>
      <c r="U58" s="387">
        <v>1</v>
      </c>
      <c r="V58" s="387">
        <v>1</v>
      </c>
      <c r="W58" s="387"/>
      <c r="X58" s="384">
        <v>1</v>
      </c>
      <c r="Y58" s="384">
        <v>1</v>
      </c>
      <c r="Z58" s="384">
        <v>1</v>
      </c>
      <c r="AA58" s="384"/>
      <c r="AB58" s="384"/>
      <c r="AC58" s="384"/>
      <c r="AD58" s="384"/>
      <c r="AE58" s="384"/>
      <c r="AF58" s="384"/>
      <c r="AG58" s="384"/>
      <c r="AH58" s="384"/>
      <c r="AI58" s="384"/>
      <c r="AJ58" s="384"/>
      <c r="AK58" s="384"/>
      <c r="AL58" s="384" t="s">
        <v>166</v>
      </c>
      <c r="AM58" s="384" t="s">
        <v>313</v>
      </c>
      <c r="AN58" s="384" t="s">
        <v>71</v>
      </c>
      <c r="AO58" s="384" t="s">
        <v>72</v>
      </c>
      <c r="AP58" s="384">
        <v>1</v>
      </c>
      <c r="AQ58" s="384" t="s">
        <v>81</v>
      </c>
      <c r="AR58" s="392">
        <v>42163</v>
      </c>
      <c r="AS58" s="392">
        <v>43259</v>
      </c>
      <c r="AT58" s="387"/>
      <c r="AU58" s="387"/>
      <c r="AV58" s="387">
        <v>1</v>
      </c>
      <c r="AW58" s="387"/>
      <c r="AX58" s="387"/>
      <c r="AY58" s="387"/>
      <c r="AZ58" s="387"/>
      <c r="BA58" s="387">
        <v>1</v>
      </c>
      <c r="BB58" s="387"/>
      <c r="BC58" s="387"/>
      <c r="BD58" s="387"/>
      <c r="BE58" s="387"/>
      <c r="BF58" s="387">
        <v>1</v>
      </c>
      <c r="BG58" s="387">
        <v>1</v>
      </c>
      <c r="BH58" s="384">
        <v>1</v>
      </c>
      <c r="BI58" s="387"/>
      <c r="BJ58" s="387"/>
      <c r="BK58" s="389">
        <v>18450</v>
      </c>
      <c r="BL58" s="10"/>
      <c r="BM58" s="10"/>
      <c r="BN58" s="10" t="s">
        <v>1705</v>
      </c>
      <c r="BO58" s="10" t="s">
        <v>74</v>
      </c>
      <c r="BP58" s="10" t="s">
        <v>1706</v>
      </c>
      <c r="BQ58" s="10"/>
      <c r="BR58" s="10" t="str">
        <f t="shared" si="0"/>
        <v>48_45</v>
      </c>
      <c r="BS58" s="282"/>
      <c r="BT58" s="10"/>
      <c r="BU58" s="10"/>
      <c r="BV58" s="10"/>
      <c r="BW58" s="289" t="s">
        <v>1777</v>
      </c>
      <c r="BX58" s="289"/>
      <c r="BY58" s="9" t="s">
        <v>1725</v>
      </c>
      <c r="BZ58" s="9" t="s">
        <v>1725</v>
      </c>
      <c r="CA58" s="9" t="s">
        <v>1725</v>
      </c>
      <c r="CC58" s="409" t="s">
        <v>1959</v>
      </c>
    </row>
    <row r="59" spans="1:1029" s="1" customFormat="1" ht="69" customHeight="1">
      <c r="A59" s="9">
        <v>29</v>
      </c>
      <c r="B59" s="9">
        <v>50</v>
      </c>
      <c r="C59" s="280">
        <v>49</v>
      </c>
      <c r="D59" s="281">
        <v>45</v>
      </c>
      <c r="E59" s="9" t="s">
        <v>314</v>
      </c>
      <c r="F59" s="9" t="s">
        <v>61</v>
      </c>
      <c r="G59" s="12"/>
      <c r="H59" s="12"/>
      <c r="I59" s="12"/>
      <c r="J59" s="12"/>
      <c r="K59" s="12"/>
      <c r="L59" s="12"/>
      <c r="M59" s="12"/>
      <c r="N59" s="393">
        <v>34</v>
      </c>
      <c r="O59" s="394" t="s">
        <v>312</v>
      </c>
      <c r="P59" s="394" t="s">
        <v>63</v>
      </c>
      <c r="Q59" s="384" t="s">
        <v>64</v>
      </c>
      <c r="R59" s="385">
        <v>19</v>
      </c>
      <c r="S59" s="386">
        <v>21</v>
      </c>
      <c r="T59" s="387"/>
      <c r="U59" s="387"/>
      <c r="V59" s="387">
        <v>1</v>
      </c>
      <c r="W59" s="387"/>
      <c r="X59" s="384"/>
      <c r="Y59" s="384"/>
      <c r="Z59" s="384">
        <v>1</v>
      </c>
      <c r="AA59" s="383"/>
      <c r="AB59" s="383">
        <v>77</v>
      </c>
      <c r="AC59" s="388">
        <v>2</v>
      </c>
      <c r="AD59" s="384" t="s">
        <v>315</v>
      </c>
      <c r="AE59" s="384" t="s">
        <v>162</v>
      </c>
      <c r="AF59" s="384" t="s">
        <v>316</v>
      </c>
      <c r="AG59" s="384" t="s">
        <v>68</v>
      </c>
      <c r="AH59" s="384" t="s">
        <v>317</v>
      </c>
      <c r="AI59" s="384" t="s">
        <v>318</v>
      </c>
      <c r="AJ59" s="384" t="s">
        <v>68</v>
      </c>
      <c r="AK59" s="384" t="s">
        <v>68</v>
      </c>
      <c r="AL59" s="384" t="s">
        <v>69</v>
      </c>
      <c r="AM59" s="384" t="s">
        <v>319</v>
      </c>
      <c r="AN59" s="384" t="s">
        <v>71</v>
      </c>
      <c r="AO59" s="384" t="s">
        <v>72</v>
      </c>
      <c r="AP59" s="384"/>
      <c r="AQ59" s="384"/>
      <c r="AR59" s="384"/>
      <c r="AS59" s="384"/>
      <c r="AT59" s="387"/>
      <c r="AU59" s="387"/>
      <c r="AV59" s="387"/>
      <c r="AW59" s="387"/>
      <c r="AX59" s="387"/>
      <c r="AY59" s="387">
        <v>1</v>
      </c>
      <c r="AZ59" s="387"/>
      <c r="BA59" s="387"/>
      <c r="BB59" s="387"/>
      <c r="BC59" s="387"/>
      <c r="BD59" s="387"/>
      <c r="BE59" s="387"/>
      <c r="BF59" s="387"/>
      <c r="BG59" s="387">
        <v>1</v>
      </c>
      <c r="BH59" s="384">
        <v>1</v>
      </c>
      <c r="BI59" s="387"/>
      <c r="BJ59" s="387"/>
      <c r="BK59" s="389">
        <v>1230</v>
      </c>
      <c r="BL59" s="10">
        <v>1</v>
      </c>
      <c r="BM59" s="10" t="s">
        <v>320</v>
      </c>
      <c r="BN59" s="10">
        <v>55</v>
      </c>
      <c r="BO59" s="10" t="s">
        <v>321</v>
      </c>
      <c r="BP59" s="10" t="s">
        <v>322</v>
      </c>
      <c r="BQ59" s="10">
        <v>1</v>
      </c>
      <c r="BR59" s="10" t="str">
        <f t="shared" si="0"/>
        <v>49_45</v>
      </c>
      <c r="BS59" s="282"/>
      <c r="BT59" s="10" t="s">
        <v>1726</v>
      </c>
      <c r="BU59" s="10" t="s">
        <v>1781</v>
      </c>
      <c r="BV59" s="10"/>
      <c r="BW59" s="289"/>
      <c r="BX59" s="289"/>
      <c r="BY59" s="457"/>
      <c r="BZ59" s="457"/>
      <c r="CA59" s="457"/>
      <c r="CB59" s="271"/>
      <c r="CC59" s="458" t="s">
        <v>1959</v>
      </c>
      <c r="CD59" s="271"/>
      <c r="CE59" s="271"/>
      <c r="CF59" s="271"/>
      <c r="CG59" s="271"/>
      <c r="CH59" s="271"/>
      <c r="CI59" s="271"/>
      <c r="CJ59" s="271"/>
      <c r="CK59" s="271"/>
      <c r="CL59" s="271"/>
      <c r="CM59" s="271"/>
      <c r="CN59" s="271"/>
      <c r="CO59" s="271"/>
      <c r="CP59" s="271"/>
      <c r="CQ59" s="271"/>
      <c r="CR59" s="271"/>
      <c r="CS59" s="271"/>
      <c r="CT59" s="271"/>
      <c r="CU59" s="271"/>
      <c r="CV59" s="271"/>
      <c r="CW59" s="271"/>
      <c r="CX59" s="271"/>
      <c r="CY59" s="271"/>
      <c r="CZ59" s="271"/>
      <c r="DA59" s="271"/>
      <c r="DB59" s="271"/>
      <c r="DC59" s="271"/>
      <c r="DD59" s="271"/>
      <c r="DE59" s="271"/>
      <c r="DF59" s="271"/>
      <c r="DG59" s="271"/>
      <c r="DH59" s="271"/>
      <c r="DI59" s="271"/>
      <c r="DJ59" s="271"/>
      <c r="DK59" s="271"/>
      <c r="DL59" s="271"/>
      <c r="DM59" s="271"/>
      <c r="DN59" s="271"/>
      <c r="DO59" s="271"/>
      <c r="DP59" s="271"/>
      <c r="DQ59" s="271"/>
      <c r="DR59" s="271"/>
      <c r="DS59" s="271"/>
      <c r="DT59" s="271"/>
      <c r="DU59" s="271"/>
      <c r="DV59" s="271"/>
      <c r="DW59" s="271"/>
      <c r="DX59" s="271"/>
      <c r="DY59" s="271"/>
      <c r="DZ59" s="271"/>
      <c r="EA59" s="271"/>
      <c r="EB59" s="271"/>
      <c r="EC59" s="271"/>
      <c r="ED59" s="271"/>
      <c r="EE59" s="271"/>
      <c r="EF59" s="271"/>
      <c r="EG59" s="271"/>
      <c r="EH59" s="271"/>
      <c r="EI59" s="271"/>
      <c r="EJ59" s="271"/>
      <c r="EK59" s="271"/>
      <c r="EL59" s="271"/>
      <c r="EM59" s="271"/>
      <c r="EN59" s="271"/>
      <c r="EO59" s="271"/>
      <c r="EP59" s="271"/>
      <c r="EQ59" s="271"/>
      <c r="ER59" s="271"/>
      <c r="ES59" s="271"/>
      <c r="ET59" s="271"/>
      <c r="EU59" s="271"/>
      <c r="EV59" s="271"/>
      <c r="EW59" s="271"/>
      <c r="EX59" s="271"/>
      <c r="EY59" s="271"/>
      <c r="EZ59" s="271"/>
      <c r="FA59" s="271"/>
      <c r="FB59" s="271"/>
      <c r="FC59" s="271"/>
      <c r="FD59" s="271"/>
      <c r="FE59" s="271"/>
      <c r="FF59" s="271"/>
      <c r="FG59" s="271"/>
      <c r="FH59" s="271"/>
      <c r="FI59" s="271"/>
      <c r="FJ59" s="271"/>
      <c r="FK59" s="271"/>
      <c r="FL59" s="271"/>
      <c r="FM59" s="271"/>
      <c r="FN59" s="271"/>
      <c r="FO59" s="271"/>
      <c r="FP59" s="271"/>
      <c r="FQ59" s="271"/>
      <c r="FR59" s="271"/>
      <c r="FS59" s="271"/>
      <c r="FT59" s="271"/>
      <c r="FU59" s="271"/>
      <c r="FV59" s="271"/>
      <c r="FW59" s="271"/>
      <c r="FX59" s="271"/>
      <c r="FY59" s="271"/>
      <c r="FZ59" s="271"/>
      <c r="GA59" s="271"/>
      <c r="GB59" s="271"/>
      <c r="GC59" s="271"/>
      <c r="GD59" s="271"/>
      <c r="GE59" s="271"/>
      <c r="GF59" s="271"/>
      <c r="GG59" s="271"/>
      <c r="GH59" s="271"/>
      <c r="GI59" s="271"/>
      <c r="GJ59" s="271"/>
      <c r="GK59" s="271"/>
      <c r="GL59" s="271"/>
      <c r="GM59" s="271"/>
      <c r="GN59" s="271"/>
      <c r="GO59" s="271"/>
      <c r="GP59" s="271"/>
      <c r="GQ59" s="271"/>
      <c r="GR59" s="271"/>
      <c r="GS59" s="271"/>
      <c r="GT59" s="271"/>
      <c r="GU59" s="271"/>
      <c r="GV59" s="271"/>
      <c r="GW59" s="271"/>
      <c r="GX59" s="271"/>
      <c r="GY59" s="271"/>
      <c r="GZ59" s="271"/>
      <c r="HA59" s="271"/>
      <c r="HB59" s="271"/>
      <c r="HC59" s="271"/>
      <c r="HD59" s="271"/>
      <c r="HE59" s="271"/>
      <c r="HF59" s="271"/>
      <c r="HG59" s="271"/>
      <c r="HH59" s="271"/>
      <c r="HI59" s="271"/>
      <c r="HJ59" s="271"/>
      <c r="HK59" s="271"/>
      <c r="HL59" s="271"/>
      <c r="HM59" s="271"/>
      <c r="HN59" s="271"/>
      <c r="HO59" s="271"/>
      <c r="HP59" s="271"/>
      <c r="HQ59" s="271"/>
      <c r="HR59" s="271"/>
      <c r="HS59" s="271"/>
      <c r="HT59" s="271"/>
      <c r="HU59" s="271"/>
      <c r="HV59" s="271"/>
      <c r="HW59" s="271"/>
      <c r="HX59" s="271"/>
      <c r="HY59" s="271"/>
      <c r="HZ59" s="271"/>
      <c r="IA59" s="271"/>
      <c r="IB59" s="271"/>
      <c r="IC59" s="271"/>
      <c r="ID59" s="271"/>
      <c r="IE59" s="271"/>
      <c r="IF59" s="271"/>
      <c r="IG59" s="271"/>
      <c r="IH59" s="271"/>
      <c r="II59" s="271"/>
      <c r="IJ59" s="271"/>
      <c r="IK59" s="271"/>
      <c r="IL59" s="271"/>
      <c r="IM59" s="271"/>
      <c r="IN59" s="271"/>
      <c r="IO59" s="271"/>
      <c r="IP59" s="271"/>
      <c r="IQ59" s="271"/>
      <c r="IR59" s="271"/>
      <c r="IS59" s="271"/>
      <c r="IT59" s="271"/>
      <c r="IU59" s="271"/>
      <c r="IV59" s="271"/>
      <c r="IW59" s="271"/>
      <c r="IX59" s="271"/>
      <c r="IY59" s="271"/>
      <c r="IZ59" s="271"/>
      <c r="JA59" s="271"/>
      <c r="JB59" s="271"/>
      <c r="JC59" s="271"/>
      <c r="JD59" s="271"/>
      <c r="JE59" s="271"/>
      <c r="JF59" s="271"/>
      <c r="JG59" s="271"/>
      <c r="JH59" s="271"/>
      <c r="JI59" s="271"/>
      <c r="JJ59" s="271"/>
      <c r="JK59" s="271"/>
      <c r="JL59" s="271"/>
      <c r="JM59" s="271"/>
      <c r="JN59" s="271"/>
      <c r="JO59" s="271"/>
      <c r="JP59" s="271"/>
      <c r="JQ59" s="271"/>
      <c r="JR59" s="271"/>
      <c r="JS59" s="271"/>
      <c r="JT59" s="271"/>
      <c r="JU59" s="271"/>
      <c r="JV59" s="271"/>
      <c r="JW59" s="271"/>
      <c r="JX59" s="271"/>
      <c r="JY59" s="271"/>
      <c r="JZ59" s="271"/>
      <c r="KA59" s="271"/>
      <c r="KB59" s="271"/>
      <c r="KC59" s="271"/>
      <c r="KD59" s="271"/>
      <c r="KE59" s="271"/>
      <c r="KF59" s="271"/>
      <c r="KG59" s="271"/>
      <c r="KH59" s="271"/>
      <c r="KI59" s="271"/>
      <c r="KJ59" s="271"/>
      <c r="KK59" s="271"/>
      <c r="KL59" s="271"/>
      <c r="KM59" s="271"/>
      <c r="KN59" s="271"/>
      <c r="KO59" s="271"/>
      <c r="KP59" s="271"/>
      <c r="KQ59" s="271"/>
      <c r="KR59" s="271"/>
      <c r="KS59" s="271"/>
      <c r="KT59" s="271"/>
      <c r="KU59" s="271"/>
      <c r="KV59" s="271"/>
      <c r="KW59" s="271"/>
      <c r="KX59" s="271"/>
      <c r="KY59" s="271"/>
      <c r="KZ59" s="271"/>
      <c r="LA59" s="271"/>
      <c r="LB59" s="271"/>
      <c r="LC59" s="271"/>
      <c r="LD59" s="271"/>
      <c r="LE59" s="271"/>
      <c r="LF59" s="271"/>
      <c r="LG59" s="271"/>
      <c r="LH59" s="271"/>
      <c r="LI59" s="271"/>
      <c r="LJ59" s="271"/>
      <c r="LK59" s="271"/>
      <c r="LL59" s="271"/>
      <c r="LM59" s="271"/>
      <c r="LN59" s="271"/>
      <c r="LO59" s="271"/>
      <c r="LP59" s="271"/>
      <c r="LQ59" s="271"/>
      <c r="LR59" s="271"/>
      <c r="LS59" s="271"/>
      <c r="LT59" s="271"/>
      <c r="LU59" s="271"/>
      <c r="LV59" s="271"/>
      <c r="LW59" s="271"/>
      <c r="LX59" s="271"/>
      <c r="LY59" s="271"/>
      <c r="LZ59" s="271"/>
      <c r="MA59" s="271"/>
      <c r="MB59" s="271"/>
      <c r="MC59" s="271"/>
      <c r="MD59" s="271"/>
      <c r="ME59" s="271"/>
      <c r="MF59" s="271"/>
      <c r="MG59" s="271"/>
      <c r="MH59" s="271"/>
      <c r="MI59" s="271"/>
      <c r="MJ59" s="271"/>
      <c r="MK59" s="271"/>
      <c r="ML59" s="271"/>
      <c r="MM59" s="271"/>
      <c r="MN59" s="271"/>
      <c r="MO59" s="271"/>
      <c r="MP59" s="271"/>
      <c r="MQ59" s="271"/>
      <c r="MR59" s="271"/>
      <c r="MS59" s="271"/>
      <c r="MT59" s="271"/>
      <c r="MU59" s="271"/>
      <c r="MV59" s="271"/>
      <c r="MW59" s="271"/>
      <c r="MX59" s="271"/>
      <c r="MY59" s="271"/>
      <c r="MZ59" s="271"/>
      <c r="NA59" s="271"/>
      <c r="NB59" s="271"/>
      <c r="NC59" s="271"/>
      <c r="ND59" s="271"/>
      <c r="NE59" s="271"/>
      <c r="NF59" s="271"/>
      <c r="NG59" s="271"/>
      <c r="NH59" s="271"/>
      <c r="NI59" s="271"/>
      <c r="NJ59" s="271"/>
      <c r="NK59" s="271"/>
      <c r="NL59" s="271"/>
      <c r="NM59" s="271"/>
      <c r="NN59" s="271"/>
      <c r="NO59" s="271"/>
      <c r="NP59" s="271"/>
      <c r="NQ59" s="271"/>
      <c r="NR59" s="271"/>
      <c r="NS59" s="271"/>
      <c r="NT59" s="271"/>
      <c r="NU59" s="271"/>
      <c r="NV59" s="271"/>
      <c r="NW59" s="271"/>
      <c r="NX59" s="271"/>
      <c r="NY59" s="271"/>
      <c r="NZ59" s="271"/>
      <c r="OA59" s="271"/>
      <c r="OB59" s="271"/>
      <c r="OC59" s="271"/>
      <c r="OD59" s="271"/>
      <c r="OE59" s="271"/>
      <c r="OF59" s="271"/>
      <c r="OG59" s="271"/>
      <c r="OH59" s="271"/>
      <c r="OI59" s="271"/>
      <c r="OJ59" s="271"/>
      <c r="OK59" s="271"/>
      <c r="OL59" s="271"/>
      <c r="OM59" s="271"/>
      <c r="ON59" s="271"/>
      <c r="OO59" s="271"/>
      <c r="OP59" s="271"/>
      <c r="OQ59" s="271"/>
      <c r="OR59" s="271"/>
      <c r="OS59" s="271"/>
      <c r="OT59" s="271"/>
      <c r="OU59" s="271"/>
      <c r="OV59" s="271"/>
      <c r="OW59" s="271"/>
      <c r="OX59" s="271"/>
      <c r="OY59" s="271"/>
      <c r="OZ59" s="271"/>
      <c r="PA59" s="271"/>
      <c r="PB59" s="271"/>
      <c r="PC59" s="271"/>
      <c r="PD59" s="271"/>
      <c r="PE59" s="271"/>
      <c r="PF59" s="271"/>
      <c r="PG59" s="271"/>
      <c r="PH59" s="271"/>
      <c r="PI59" s="271"/>
      <c r="PJ59" s="271"/>
      <c r="PK59" s="271"/>
      <c r="PL59" s="271"/>
      <c r="PM59" s="271"/>
      <c r="PN59" s="271"/>
      <c r="PO59" s="271"/>
      <c r="PP59" s="271"/>
      <c r="PQ59" s="271"/>
      <c r="PR59" s="271"/>
      <c r="PS59" s="271"/>
      <c r="PT59" s="271"/>
      <c r="PU59" s="271"/>
      <c r="PV59" s="271"/>
      <c r="PW59" s="271"/>
      <c r="PX59" s="271"/>
      <c r="PY59" s="271"/>
      <c r="PZ59" s="271"/>
      <c r="QA59" s="271"/>
      <c r="QB59" s="271"/>
      <c r="QC59" s="271"/>
      <c r="QD59" s="271"/>
      <c r="QE59" s="271"/>
      <c r="QF59" s="271"/>
      <c r="QG59" s="271"/>
      <c r="QH59" s="271"/>
      <c r="QI59" s="271"/>
      <c r="QJ59" s="271"/>
      <c r="QK59" s="271"/>
      <c r="QL59" s="271"/>
      <c r="QM59" s="271"/>
      <c r="QN59" s="271"/>
      <c r="QO59" s="271"/>
      <c r="QP59" s="271"/>
      <c r="QQ59" s="271"/>
      <c r="QR59" s="271"/>
      <c r="QS59" s="271"/>
      <c r="QT59" s="271"/>
      <c r="QU59" s="271"/>
      <c r="QV59" s="271"/>
      <c r="QW59" s="271"/>
      <c r="QX59" s="271"/>
      <c r="QY59" s="271"/>
      <c r="QZ59" s="271"/>
      <c r="RA59" s="271"/>
      <c r="RB59" s="271"/>
      <c r="RC59" s="271"/>
      <c r="RD59" s="271"/>
      <c r="RE59" s="271"/>
      <c r="RF59" s="271"/>
      <c r="RG59" s="271"/>
      <c r="RH59" s="271"/>
      <c r="RI59" s="271"/>
      <c r="RJ59" s="271"/>
      <c r="RK59" s="271"/>
      <c r="RL59" s="271"/>
      <c r="RM59" s="271"/>
      <c r="RN59" s="271"/>
      <c r="RO59" s="271"/>
      <c r="RP59" s="271"/>
      <c r="RQ59" s="271"/>
      <c r="RR59" s="271"/>
      <c r="RS59" s="271"/>
      <c r="RT59" s="271"/>
      <c r="RU59" s="271"/>
      <c r="RV59" s="271"/>
      <c r="RW59" s="271"/>
      <c r="RX59" s="271"/>
      <c r="RY59" s="271"/>
      <c r="RZ59" s="271"/>
      <c r="SA59" s="271"/>
      <c r="SB59" s="271"/>
      <c r="SC59" s="271"/>
      <c r="SD59" s="271"/>
      <c r="SE59" s="271"/>
      <c r="SF59" s="271"/>
      <c r="SG59" s="271"/>
      <c r="SH59" s="271"/>
      <c r="SI59" s="271"/>
      <c r="SJ59" s="271"/>
      <c r="SK59" s="271"/>
      <c r="SL59" s="271"/>
      <c r="SM59" s="271"/>
      <c r="SN59" s="271"/>
      <c r="SO59" s="271"/>
      <c r="SP59" s="271"/>
      <c r="SQ59" s="271"/>
      <c r="SR59" s="271"/>
      <c r="SS59" s="271"/>
      <c r="ST59" s="271"/>
      <c r="SU59" s="271"/>
      <c r="SV59" s="271"/>
      <c r="SW59" s="271"/>
      <c r="SX59" s="271"/>
      <c r="SY59" s="271"/>
      <c r="SZ59" s="271"/>
      <c r="TA59" s="271"/>
      <c r="TB59" s="271"/>
      <c r="TC59" s="271"/>
      <c r="TD59" s="271"/>
      <c r="TE59" s="271"/>
      <c r="TF59" s="271"/>
      <c r="TG59" s="271"/>
      <c r="TH59" s="271"/>
      <c r="TI59" s="271"/>
      <c r="TJ59" s="271"/>
      <c r="TK59" s="271"/>
      <c r="TL59" s="271"/>
      <c r="TM59" s="271"/>
      <c r="TN59" s="271"/>
      <c r="TO59" s="271"/>
      <c r="TP59" s="271"/>
      <c r="TQ59" s="271"/>
      <c r="TR59" s="271"/>
      <c r="TS59" s="271"/>
      <c r="TT59" s="271"/>
      <c r="TU59" s="271"/>
      <c r="TV59" s="271"/>
      <c r="TW59" s="271"/>
      <c r="TX59" s="271"/>
      <c r="TY59" s="271"/>
      <c r="TZ59" s="271"/>
      <c r="UA59" s="271"/>
      <c r="UB59" s="271"/>
      <c r="UC59" s="271"/>
      <c r="UD59" s="271"/>
      <c r="UE59" s="271"/>
      <c r="UF59" s="271"/>
      <c r="UG59" s="271"/>
      <c r="UH59" s="271"/>
      <c r="UI59" s="271"/>
      <c r="UJ59" s="271"/>
      <c r="UK59" s="271"/>
      <c r="UL59" s="271"/>
      <c r="UM59" s="271"/>
      <c r="UN59" s="271"/>
      <c r="UO59" s="271"/>
      <c r="UP59" s="271"/>
      <c r="UQ59" s="271"/>
      <c r="UR59" s="271"/>
      <c r="US59" s="271"/>
      <c r="UT59" s="271"/>
      <c r="UU59" s="271"/>
      <c r="UV59" s="271"/>
      <c r="UW59" s="271"/>
      <c r="UX59" s="271"/>
      <c r="UY59" s="271"/>
      <c r="UZ59" s="271"/>
      <c r="VA59" s="271"/>
      <c r="VB59" s="271"/>
      <c r="VC59" s="271"/>
      <c r="VD59" s="271"/>
      <c r="VE59" s="271"/>
      <c r="VF59" s="271"/>
      <c r="VG59" s="271"/>
      <c r="VH59" s="271"/>
      <c r="VI59" s="271"/>
      <c r="VJ59" s="271"/>
      <c r="VK59" s="271"/>
      <c r="VL59" s="271"/>
      <c r="VM59" s="271"/>
      <c r="VN59" s="271"/>
      <c r="VO59" s="271"/>
      <c r="VP59" s="271"/>
      <c r="VQ59" s="271"/>
      <c r="VR59" s="271"/>
      <c r="VS59" s="271"/>
      <c r="VT59" s="271"/>
      <c r="VU59" s="271"/>
      <c r="VV59" s="271"/>
      <c r="VW59" s="271"/>
      <c r="VX59" s="271"/>
      <c r="VY59" s="271"/>
      <c r="VZ59" s="271"/>
      <c r="WA59" s="271"/>
      <c r="WB59" s="271"/>
      <c r="WC59" s="271"/>
      <c r="WD59" s="271"/>
      <c r="WE59" s="271"/>
      <c r="WF59" s="271"/>
      <c r="WG59" s="271"/>
      <c r="WH59" s="271"/>
      <c r="WI59" s="271"/>
      <c r="WJ59" s="271"/>
      <c r="WK59" s="271"/>
      <c r="WL59" s="271"/>
      <c r="WM59" s="271"/>
      <c r="WN59" s="271"/>
      <c r="WO59" s="271"/>
      <c r="WP59" s="271"/>
      <c r="WQ59" s="271"/>
      <c r="WR59" s="271"/>
      <c r="WS59" s="271"/>
      <c r="WT59" s="271"/>
      <c r="WU59" s="271"/>
      <c r="WV59" s="271"/>
      <c r="WW59" s="271"/>
      <c r="WX59" s="271"/>
      <c r="WY59" s="271"/>
      <c r="WZ59" s="271"/>
      <c r="XA59" s="271"/>
      <c r="XB59" s="271"/>
      <c r="XC59" s="271"/>
      <c r="XD59" s="271"/>
      <c r="XE59" s="271"/>
      <c r="XF59" s="271"/>
      <c r="XG59" s="271"/>
      <c r="XH59" s="271"/>
      <c r="XI59" s="271"/>
      <c r="XJ59" s="271"/>
      <c r="XK59" s="271"/>
      <c r="XL59" s="271"/>
      <c r="XM59" s="271"/>
      <c r="XN59" s="271"/>
      <c r="XO59" s="271"/>
      <c r="XP59" s="271"/>
      <c r="XQ59" s="271"/>
      <c r="XR59" s="271"/>
      <c r="XS59" s="271"/>
      <c r="XT59" s="271"/>
      <c r="XU59" s="271"/>
      <c r="XV59" s="271"/>
      <c r="XW59" s="271"/>
      <c r="XX59" s="271"/>
      <c r="XY59" s="271"/>
      <c r="XZ59" s="271"/>
      <c r="YA59" s="271"/>
      <c r="YB59" s="271"/>
      <c r="YC59" s="271"/>
      <c r="YD59" s="271"/>
      <c r="YE59" s="271"/>
      <c r="YF59" s="271"/>
      <c r="YG59" s="271"/>
      <c r="YH59" s="271"/>
      <c r="YI59" s="271"/>
      <c r="YJ59" s="271"/>
      <c r="YK59" s="271"/>
      <c r="YL59" s="271"/>
      <c r="YM59" s="271"/>
      <c r="YN59" s="271"/>
      <c r="YO59" s="271"/>
      <c r="YP59" s="271"/>
      <c r="YQ59" s="271"/>
      <c r="YR59" s="271"/>
      <c r="YS59" s="271"/>
      <c r="YT59" s="271"/>
      <c r="YU59" s="271"/>
      <c r="YV59" s="271"/>
      <c r="YW59" s="271"/>
      <c r="YX59" s="271"/>
      <c r="YY59" s="271"/>
      <c r="YZ59" s="271"/>
      <c r="ZA59" s="271"/>
      <c r="ZB59" s="271"/>
      <c r="ZC59" s="271"/>
      <c r="ZD59" s="271"/>
      <c r="ZE59" s="271"/>
      <c r="ZF59" s="271"/>
      <c r="ZG59" s="271"/>
      <c r="ZH59" s="271"/>
      <c r="ZI59" s="271"/>
      <c r="ZJ59" s="271"/>
      <c r="ZK59" s="271"/>
      <c r="ZL59" s="271"/>
      <c r="ZM59" s="271"/>
      <c r="ZN59" s="271"/>
      <c r="ZO59" s="271"/>
      <c r="ZP59" s="271"/>
      <c r="ZQ59" s="271"/>
      <c r="ZR59" s="271"/>
      <c r="ZS59" s="271"/>
      <c r="ZT59" s="271"/>
      <c r="ZU59" s="271"/>
      <c r="ZV59" s="271"/>
      <c r="ZW59" s="271"/>
      <c r="ZX59" s="271"/>
      <c r="ZY59" s="271"/>
      <c r="ZZ59" s="271"/>
      <c r="AAA59" s="271"/>
      <c r="AAB59" s="271"/>
      <c r="AAC59" s="271"/>
      <c r="AAD59" s="271"/>
      <c r="AAE59" s="271"/>
      <c r="AAF59" s="271"/>
      <c r="AAG59" s="271"/>
      <c r="AAH59" s="271"/>
      <c r="AAI59" s="271"/>
      <c r="AAJ59" s="271"/>
      <c r="AAK59" s="271"/>
      <c r="AAL59" s="271"/>
      <c r="AAM59" s="271"/>
      <c r="AAN59" s="271"/>
      <c r="AAO59" s="271"/>
      <c r="AAP59" s="271"/>
      <c r="AAQ59" s="271"/>
      <c r="AAR59" s="271"/>
      <c r="AAS59" s="271"/>
      <c r="AAT59" s="271"/>
      <c r="AAU59" s="271"/>
      <c r="AAV59" s="271"/>
      <c r="AAW59" s="271"/>
      <c r="AAX59" s="271"/>
      <c r="AAY59" s="271"/>
      <c r="AAZ59" s="271"/>
      <c r="ABA59" s="271"/>
      <c r="ABB59" s="271"/>
      <c r="ABC59" s="271"/>
      <c r="ABD59" s="271"/>
      <c r="ABE59" s="271"/>
      <c r="ABF59" s="271"/>
      <c r="ABG59" s="271"/>
      <c r="ABH59" s="271"/>
      <c r="ABI59" s="271"/>
      <c r="ABJ59" s="271"/>
      <c r="ABK59" s="271"/>
      <c r="ABL59" s="271"/>
      <c r="ABM59" s="271"/>
      <c r="ABN59" s="271"/>
      <c r="ABO59" s="271"/>
      <c r="ABP59" s="271"/>
      <c r="ABQ59" s="271"/>
      <c r="ABR59" s="271"/>
      <c r="ABS59" s="271"/>
      <c r="ABT59" s="271"/>
      <c r="ABU59" s="271"/>
      <c r="ABV59" s="271"/>
      <c r="ABW59" s="271"/>
      <c r="ABX59" s="271"/>
      <c r="ABY59" s="271"/>
      <c r="ABZ59" s="271"/>
      <c r="ACA59" s="271"/>
      <c r="ACB59" s="271"/>
      <c r="ACC59" s="271"/>
      <c r="ACD59" s="271"/>
      <c r="ACE59" s="271"/>
      <c r="ACF59" s="271"/>
      <c r="ACG59" s="271"/>
      <c r="ACH59" s="271"/>
      <c r="ACI59" s="271"/>
      <c r="ACJ59" s="271"/>
      <c r="ACK59" s="271"/>
      <c r="ACL59" s="271"/>
      <c r="ACM59" s="271"/>
      <c r="ACN59" s="271"/>
      <c r="ACO59" s="271"/>
      <c r="ACP59" s="271"/>
      <c r="ACQ59" s="271"/>
      <c r="ACR59" s="271"/>
      <c r="ACS59" s="271"/>
      <c r="ACT59" s="271"/>
      <c r="ACU59" s="271"/>
      <c r="ACV59" s="271"/>
      <c r="ACW59" s="271"/>
      <c r="ACX59" s="271"/>
      <c r="ACY59" s="271"/>
      <c r="ACZ59" s="271"/>
      <c r="ADA59" s="271"/>
      <c r="ADB59" s="271"/>
      <c r="ADC59" s="271"/>
      <c r="ADD59" s="271"/>
      <c r="ADE59" s="271"/>
      <c r="ADF59" s="271"/>
      <c r="ADG59" s="271"/>
      <c r="ADH59" s="271"/>
      <c r="ADI59" s="271"/>
      <c r="ADJ59" s="271"/>
      <c r="ADK59" s="271"/>
      <c r="ADL59" s="271"/>
      <c r="ADM59" s="271"/>
      <c r="ADN59" s="271"/>
      <c r="ADO59" s="271"/>
      <c r="ADP59" s="271"/>
      <c r="ADQ59" s="271"/>
      <c r="ADR59" s="271"/>
      <c r="ADS59" s="271"/>
      <c r="ADT59" s="271"/>
      <c r="ADU59" s="271"/>
      <c r="ADV59" s="271"/>
      <c r="ADW59" s="271"/>
      <c r="ADX59" s="271"/>
      <c r="ADY59" s="271"/>
      <c r="ADZ59" s="271"/>
      <c r="AEA59" s="271"/>
      <c r="AEB59" s="271"/>
      <c r="AEC59" s="271"/>
      <c r="AED59" s="271"/>
      <c r="AEE59" s="271"/>
      <c r="AEF59" s="271"/>
      <c r="AEG59" s="271"/>
      <c r="AEH59" s="271"/>
      <c r="AEI59" s="271"/>
      <c r="AEJ59" s="271"/>
      <c r="AEK59" s="271"/>
      <c r="AEL59" s="271"/>
      <c r="AEM59" s="271"/>
      <c r="AEN59" s="271"/>
      <c r="AEO59" s="271"/>
      <c r="AEP59" s="271"/>
      <c r="AEQ59" s="271"/>
      <c r="AER59" s="271"/>
      <c r="AES59" s="271"/>
      <c r="AET59" s="271"/>
      <c r="AEU59" s="271"/>
      <c r="AEV59" s="271"/>
      <c r="AEW59" s="271"/>
      <c r="AEX59" s="271"/>
      <c r="AEY59" s="271"/>
      <c r="AEZ59" s="271"/>
      <c r="AFA59" s="271"/>
      <c r="AFB59" s="271"/>
      <c r="AFC59" s="271"/>
      <c r="AFD59" s="271"/>
      <c r="AFE59" s="271"/>
      <c r="AFF59" s="271"/>
      <c r="AFG59" s="271"/>
      <c r="AFH59" s="271"/>
      <c r="AFI59" s="271"/>
      <c r="AFJ59" s="271"/>
      <c r="AFK59" s="271"/>
      <c r="AFL59" s="271"/>
      <c r="AFM59" s="271"/>
      <c r="AFN59" s="271"/>
      <c r="AFO59" s="271"/>
      <c r="AFP59" s="271"/>
      <c r="AFQ59" s="271"/>
      <c r="AFR59" s="271"/>
      <c r="AFS59" s="271"/>
      <c r="AFT59" s="271"/>
      <c r="AFU59" s="271"/>
      <c r="AFV59" s="271"/>
      <c r="AFW59" s="271"/>
      <c r="AFX59" s="271"/>
      <c r="AFY59" s="271"/>
      <c r="AFZ59" s="271"/>
      <c r="AGA59" s="271"/>
      <c r="AGB59" s="271"/>
      <c r="AGC59" s="271"/>
      <c r="AGD59" s="271"/>
      <c r="AGE59" s="271"/>
      <c r="AGF59" s="271"/>
      <c r="AGG59" s="271"/>
      <c r="AGH59" s="271"/>
      <c r="AGI59" s="271"/>
      <c r="AGJ59" s="271"/>
      <c r="AGK59" s="271"/>
      <c r="AGL59" s="271"/>
      <c r="AGM59" s="271"/>
      <c r="AGN59" s="271"/>
      <c r="AGO59" s="271"/>
      <c r="AGP59" s="271"/>
      <c r="AGQ59" s="271"/>
      <c r="AGR59" s="271"/>
      <c r="AGS59" s="271"/>
      <c r="AGT59" s="271"/>
      <c r="AGU59" s="271"/>
      <c r="AGV59" s="271"/>
      <c r="AGW59" s="271"/>
      <c r="AGX59" s="271"/>
      <c r="AGY59" s="271"/>
      <c r="AGZ59" s="271"/>
      <c r="AHA59" s="271"/>
      <c r="AHB59" s="271"/>
      <c r="AHC59" s="271"/>
      <c r="AHD59" s="271"/>
      <c r="AHE59" s="271"/>
      <c r="AHF59" s="271"/>
      <c r="AHG59" s="271"/>
      <c r="AHH59" s="271"/>
      <c r="AHI59" s="271"/>
      <c r="AHJ59" s="271"/>
      <c r="AHK59" s="271"/>
      <c r="AHL59" s="271"/>
      <c r="AHM59" s="271"/>
      <c r="AHN59" s="271"/>
      <c r="AHO59" s="271"/>
      <c r="AHP59" s="271"/>
      <c r="AHQ59" s="271"/>
      <c r="AHR59" s="271"/>
      <c r="AHS59" s="271"/>
      <c r="AHT59" s="271"/>
      <c r="AHU59" s="271"/>
      <c r="AHV59" s="271"/>
      <c r="AHW59" s="271"/>
      <c r="AHX59" s="271"/>
      <c r="AHY59" s="271"/>
      <c r="AHZ59" s="271"/>
      <c r="AIA59" s="271"/>
      <c r="AIB59" s="271"/>
      <c r="AIC59" s="271"/>
      <c r="AID59" s="271"/>
      <c r="AIE59" s="271"/>
      <c r="AIF59" s="271"/>
      <c r="AIG59" s="271"/>
      <c r="AIH59" s="271"/>
      <c r="AII59" s="271"/>
      <c r="AIJ59" s="271"/>
      <c r="AIK59" s="271"/>
      <c r="AIL59" s="271"/>
      <c r="AIM59" s="271"/>
      <c r="AIN59" s="271"/>
      <c r="AIO59" s="271"/>
      <c r="AIP59" s="271"/>
      <c r="AIQ59" s="271"/>
      <c r="AIR59" s="271"/>
      <c r="AIS59" s="271"/>
      <c r="AIT59" s="271"/>
      <c r="AIU59" s="271"/>
      <c r="AIV59" s="271"/>
      <c r="AIW59" s="271"/>
      <c r="AIX59" s="271"/>
      <c r="AIY59" s="271"/>
      <c r="AIZ59" s="271"/>
      <c r="AJA59" s="271"/>
      <c r="AJB59" s="271"/>
      <c r="AJC59" s="271"/>
      <c r="AJD59" s="271"/>
      <c r="AJE59" s="271"/>
      <c r="AJF59" s="271"/>
      <c r="AJG59" s="271"/>
      <c r="AJH59" s="271"/>
      <c r="AJI59" s="271"/>
      <c r="AJJ59" s="271"/>
      <c r="AJK59" s="271"/>
      <c r="AJL59" s="271"/>
      <c r="AJM59" s="271"/>
      <c r="AJN59" s="271"/>
      <c r="AJO59" s="271"/>
      <c r="AJP59" s="271"/>
      <c r="AJQ59" s="271"/>
      <c r="AJR59" s="271"/>
      <c r="AJS59" s="271"/>
      <c r="AJT59" s="271"/>
      <c r="AJU59" s="271"/>
      <c r="AJV59" s="271"/>
      <c r="AJW59" s="271"/>
      <c r="AJX59" s="271"/>
      <c r="AJY59" s="271"/>
      <c r="AJZ59" s="271"/>
      <c r="AKA59" s="271"/>
      <c r="AKB59" s="271"/>
      <c r="AKC59" s="271"/>
      <c r="AKD59" s="271"/>
      <c r="AKE59" s="271"/>
      <c r="AKF59" s="271"/>
      <c r="AKG59" s="271"/>
      <c r="AKH59" s="271"/>
      <c r="AKI59" s="271"/>
      <c r="AKJ59" s="271"/>
      <c r="AKK59" s="271"/>
      <c r="AKL59" s="271"/>
      <c r="AKM59" s="271"/>
      <c r="AKN59" s="271"/>
      <c r="AKO59" s="271"/>
      <c r="AKP59" s="271"/>
      <c r="AKQ59" s="271"/>
      <c r="AKR59" s="271"/>
      <c r="AKS59" s="271"/>
      <c r="AKT59" s="271"/>
      <c r="AKU59" s="271"/>
      <c r="AKV59" s="271"/>
      <c r="AKW59" s="271"/>
      <c r="AKX59" s="271"/>
      <c r="AKY59" s="271"/>
      <c r="AKZ59" s="271"/>
      <c r="ALA59" s="271"/>
      <c r="ALB59" s="271"/>
      <c r="ALC59" s="271"/>
      <c r="ALD59" s="271"/>
      <c r="ALE59" s="271"/>
      <c r="ALF59" s="271"/>
      <c r="ALG59" s="271"/>
      <c r="ALH59" s="271"/>
      <c r="ALI59" s="271"/>
      <c r="ALJ59" s="271"/>
      <c r="ALK59" s="271"/>
      <c r="ALL59" s="271"/>
      <c r="ALM59" s="271"/>
      <c r="ALN59" s="271"/>
      <c r="ALO59" s="271"/>
      <c r="ALP59" s="271"/>
      <c r="ALQ59" s="271"/>
      <c r="ALR59" s="271"/>
      <c r="ALS59" s="271"/>
      <c r="ALT59" s="271"/>
      <c r="ALU59" s="271"/>
      <c r="ALV59" s="271"/>
      <c r="ALW59" s="271"/>
      <c r="ALX59" s="271"/>
      <c r="ALY59" s="271"/>
      <c r="ALZ59" s="271"/>
      <c r="AMA59" s="271"/>
      <c r="AMB59" s="271"/>
      <c r="AMC59" s="271"/>
      <c r="AMD59" s="271"/>
      <c r="AME59" s="271"/>
      <c r="AMF59" s="271"/>
      <c r="AMG59" s="271"/>
      <c r="AMH59" s="271"/>
      <c r="AMI59" s="271"/>
      <c r="AMJ59" s="271"/>
      <c r="AMK59" s="271"/>
      <c r="AML59" s="271"/>
      <c r="AMM59" s="271"/>
      <c r="AMN59" s="271"/>
      <c r="AMO59" s="271"/>
    </row>
    <row r="60" spans="1:1029" s="1" customFormat="1" ht="69" customHeight="1">
      <c r="A60" s="9">
        <v>30</v>
      </c>
      <c r="B60" s="9">
        <v>51</v>
      </c>
      <c r="C60" s="280">
        <v>50</v>
      </c>
      <c r="D60" s="281">
        <v>45</v>
      </c>
      <c r="E60" s="9" t="s">
        <v>323</v>
      </c>
      <c r="F60" s="9" t="s">
        <v>61</v>
      </c>
      <c r="G60" s="12"/>
      <c r="H60" s="12"/>
      <c r="I60" s="12"/>
      <c r="J60" s="12"/>
      <c r="K60" s="12"/>
      <c r="L60" s="12"/>
      <c r="M60" s="12"/>
      <c r="N60" s="393">
        <v>35</v>
      </c>
      <c r="O60" s="394" t="s">
        <v>312</v>
      </c>
      <c r="P60" s="394" t="s">
        <v>63</v>
      </c>
      <c r="Q60" s="384" t="s">
        <v>64</v>
      </c>
      <c r="R60" s="385">
        <v>19</v>
      </c>
      <c r="S60" s="386">
        <v>21</v>
      </c>
      <c r="T60" s="387"/>
      <c r="U60" s="387"/>
      <c r="V60" s="387">
        <v>1</v>
      </c>
      <c r="W60" s="387"/>
      <c r="X60" s="384"/>
      <c r="Y60" s="384"/>
      <c r="Z60" s="384">
        <v>1</v>
      </c>
      <c r="AA60" s="383"/>
      <c r="AB60" s="383">
        <v>77</v>
      </c>
      <c r="AC60" s="388">
        <v>2</v>
      </c>
      <c r="AD60" s="384" t="s">
        <v>324</v>
      </c>
      <c r="AE60" s="384" t="s">
        <v>66</v>
      </c>
      <c r="AF60" s="384" t="s">
        <v>325</v>
      </c>
      <c r="AG60" s="384" t="s">
        <v>68</v>
      </c>
      <c r="AH60" s="384" t="s">
        <v>326</v>
      </c>
      <c r="AI60" s="384" t="s">
        <v>117</v>
      </c>
      <c r="AJ60" s="384" t="s">
        <v>327</v>
      </c>
      <c r="AK60" s="384" t="s">
        <v>68</v>
      </c>
      <c r="AL60" s="384" t="s">
        <v>69</v>
      </c>
      <c r="AM60" s="384" t="s">
        <v>328</v>
      </c>
      <c r="AN60" s="384" t="s">
        <v>71</v>
      </c>
      <c r="AO60" s="384" t="s">
        <v>72</v>
      </c>
      <c r="AP60" s="384"/>
      <c r="AQ60" s="384"/>
      <c r="AR60" s="384"/>
      <c r="AS60" s="384"/>
      <c r="AT60" s="387"/>
      <c r="AU60" s="387"/>
      <c r="AV60" s="387"/>
      <c r="AW60" s="387"/>
      <c r="AX60" s="387"/>
      <c r="AY60" s="387">
        <v>1</v>
      </c>
      <c r="AZ60" s="387"/>
      <c r="BA60" s="387"/>
      <c r="BB60" s="387"/>
      <c r="BC60" s="387"/>
      <c r="BD60" s="387"/>
      <c r="BE60" s="387"/>
      <c r="BF60" s="387"/>
      <c r="BG60" s="387">
        <v>1</v>
      </c>
      <c r="BH60" s="384">
        <v>1</v>
      </c>
      <c r="BI60" s="387"/>
      <c r="BJ60" s="387"/>
      <c r="BK60" s="389">
        <v>1230</v>
      </c>
      <c r="BL60" s="10">
        <v>1</v>
      </c>
      <c r="BM60" s="10" t="s">
        <v>130</v>
      </c>
      <c r="BN60" s="10">
        <v>63</v>
      </c>
      <c r="BO60" s="10" t="s">
        <v>74</v>
      </c>
      <c r="BP60" s="10" t="s">
        <v>329</v>
      </c>
      <c r="BQ60" s="10">
        <v>1</v>
      </c>
      <c r="BR60" s="10" t="str">
        <f t="shared" si="0"/>
        <v>50_45</v>
      </c>
      <c r="BS60" s="282"/>
      <c r="BT60" s="10"/>
      <c r="BU60" s="10" t="s">
        <v>1777</v>
      </c>
      <c r="BV60" s="10"/>
      <c r="BW60" s="289"/>
      <c r="BX60" s="289"/>
      <c r="BY60" s="457"/>
      <c r="BZ60" s="457"/>
      <c r="CA60" s="457"/>
      <c r="CB60" s="271"/>
      <c r="CC60" s="458" t="s">
        <v>1959</v>
      </c>
      <c r="CD60" s="271"/>
      <c r="CE60" s="271"/>
      <c r="CF60" s="271"/>
      <c r="CG60" s="271"/>
      <c r="CH60" s="271"/>
      <c r="CI60" s="271"/>
      <c r="CJ60" s="271"/>
      <c r="CK60" s="271"/>
      <c r="CL60" s="271"/>
      <c r="CM60" s="271"/>
      <c r="CN60" s="271"/>
      <c r="CO60" s="271"/>
      <c r="CP60" s="271"/>
      <c r="CQ60" s="271"/>
      <c r="CR60" s="271"/>
      <c r="CS60" s="271"/>
      <c r="CT60" s="271"/>
      <c r="CU60" s="271"/>
      <c r="CV60" s="271"/>
      <c r="CW60" s="271"/>
      <c r="CX60" s="271"/>
      <c r="CY60" s="271"/>
      <c r="CZ60" s="271"/>
      <c r="DA60" s="271"/>
      <c r="DB60" s="271"/>
      <c r="DC60" s="271"/>
      <c r="DD60" s="271"/>
      <c r="DE60" s="271"/>
      <c r="DF60" s="271"/>
      <c r="DG60" s="271"/>
      <c r="DH60" s="271"/>
      <c r="DI60" s="271"/>
      <c r="DJ60" s="271"/>
      <c r="DK60" s="271"/>
      <c r="DL60" s="271"/>
      <c r="DM60" s="271"/>
      <c r="DN60" s="271"/>
      <c r="DO60" s="271"/>
      <c r="DP60" s="271"/>
      <c r="DQ60" s="271"/>
      <c r="DR60" s="271"/>
      <c r="DS60" s="271"/>
      <c r="DT60" s="271"/>
      <c r="DU60" s="271"/>
      <c r="DV60" s="271"/>
      <c r="DW60" s="271"/>
      <c r="DX60" s="271"/>
      <c r="DY60" s="271"/>
      <c r="DZ60" s="271"/>
      <c r="EA60" s="271"/>
      <c r="EB60" s="271"/>
      <c r="EC60" s="271"/>
      <c r="ED60" s="271"/>
      <c r="EE60" s="271"/>
      <c r="EF60" s="271"/>
      <c r="EG60" s="271"/>
      <c r="EH60" s="271"/>
      <c r="EI60" s="271"/>
      <c r="EJ60" s="271"/>
      <c r="EK60" s="271"/>
      <c r="EL60" s="271"/>
      <c r="EM60" s="271"/>
      <c r="EN60" s="271"/>
      <c r="EO60" s="271"/>
      <c r="EP60" s="271"/>
      <c r="EQ60" s="271"/>
      <c r="ER60" s="271"/>
      <c r="ES60" s="271"/>
      <c r="ET60" s="271"/>
      <c r="EU60" s="271"/>
      <c r="EV60" s="271"/>
      <c r="EW60" s="271"/>
      <c r="EX60" s="271"/>
      <c r="EY60" s="271"/>
      <c r="EZ60" s="271"/>
      <c r="FA60" s="271"/>
      <c r="FB60" s="271"/>
      <c r="FC60" s="271"/>
      <c r="FD60" s="271"/>
      <c r="FE60" s="271"/>
      <c r="FF60" s="271"/>
      <c r="FG60" s="271"/>
      <c r="FH60" s="271"/>
      <c r="FI60" s="271"/>
      <c r="FJ60" s="271"/>
      <c r="FK60" s="271"/>
      <c r="FL60" s="271"/>
      <c r="FM60" s="271"/>
      <c r="FN60" s="271"/>
      <c r="FO60" s="271"/>
      <c r="FP60" s="271"/>
      <c r="FQ60" s="271"/>
      <c r="FR60" s="271"/>
      <c r="FS60" s="271"/>
      <c r="FT60" s="271"/>
      <c r="FU60" s="271"/>
      <c r="FV60" s="271"/>
      <c r="FW60" s="271"/>
      <c r="FX60" s="271"/>
      <c r="FY60" s="271"/>
      <c r="FZ60" s="271"/>
      <c r="GA60" s="271"/>
      <c r="GB60" s="271"/>
      <c r="GC60" s="271"/>
      <c r="GD60" s="271"/>
      <c r="GE60" s="271"/>
      <c r="GF60" s="271"/>
      <c r="GG60" s="271"/>
      <c r="GH60" s="271"/>
      <c r="GI60" s="271"/>
      <c r="GJ60" s="271"/>
      <c r="GK60" s="271"/>
      <c r="GL60" s="271"/>
      <c r="GM60" s="271"/>
      <c r="GN60" s="271"/>
      <c r="GO60" s="271"/>
      <c r="GP60" s="271"/>
      <c r="GQ60" s="271"/>
      <c r="GR60" s="271"/>
      <c r="GS60" s="271"/>
      <c r="GT60" s="271"/>
      <c r="GU60" s="271"/>
      <c r="GV60" s="271"/>
      <c r="GW60" s="271"/>
      <c r="GX60" s="271"/>
      <c r="GY60" s="271"/>
      <c r="GZ60" s="271"/>
      <c r="HA60" s="271"/>
      <c r="HB60" s="271"/>
      <c r="HC60" s="271"/>
      <c r="HD60" s="271"/>
      <c r="HE60" s="271"/>
      <c r="HF60" s="271"/>
      <c r="HG60" s="271"/>
      <c r="HH60" s="271"/>
      <c r="HI60" s="271"/>
      <c r="HJ60" s="271"/>
      <c r="HK60" s="271"/>
      <c r="HL60" s="271"/>
      <c r="HM60" s="271"/>
      <c r="HN60" s="271"/>
      <c r="HO60" s="271"/>
      <c r="HP60" s="271"/>
      <c r="HQ60" s="271"/>
      <c r="HR60" s="271"/>
      <c r="HS60" s="271"/>
      <c r="HT60" s="271"/>
      <c r="HU60" s="271"/>
      <c r="HV60" s="271"/>
      <c r="HW60" s="271"/>
      <c r="HX60" s="271"/>
      <c r="HY60" s="271"/>
      <c r="HZ60" s="271"/>
      <c r="IA60" s="271"/>
      <c r="IB60" s="271"/>
      <c r="IC60" s="271"/>
      <c r="ID60" s="271"/>
      <c r="IE60" s="271"/>
      <c r="IF60" s="271"/>
      <c r="IG60" s="271"/>
      <c r="IH60" s="271"/>
      <c r="II60" s="271"/>
      <c r="IJ60" s="271"/>
      <c r="IK60" s="271"/>
      <c r="IL60" s="271"/>
      <c r="IM60" s="271"/>
      <c r="IN60" s="271"/>
      <c r="IO60" s="271"/>
      <c r="IP60" s="271"/>
      <c r="IQ60" s="271"/>
      <c r="IR60" s="271"/>
      <c r="IS60" s="271"/>
      <c r="IT60" s="271"/>
      <c r="IU60" s="271"/>
      <c r="IV60" s="271"/>
      <c r="IW60" s="271"/>
      <c r="IX60" s="271"/>
      <c r="IY60" s="271"/>
      <c r="IZ60" s="271"/>
      <c r="JA60" s="271"/>
      <c r="JB60" s="271"/>
      <c r="JC60" s="271"/>
      <c r="JD60" s="271"/>
      <c r="JE60" s="271"/>
      <c r="JF60" s="271"/>
      <c r="JG60" s="271"/>
      <c r="JH60" s="271"/>
      <c r="JI60" s="271"/>
      <c r="JJ60" s="271"/>
      <c r="JK60" s="271"/>
      <c r="JL60" s="271"/>
      <c r="JM60" s="271"/>
      <c r="JN60" s="271"/>
      <c r="JO60" s="271"/>
      <c r="JP60" s="271"/>
      <c r="JQ60" s="271"/>
      <c r="JR60" s="271"/>
      <c r="JS60" s="271"/>
      <c r="JT60" s="271"/>
      <c r="JU60" s="271"/>
      <c r="JV60" s="271"/>
      <c r="JW60" s="271"/>
      <c r="JX60" s="271"/>
      <c r="JY60" s="271"/>
      <c r="JZ60" s="271"/>
      <c r="KA60" s="271"/>
      <c r="KB60" s="271"/>
      <c r="KC60" s="271"/>
      <c r="KD60" s="271"/>
      <c r="KE60" s="271"/>
      <c r="KF60" s="271"/>
      <c r="KG60" s="271"/>
      <c r="KH60" s="271"/>
      <c r="KI60" s="271"/>
      <c r="KJ60" s="271"/>
      <c r="KK60" s="271"/>
      <c r="KL60" s="271"/>
      <c r="KM60" s="271"/>
      <c r="KN60" s="271"/>
      <c r="KO60" s="271"/>
      <c r="KP60" s="271"/>
      <c r="KQ60" s="271"/>
      <c r="KR60" s="271"/>
      <c r="KS60" s="271"/>
      <c r="KT60" s="271"/>
      <c r="KU60" s="271"/>
      <c r="KV60" s="271"/>
      <c r="KW60" s="271"/>
      <c r="KX60" s="271"/>
      <c r="KY60" s="271"/>
      <c r="KZ60" s="271"/>
      <c r="LA60" s="271"/>
      <c r="LB60" s="271"/>
      <c r="LC60" s="271"/>
      <c r="LD60" s="271"/>
      <c r="LE60" s="271"/>
      <c r="LF60" s="271"/>
      <c r="LG60" s="271"/>
      <c r="LH60" s="271"/>
      <c r="LI60" s="271"/>
      <c r="LJ60" s="271"/>
      <c r="LK60" s="271"/>
      <c r="LL60" s="271"/>
      <c r="LM60" s="271"/>
      <c r="LN60" s="271"/>
      <c r="LO60" s="271"/>
      <c r="LP60" s="271"/>
      <c r="LQ60" s="271"/>
      <c r="LR60" s="271"/>
      <c r="LS60" s="271"/>
      <c r="LT60" s="271"/>
      <c r="LU60" s="271"/>
      <c r="LV60" s="271"/>
      <c r="LW60" s="271"/>
      <c r="LX60" s="271"/>
      <c r="LY60" s="271"/>
      <c r="LZ60" s="271"/>
      <c r="MA60" s="271"/>
      <c r="MB60" s="271"/>
      <c r="MC60" s="271"/>
      <c r="MD60" s="271"/>
      <c r="ME60" s="271"/>
      <c r="MF60" s="271"/>
      <c r="MG60" s="271"/>
      <c r="MH60" s="271"/>
      <c r="MI60" s="271"/>
      <c r="MJ60" s="271"/>
      <c r="MK60" s="271"/>
      <c r="ML60" s="271"/>
      <c r="MM60" s="271"/>
      <c r="MN60" s="271"/>
      <c r="MO60" s="271"/>
      <c r="MP60" s="271"/>
      <c r="MQ60" s="271"/>
      <c r="MR60" s="271"/>
      <c r="MS60" s="271"/>
      <c r="MT60" s="271"/>
      <c r="MU60" s="271"/>
      <c r="MV60" s="271"/>
      <c r="MW60" s="271"/>
      <c r="MX60" s="271"/>
      <c r="MY60" s="271"/>
      <c r="MZ60" s="271"/>
      <c r="NA60" s="271"/>
      <c r="NB60" s="271"/>
      <c r="NC60" s="271"/>
      <c r="ND60" s="271"/>
      <c r="NE60" s="271"/>
      <c r="NF60" s="271"/>
      <c r="NG60" s="271"/>
      <c r="NH60" s="271"/>
      <c r="NI60" s="271"/>
      <c r="NJ60" s="271"/>
      <c r="NK60" s="271"/>
      <c r="NL60" s="271"/>
      <c r="NM60" s="271"/>
      <c r="NN60" s="271"/>
      <c r="NO60" s="271"/>
      <c r="NP60" s="271"/>
      <c r="NQ60" s="271"/>
      <c r="NR60" s="271"/>
      <c r="NS60" s="271"/>
      <c r="NT60" s="271"/>
      <c r="NU60" s="271"/>
      <c r="NV60" s="271"/>
      <c r="NW60" s="271"/>
      <c r="NX60" s="271"/>
      <c r="NY60" s="271"/>
      <c r="NZ60" s="271"/>
      <c r="OA60" s="271"/>
      <c r="OB60" s="271"/>
      <c r="OC60" s="271"/>
      <c r="OD60" s="271"/>
      <c r="OE60" s="271"/>
      <c r="OF60" s="271"/>
      <c r="OG60" s="271"/>
      <c r="OH60" s="271"/>
      <c r="OI60" s="271"/>
      <c r="OJ60" s="271"/>
      <c r="OK60" s="271"/>
      <c r="OL60" s="271"/>
      <c r="OM60" s="271"/>
      <c r="ON60" s="271"/>
      <c r="OO60" s="271"/>
      <c r="OP60" s="271"/>
      <c r="OQ60" s="271"/>
      <c r="OR60" s="271"/>
      <c r="OS60" s="271"/>
      <c r="OT60" s="271"/>
      <c r="OU60" s="271"/>
      <c r="OV60" s="271"/>
      <c r="OW60" s="271"/>
      <c r="OX60" s="271"/>
      <c r="OY60" s="271"/>
      <c r="OZ60" s="271"/>
      <c r="PA60" s="271"/>
      <c r="PB60" s="271"/>
      <c r="PC60" s="271"/>
      <c r="PD60" s="271"/>
      <c r="PE60" s="271"/>
      <c r="PF60" s="271"/>
      <c r="PG60" s="271"/>
      <c r="PH60" s="271"/>
      <c r="PI60" s="271"/>
      <c r="PJ60" s="271"/>
      <c r="PK60" s="271"/>
      <c r="PL60" s="271"/>
      <c r="PM60" s="271"/>
      <c r="PN60" s="271"/>
      <c r="PO60" s="271"/>
      <c r="PP60" s="271"/>
      <c r="PQ60" s="271"/>
      <c r="PR60" s="271"/>
      <c r="PS60" s="271"/>
      <c r="PT60" s="271"/>
      <c r="PU60" s="271"/>
      <c r="PV60" s="271"/>
      <c r="PW60" s="271"/>
      <c r="PX60" s="271"/>
      <c r="PY60" s="271"/>
      <c r="PZ60" s="271"/>
      <c r="QA60" s="271"/>
      <c r="QB60" s="271"/>
      <c r="QC60" s="271"/>
      <c r="QD60" s="271"/>
      <c r="QE60" s="271"/>
      <c r="QF60" s="271"/>
      <c r="QG60" s="271"/>
      <c r="QH60" s="271"/>
      <c r="QI60" s="271"/>
      <c r="QJ60" s="271"/>
      <c r="QK60" s="271"/>
      <c r="QL60" s="271"/>
      <c r="QM60" s="271"/>
      <c r="QN60" s="271"/>
      <c r="QO60" s="271"/>
      <c r="QP60" s="271"/>
      <c r="QQ60" s="271"/>
      <c r="QR60" s="271"/>
      <c r="QS60" s="271"/>
      <c r="QT60" s="271"/>
      <c r="QU60" s="271"/>
      <c r="QV60" s="271"/>
      <c r="QW60" s="271"/>
      <c r="QX60" s="271"/>
      <c r="QY60" s="271"/>
      <c r="QZ60" s="271"/>
      <c r="RA60" s="271"/>
      <c r="RB60" s="271"/>
      <c r="RC60" s="271"/>
      <c r="RD60" s="271"/>
      <c r="RE60" s="271"/>
      <c r="RF60" s="271"/>
      <c r="RG60" s="271"/>
      <c r="RH60" s="271"/>
      <c r="RI60" s="271"/>
      <c r="RJ60" s="271"/>
      <c r="RK60" s="271"/>
      <c r="RL60" s="271"/>
      <c r="RM60" s="271"/>
      <c r="RN60" s="271"/>
      <c r="RO60" s="271"/>
      <c r="RP60" s="271"/>
      <c r="RQ60" s="271"/>
      <c r="RR60" s="271"/>
      <c r="RS60" s="271"/>
      <c r="RT60" s="271"/>
      <c r="RU60" s="271"/>
      <c r="RV60" s="271"/>
      <c r="RW60" s="271"/>
      <c r="RX60" s="271"/>
      <c r="RY60" s="271"/>
      <c r="RZ60" s="271"/>
      <c r="SA60" s="271"/>
      <c r="SB60" s="271"/>
      <c r="SC60" s="271"/>
      <c r="SD60" s="271"/>
      <c r="SE60" s="271"/>
      <c r="SF60" s="271"/>
      <c r="SG60" s="271"/>
      <c r="SH60" s="271"/>
      <c r="SI60" s="271"/>
      <c r="SJ60" s="271"/>
      <c r="SK60" s="271"/>
      <c r="SL60" s="271"/>
      <c r="SM60" s="271"/>
      <c r="SN60" s="271"/>
      <c r="SO60" s="271"/>
      <c r="SP60" s="271"/>
      <c r="SQ60" s="271"/>
      <c r="SR60" s="271"/>
      <c r="SS60" s="271"/>
      <c r="ST60" s="271"/>
      <c r="SU60" s="271"/>
      <c r="SV60" s="271"/>
      <c r="SW60" s="271"/>
      <c r="SX60" s="271"/>
      <c r="SY60" s="271"/>
      <c r="SZ60" s="271"/>
      <c r="TA60" s="271"/>
      <c r="TB60" s="271"/>
      <c r="TC60" s="271"/>
      <c r="TD60" s="271"/>
      <c r="TE60" s="271"/>
      <c r="TF60" s="271"/>
      <c r="TG60" s="271"/>
      <c r="TH60" s="271"/>
      <c r="TI60" s="271"/>
      <c r="TJ60" s="271"/>
      <c r="TK60" s="271"/>
      <c r="TL60" s="271"/>
      <c r="TM60" s="271"/>
      <c r="TN60" s="271"/>
      <c r="TO60" s="271"/>
      <c r="TP60" s="271"/>
      <c r="TQ60" s="271"/>
      <c r="TR60" s="271"/>
      <c r="TS60" s="271"/>
      <c r="TT60" s="271"/>
      <c r="TU60" s="271"/>
      <c r="TV60" s="271"/>
      <c r="TW60" s="271"/>
      <c r="TX60" s="271"/>
      <c r="TY60" s="271"/>
      <c r="TZ60" s="271"/>
      <c r="UA60" s="271"/>
      <c r="UB60" s="271"/>
      <c r="UC60" s="271"/>
      <c r="UD60" s="271"/>
      <c r="UE60" s="271"/>
      <c r="UF60" s="271"/>
      <c r="UG60" s="271"/>
      <c r="UH60" s="271"/>
      <c r="UI60" s="271"/>
      <c r="UJ60" s="271"/>
      <c r="UK60" s="271"/>
      <c r="UL60" s="271"/>
      <c r="UM60" s="271"/>
      <c r="UN60" s="271"/>
      <c r="UO60" s="271"/>
      <c r="UP60" s="271"/>
      <c r="UQ60" s="271"/>
      <c r="UR60" s="271"/>
      <c r="US60" s="271"/>
      <c r="UT60" s="271"/>
      <c r="UU60" s="271"/>
      <c r="UV60" s="271"/>
      <c r="UW60" s="271"/>
      <c r="UX60" s="271"/>
      <c r="UY60" s="271"/>
      <c r="UZ60" s="271"/>
      <c r="VA60" s="271"/>
      <c r="VB60" s="271"/>
      <c r="VC60" s="271"/>
      <c r="VD60" s="271"/>
      <c r="VE60" s="271"/>
      <c r="VF60" s="271"/>
      <c r="VG60" s="271"/>
      <c r="VH60" s="271"/>
      <c r="VI60" s="271"/>
      <c r="VJ60" s="271"/>
      <c r="VK60" s="271"/>
      <c r="VL60" s="271"/>
      <c r="VM60" s="271"/>
      <c r="VN60" s="271"/>
      <c r="VO60" s="271"/>
      <c r="VP60" s="271"/>
      <c r="VQ60" s="271"/>
      <c r="VR60" s="271"/>
      <c r="VS60" s="271"/>
      <c r="VT60" s="271"/>
      <c r="VU60" s="271"/>
      <c r="VV60" s="271"/>
      <c r="VW60" s="271"/>
      <c r="VX60" s="271"/>
      <c r="VY60" s="271"/>
      <c r="VZ60" s="271"/>
      <c r="WA60" s="271"/>
      <c r="WB60" s="271"/>
      <c r="WC60" s="271"/>
      <c r="WD60" s="271"/>
      <c r="WE60" s="271"/>
      <c r="WF60" s="271"/>
      <c r="WG60" s="271"/>
      <c r="WH60" s="271"/>
      <c r="WI60" s="271"/>
      <c r="WJ60" s="271"/>
      <c r="WK60" s="271"/>
      <c r="WL60" s="271"/>
      <c r="WM60" s="271"/>
      <c r="WN60" s="271"/>
      <c r="WO60" s="271"/>
      <c r="WP60" s="271"/>
      <c r="WQ60" s="271"/>
      <c r="WR60" s="271"/>
      <c r="WS60" s="271"/>
      <c r="WT60" s="271"/>
      <c r="WU60" s="271"/>
      <c r="WV60" s="271"/>
      <c r="WW60" s="271"/>
      <c r="WX60" s="271"/>
      <c r="WY60" s="271"/>
      <c r="WZ60" s="271"/>
      <c r="XA60" s="271"/>
      <c r="XB60" s="271"/>
      <c r="XC60" s="271"/>
      <c r="XD60" s="271"/>
      <c r="XE60" s="271"/>
      <c r="XF60" s="271"/>
      <c r="XG60" s="271"/>
      <c r="XH60" s="271"/>
      <c r="XI60" s="271"/>
      <c r="XJ60" s="271"/>
      <c r="XK60" s="271"/>
      <c r="XL60" s="271"/>
      <c r="XM60" s="271"/>
      <c r="XN60" s="271"/>
      <c r="XO60" s="271"/>
      <c r="XP60" s="271"/>
      <c r="XQ60" s="271"/>
      <c r="XR60" s="271"/>
      <c r="XS60" s="271"/>
      <c r="XT60" s="271"/>
      <c r="XU60" s="271"/>
      <c r="XV60" s="271"/>
      <c r="XW60" s="271"/>
      <c r="XX60" s="271"/>
      <c r="XY60" s="271"/>
      <c r="XZ60" s="271"/>
      <c r="YA60" s="271"/>
      <c r="YB60" s="271"/>
      <c r="YC60" s="271"/>
      <c r="YD60" s="271"/>
      <c r="YE60" s="271"/>
      <c r="YF60" s="271"/>
      <c r="YG60" s="271"/>
      <c r="YH60" s="271"/>
      <c r="YI60" s="271"/>
      <c r="YJ60" s="271"/>
      <c r="YK60" s="271"/>
      <c r="YL60" s="271"/>
      <c r="YM60" s="271"/>
      <c r="YN60" s="271"/>
      <c r="YO60" s="271"/>
      <c r="YP60" s="271"/>
      <c r="YQ60" s="271"/>
      <c r="YR60" s="271"/>
      <c r="YS60" s="271"/>
      <c r="YT60" s="271"/>
      <c r="YU60" s="271"/>
      <c r="YV60" s="271"/>
      <c r="YW60" s="271"/>
      <c r="YX60" s="271"/>
      <c r="YY60" s="271"/>
      <c r="YZ60" s="271"/>
      <c r="ZA60" s="271"/>
      <c r="ZB60" s="271"/>
      <c r="ZC60" s="271"/>
      <c r="ZD60" s="271"/>
      <c r="ZE60" s="271"/>
      <c r="ZF60" s="271"/>
      <c r="ZG60" s="271"/>
      <c r="ZH60" s="271"/>
      <c r="ZI60" s="271"/>
      <c r="ZJ60" s="271"/>
      <c r="ZK60" s="271"/>
      <c r="ZL60" s="271"/>
      <c r="ZM60" s="271"/>
      <c r="ZN60" s="271"/>
      <c r="ZO60" s="271"/>
      <c r="ZP60" s="271"/>
      <c r="ZQ60" s="271"/>
      <c r="ZR60" s="271"/>
      <c r="ZS60" s="271"/>
      <c r="ZT60" s="271"/>
      <c r="ZU60" s="271"/>
      <c r="ZV60" s="271"/>
      <c r="ZW60" s="271"/>
      <c r="ZX60" s="271"/>
      <c r="ZY60" s="271"/>
      <c r="ZZ60" s="271"/>
      <c r="AAA60" s="271"/>
      <c r="AAB60" s="271"/>
      <c r="AAC60" s="271"/>
      <c r="AAD60" s="271"/>
      <c r="AAE60" s="271"/>
      <c r="AAF60" s="271"/>
      <c r="AAG60" s="271"/>
      <c r="AAH60" s="271"/>
      <c r="AAI60" s="271"/>
      <c r="AAJ60" s="271"/>
      <c r="AAK60" s="271"/>
      <c r="AAL60" s="271"/>
      <c r="AAM60" s="271"/>
      <c r="AAN60" s="271"/>
      <c r="AAO60" s="271"/>
      <c r="AAP60" s="271"/>
      <c r="AAQ60" s="271"/>
      <c r="AAR60" s="271"/>
      <c r="AAS60" s="271"/>
      <c r="AAT60" s="271"/>
      <c r="AAU60" s="271"/>
      <c r="AAV60" s="271"/>
      <c r="AAW60" s="271"/>
      <c r="AAX60" s="271"/>
      <c r="AAY60" s="271"/>
      <c r="AAZ60" s="271"/>
      <c r="ABA60" s="271"/>
      <c r="ABB60" s="271"/>
      <c r="ABC60" s="271"/>
      <c r="ABD60" s="271"/>
      <c r="ABE60" s="271"/>
      <c r="ABF60" s="271"/>
      <c r="ABG60" s="271"/>
      <c r="ABH60" s="271"/>
      <c r="ABI60" s="271"/>
      <c r="ABJ60" s="271"/>
      <c r="ABK60" s="271"/>
      <c r="ABL60" s="271"/>
      <c r="ABM60" s="271"/>
      <c r="ABN60" s="271"/>
      <c r="ABO60" s="271"/>
      <c r="ABP60" s="271"/>
      <c r="ABQ60" s="271"/>
      <c r="ABR60" s="271"/>
      <c r="ABS60" s="271"/>
      <c r="ABT60" s="271"/>
      <c r="ABU60" s="271"/>
      <c r="ABV60" s="271"/>
      <c r="ABW60" s="271"/>
      <c r="ABX60" s="271"/>
      <c r="ABY60" s="271"/>
      <c r="ABZ60" s="271"/>
      <c r="ACA60" s="271"/>
      <c r="ACB60" s="271"/>
      <c r="ACC60" s="271"/>
      <c r="ACD60" s="271"/>
      <c r="ACE60" s="271"/>
      <c r="ACF60" s="271"/>
      <c r="ACG60" s="271"/>
      <c r="ACH60" s="271"/>
      <c r="ACI60" s="271"/>
      <c r="ACJ60" s="271"/>
      <c r="ACK60" s="271"/>
      <c r="ACL60" s="271"/>
      <c r="ACM60" s="271"/>
      <c r="ACN60" s="271"/>
      <c r="ACO60" s="271"/>
      <c r="ACP60" s="271"/>
      <c r="ACQ60" s="271"/>
      <c r="ACR60" s="271"/>
      <c r="ACS60" s="271"/>
      <c r="ACT60" s="271"/>
      <c r="ACU60" s="271"/>
      <c r="ACV60" s="271"/>
      <c r="ACW60" s="271"/>
      <c r="ACX60" s="271"/>
      <c r="ACY60" s="271"/>
      <c r="ACZ60" s="271"/>
      <c r="ADA60" s="271"/>
      <c r="ADB60" s="271"/>
      <c r="ADC60" s="271"/>
      <c r="ADD60" s="271"/>
      <c r="ADE60" s="271"/>
      <c r="ADF60" s="271"/>
      <c r="ADG60" s="271"/>
      <c r="ADH60" s="271"/>
      <c r="ADI60" s="271"/>
      <c r="ADJ60" s="271"/>
      <c r="ADK60" s="271"/>
      <c r="ADL60" s="271"/>
      <c r="ADM60" s="271"/>
      <c r="ADN60" s="271"/>
      <c r="ADO60" s="271"/>
      <c r="ADP60" s="271"/>
      <c r="ADQ60" s="271"/>
      <c r="ADR60" s="271"/>
      <c r="ADS60" s="271"/>
      <c r="ADT60" s="271"/>
      <c r="ADU60" s="271"/>
      <c r="ADV60" s="271"/>
      <c r="ADW60" s="271"/>
      <c r="ADX60" s="271"/>
      <c r="ADY60" s="271"/>
      <c r="ADZ60" s="271"/>
      <c r="AEA60" s="271"/>
      <c r="AEB60" s="271"/>
      <c r="AEC60" s="271"/>
      <c r="AED60" s="271"/>
      <c r="AEE60" s="271"/>
      <c r="AEF60" s="271"/>
      <c r="AEG60" s="271"/>
      <c r="AEH60" s="271"/>
      <c r="AEI60" s="271"/>
      <c r="AEJ60" s="271"/>
      <c r="AEK60" s="271"/>
      <c r="AEL60" s="271"/>
      <c r="AEM60" s="271"/>
      <c r="AEN60" s="271"/>
      <c r="AEO60" s="271"/>
      <c r="AEP60" s="271"/>
      <c r="AEQ60" s="271"/>
      <c r="AER60" s="271"/>
      <c r="AES60" s="271"/>
      <c r="AET60" s="271"/>
      <c r="AEU60" s="271"/>
      <c r="AEV60" s="271"/>
      <c r="AEW60" s="271"/>
      <c r="AEX60" s="271"/>
      <c r="AEY60" s="271"/>
      <c r="AEZ60" s="271"/>
      <c r="AFA60" s="271"/>
      <c r="AFB60" s="271"/>
      <c r="AFC60" s="271"/>
      <c r="AFD60" s="271"/>
      <c r="AFE60" s="271"/>
      <c r="AFF60" s="271"/>
      <c r="AFG60" s="271"/>
      <c r="AFH60" s="271"/>
      <c r="AFI60" s="271"/>
      <c r="AFJ60" s="271"/>
      <c r="AFK60" s="271"/>
      <c r="AFL60" s="271"/>
      <c r="AFM60" s="271"/>
      <c r="AFN60" s="271"/>
      <c r="AFO60" s="271"/>
      <c r="AFP60" s="271"/>
      <c r="AFQ60" s="271"/>
      <c r="AFR60" s="271"/>
      <c r="AFS60" s="271"/>
      <c r="AFT60" s="271"/>
      <c r="AFU60" s="271"/>
      <c r="AFV60" s="271"/>
      <c r="AFW60" s="271"/>
      <c r="AFX60" s="271"/>
      <c r="AFY60" s="271"/>
      <c r="AFZ60" s="271"/>
      <c r="AGA60" s="271"/>
      <c r="AGB60" s="271"/>
      <c r="AGC60" s="271"/>
      <c r="AGD60" s="271"/>
      <c r="AGE60" s="271"/>
      <c r="AGF60" s="271"/>
      <c r="AGG60" s="271"/>
      <c r="AGH60" s="271"/>
      <c r="AGI60" s="271"/>
      <c r="AGJ60" s="271"/>
      <c r="AGK60" s="271"/>
      <c r="AGL60" s="271"/>
      <c r="AGM60" s="271"/>
      <c r="AGN60" s="271"/>
      <c r="AGO60" s="271"/>
      <c r="AGP60" s="271"/>
      <c r="AGQ60" s="271"/>
      <c r="AGR60" s="271"/>
      <c r="AGS60" s="271"/>
      <c r="AGT60" s="271"/>
      <c r="AGU60" s="271"/>
      <c r="AGV60" s="271"/>
      <c r="AGW60" s="271"/>
      <c r="AGX60" s="271"/>
      <c r="AGY60" s="271"/>
      <c r="AGZ60" s="271"/>
      <c r="AHA60" s="271"/>
      <c r="AHB60" s="271"/>
      <c r="AHC60" s="271"/>
      <c r="AHD60" s="271"/>
      <c r="AHE60" s="271"/>
      <c r="AHF60" s="271"/>
      <c r="AHG60" s="271"/>
      <c r="AHH60" s="271"/>
      <c r="AHI60" s="271"/>
      <c r="AHJ60" s="271"/>
      <c r="AHK60" s="271"/>
      <c r="AHL60" s="271"/>
      <c r="AHM60" s="271"/>
      <c r="AHN60" s="271"/>
      <c r="AHO60" s="271"/>
      <c r="AHP60" s="271"/>
      <c r="AHQ60" s="271"/>
      <c r="AHR60" s="271"/>
      <c r="AHS60" s="271"/>
      <c r="AHT60" s="271"/>
      <c r="AHU60" s="271"/>
      <c r="AHV60" s="271"/>
      <c r="AHW60" s="271"/>
      <c r="AHX60" s="271"/>
      <c r="AHY60" s="271"/>
      <c r="AHZ60" s="271"/>
      <c r="AIA60" s="271"/>
      <c r="AIB60" s="271"/>
      <c r="AIC60" s="271"/>
      <c r="AID60" s="271"/>
      <c r="AIE60" s="271"/>
      <c r="AIF60" s="271"/>
      <c r="AIG60" s="271"/>
      <c r="AIH60" s="271"/>
      <c r="AII60" s="271"/>
      <c r="AIJ60" s="271"/>
      <c r="AIK60" s="271"/>
      <c r="AIL60" s="271"/>
      <c r="AIM60" s="271"/>
      <c r="AIN60" s="271"/>
      <c r="AIO60" s="271"/>
      <c r="AIP60" s="271"/>
      <c r="AIQ60" s="271"/>
      <c r="AIR60" s="271"/>
      <c r="AIS60" s="271"/>
      <c r="AIT60" s="271"/>
      <c r="AIU60" s="271"/>
      <c r="AIV60" s="271"/>
      <c r="AIW60" s="271"/>
      <c r="AIX60" s="271"/>
      <c r="AIY60" s="271"/>
      <c r="AIZ60" s="271"/>
      <c r="AJA60" s="271"/>
      <c r="AJB60" s="271"/>
      <c r="AJC60" s="271"/>
      <c r="AJD60" s="271"/>
      <c r="AJE60" s="271"/>
      <c r="AJF60" s="271"/>
      <c r="AJG60" s="271"/>
      <c r="AJH60" s="271"/>
      <c r="AJI60" s="271"/>
      <c r="AJJ60" s="271"/>
      <c r="AJK60" s="271"/>
      <c r="AJL60" s="271"/>
      <c r="AJM60" s="271"/>
      <c r="AJN60" s="271"/>
      <c r="AJO60" s="271"/>
      <c r="AJP60" s="271"/>
      <c r="AJQ60" s="271"/>
      <c r="AJR60" s="271"/>
      <c r="AJS60" s="271"/>
      <c r="AJT60" s="271"/>
      <c r="AJU60" s="271"/>
      <c r="AJV60" s="271"/>
      <c r="AJW60" s="271"/>
      <c r="AJX60" s="271"/>
      <c r="AJY60" s="271"/>
      <c r="AJZ60" s="271"/>
      <c r="AKA60" s="271"/>
      <c r="AKB60" s="271"/>
      <c r="AKC60" s="271"/>
      <c r="AKD60" s="271"/>
      <c r="AKE60" s="271"/>
      <c r="AKF60" s="271"/>
      <c r="AKG60" s="271"/>
      <c r="AKH60" s="271"/>
      <c r="AKI60" s="271"/>
      <c r="AKJ60" s="271"/>
      <c r="AKK60" s="271"/>
      <c r="AKL60" s="271"/>
      <c r="AKM60" s="271"/>
      <c r="AKN60" s="271"/>
      <c r="AKO60" s="271"/>
      <c r="AKP60" s="271"/>
      <c r="AKQ60" s="271"/>
      <c r="AKR60" s="271"/>
      <c r="AKS60" s="271"/>
      <c r="AKT60" s="271"/>
      <c r="AKU60" s="271"/>
      <c r="AKV60" s="271"/>
      <c r="AKW60" s="271"/>
      <c r="AKX60" s="271"/>
      <c r="AKY60" s="271"/>
      <c r="AKZ60" s="271"/>
      <c r="ALA60" s="271"/>
      <c r="ALB60" s="271"/>
      <c r="ALC60" s="271"/>
      <c r="ALD60" s="271"/>
      <c r="ALE60" s="271"/>
      <c r="ALF60" s="271"/>
      <c r="ALG60" s="271"/>
      <c r="ALH60" s="271"/>
      <c r="ALI60" s="271"/>
      <c r="ALJ60" s="271"/>
      <c r="ALK60" s="271"/>
      <c r="ALL60" s="271"/>
      <c r="ALM60" s="271"/>
      <c r="ALN60" s="271"/>
      <c r="ALO60" s="271"/>
      <c r="ALP60" s="271"/>
      <c r="ALQ60" s="271"/>
      <c r="ALR60" s="271"/>
      <c r="ALS60" s="271"/>
      <c r="ALT60" s="271"/>
      <c r="ALU60" s="271"/>
      <c r="ALV60" s="271"/>
      <c r="ALW60" s="271"/>
      <c r="ALX60" s="271"/>
      <c r="ALY60" s="271"/>
      <c r="ALZ60" s="271"/>
      <c r="AMA60" s="271"/>
      <c r="AMB60" s="271"/>
      <c r="AMC60" s="271"/>
      <c r="AMD60" s="271"/>
      <c r="AME60" s="271"/>
      <c r="AMF60" s="271"/>
      <c r="AMG60" s="271"/>
      <c r="AMH60" s="271"/>
      <c r="AMI60" s="271"/>
      <c r="AMJ60" s="271"/>
      <c r="AMK60" s="271"/>
      <c r="AML60" s="271"/>
      <c r="AMM60" s="271"/>
      <c r="AMN60" s="271"/>
      <c r="AMO60" s="271"/>
    </row>
    <row r="61" spans="1:1029" s="1" customFormat="1" ht="69" customHeight="1">
      <c r="A61" s="9">
        <v>31</v>
      </c>
      <c r="B61" s="9">
        <v>52</v>
      </c>
      <c r="C61" s="280">
        <v>51</v>
      </c>
      <c r="D61" s="281" t="s">
        <v>330</v>
      </c>
      <c r="E61" s="9" t="s">
        <v>331</v>
      </c>
      <c r="F61" s="9" t="s">
        <v>98</v>
      </c>
      <c r="G61" s="12"/>
      <c r="H61" s="12"/>
      <c r="I61" s="12"/>
      <c r="J61" s="12"/>
      <c r="K61" s="12"/>
      <c r="L61" s="12"/>
      <c r="M61" s="12"/>
      <c r="N61" s="394"/>
      <c r="O61" s="394" t="s">
        <v>312</v>
      </c>
      <c r="P61" s="394" t="s">
        <v>63</v>
      </c>
      <c r="Q61" s="384" t="s">
        <v>64</v>
      </c>
      <c r="R61" s="391">
        <v>19</v>
      </c>
      <c r="S61" s="387">
        <v>21</v>
      </c>
      <c r="T61" s="387"/>
      <c r="U61" s="387"/>
      <c r="V61" s="387">
        <v>1</v>
      </c>
      <c r="W61" s="387"/>
      <c r="X61" s="384"/>
      <c r="Y61" s="384"/>
      <c r="Z61" s="384">
        <v>1</v>
      </c>
      <c r="AA61" s="384"/>
      <c r="AB61" s="384">
        <v>77</v>
      </c>
      <c r="AC61" s="384"/>
      <c r="AD61" s="384"/>
      <c r="AE61" s="384"/>
      <c r="AF61" s="384"/>
      <c r="AG61" s="384"/>
      <c r="AH61" s="384"/>
      <c r="AI61" s="384"/>
      <c r="AJ61" s="384"/>
      <c r="AK61" s="384"/>
      <c r="AL61" s="384" t="s">
        <v>69</v>
      </c>
      <c r="AM61" s="384" t="s">
        <v>328</v>
      </c>
      <c r="AN61" s="384" t="s">
        <v>71</v>
      </c>
      <c r="AO61" s="384" t="s">
        <v>72</v>
      </c>
      <c r="AP61" s="384"/>
      <c r="AQ61" s="384"/>
      <c r="AR61" s="384"/>
      <c r="AS61" s="384"/>
      <c r="AT61" s="387"/>
      <c r="AU61" s="387"/>
      <c r="AV61" s="387"/>
      <c r="AW61" s="387"/>
      <c r="AX61" s="387"/>
      <c r="AY61" s="387">
        <v>1</v>
      </c>
      <c r="AZ61" s="387"/>
      <c r="BA61" s="387"/>
      <c r="BB61" s="387"/>
      <c r="BC61" s="387"/>
      <c r="BD61" s="387"/>
      <c r="BE61" s="387"/>
      <c r="BF61" s="387"/>
      <c r="BG61" s="387">
        <v>1</v>
      </c>
      <c r="BH61" s="384">
        <v>1</v>
      </c>
      <c r="BI61" s="387"/>
      <c r="BJ61" s="387"/>
      <c r="BK61" s="389">
        <v>1500</v>
      </c>
      <c r="BL61" s="10">
        <v>2</v>
      </c>
      <c r="BM61" s="10" t="s">
        <v>206</v>
      </c>
      <c r="BN61" s="10">
        <v>64</v>
      </c>
      <c r="BO61" s="10" t="s">
        <v>74</v>
      </c>
      <c r="BP61" s="10" t="s">
        <v>74</v>
      </c>
      <c r="BQ61" s="10">
        <v>1</v>
      </c>
      <c r="BR61" s="10" t="str">
        <f t="shared" si="0"/>
        <v>51_45.1</v>
      </c>
      <c r="BS61" s="282"/>
      <c r="BT61" s="10"/>
      <c r="BU61" s="10"/>
      <c r="BV61" s="10" t="s">
        <v>1777</v>
      </c>
      <c r="BW61" s="289"/>
      <c r="BX61" s="289"/>
      <c r="BY61" s="457"/>
      <c r="BZ61" s="457"/>
      <c r="CA61" s="457"/>
      <c r="CB61" s="271"/>
      <c r="CC61" s="458" t="s">
        <v>1959</v>
      </c>
      <c r="CD61" s="271"/>
      <c r="CE61" s="271"/>
      <c r="CF61" s="271"/>
      <c r="CG61" s="271"/>
      <c r="CH61" s="271"/>
      <c r="CI61" s="271"/>
      <c r="CJ61" s="271"/>
      <c r="CK61" s="271"/>
      <c r="CL61" s="271"/>
      <c r="CM61" s="271"/>
      <c r="CN61" s="271"/>
      <c r="CO61" s="271"/>
      <c r="CP61" s="271"/>
      <c r="CQ61" s="271"/>
      <c r="CR61" s="271"/>
      <c r="CS61" s="271"/>
      <c r="CT61" s="271"/>
      <c r="CU61" s="271"/>
      <c r="CV61" s="271"/>
      <c r="CW61" s="271"/>
      <c r="CX61" s="271"/>
      <c r="CY61" s="271"/>
      <c r="CZ61" s="271"/>
      <c r="DA61" s="271"/>
      <c r="DB61" s="271"/>
      <c r="DC61" s="271"/>
      <c r="DD61" s="271"/>
      <c r="DE61" s="271"/>
      <c r="DF61" s="271"/>
      <c r="DG61" s="271"/>
      <c r="DH61" s="271"/>
      <c r="DI61" s="271"/>
      <c r="DJ61" s="271"/>
      <c r="DK61" s="271"/>
      <c r="DL61" s="271"/>
      <c r="DM61" s="271"/>
      <c r="DN61" s="271"/>
      <c r="DO61" s="271"/>
      <c r="DP61" s="271"/>
      <c r="DQ61" s="271"/>
      <c r="DR61" s="271"/>
      <c r="DS61" s="271"/>
      <c r="DT61" s="271"/>
      <c r="DU61" s="271"/>
      <c r="DV61" s="271"/>
      <c r="DW61" s="271"/>
      <c r="DX61" s="271"/>
      <c r="DY61" s="271"/>
      <c r="DZ61" s="271"/>
      <c r="EA61" s="271"/>
      <c r="EB61" s="271"/>
      <c r="EC61" s="271"/>
      <c r="ED61" s="271"/>
      <c r="EE61" s="271"/>
      <c r="EF61" s="271"/>
      <c r="EG61" s="271"/>
      <c r="EH61" s="271"/>
      <c r="EI61" s="271"/>
      <c r="EJ61" s="271"/>
      <c r="EK61" s="271"/>
      <c r="EL61" s="271"/>
      <c r="EM61" s="271"/>
      <c r="EN61" s="271"/>
      <c r="EO61" s="271"/>
      <c r="EP61" s="271"/>
      <c r="EQ61" s="271"/>
      <c r="ER61" s="271"/>
      <c r="ES61" s="271"/>
      <c r="ET61" s="271"/>
      <c r="EU61" s="271"/>
      <c r="EV61" s="271"/>
      <c r="EW61" s="271"/>
      <c r="EX61" s="271"/>
      <c r="EY61" s="271"/>
      <c r="EZ61" s="271"/>
      <c r="FA61" s="271"/>
      <c r="FB61" s="271"/>
      <c r="FC61" s="271"/>
      <c r="FD61" s="271"/>
      <c r="FE61" s="271"/>
      <c r="FF61" s="271"/>
      <c r="FG61" s="271"/>
      <c r="FH61" s="271"/>
      <c r="FI61" s="271"/>
      <c r="FJ61" s="271"/>
      <c r="FK61" s="271"/>
      <c r="FL61" s="271"/>
      <c r="FM61" s="271"/>
      <c r="FN61" s="271"/>
      <c r="FO61" s="271"/>
      <c r="FP61" s="271"/>
      <c r="FQ61" s="271"/>
      <c r="FR61" s="271"/>
      <c r="FS61" s="271"/>
      <c r="FT61" s="271"/>
      <c r="FU61" s="271"/>
      <c r="FV61" s="271"/>
      <c r="FW61" s="271"/>
      <c r="FX61" s="271"/>
      <c r="FY61" s="271"/>
      <c r="FZ61" s="271"/>
      <c r="GA61" s="271"/>
      <c r="GB61" s="271"/>
      <c r="GC61" s="271"/>
      <c r="GD61" s="271"/>
      <c r="GE61" s="271"/>
      <c r="GF61" s="271"/>
      <c r="GG61" s="271"/>
      <c r="GH61" s="271"/>
      <c r="GI61" s="271"/>
      <c r="GJ61" s="271"/>
      <c r="GK61" s="271"/>
      <c r="GL61" s="271"/>
      <c r="GM61" s="271"/>
      <c r="GN61" s="271"/>
      <c r="GO61" s="271"/>
      <c r="GP61" s="271"/>
      <c r="GQ61" s="271"/>
      <c r="GR61" s="271"/>
      <c r="GS61" s="271"/>
      <c r="GT61" s="271"/>
      <c r="GU61" s="271"/>
      <c r="GV61" s="271"/>
      <c r="GW61" s="271"/>
      <c r="GX61" s="271"/>
      <c r="GY61" s="271"/>
      <c r="GZ61" s="271"/>
      <c r="HA61" s="271"/>
      <c r="HB61" s="271"/>
      <c r="HC61" s="271"/>
      <c r="HD61" s="271"/>
      <c r="HE61" s="271"/>
      <c r="HF61" s="271"/>
      <c r="HG61" s="271"/>
      <c r="HH61" s="271"/>
      <c r="HI61" s="271"/>
      <c r="HJ61" s="271"/>
      <c r="HK61" s="271"/>
      <c r="HL61" s="271"/>
      <c r="HM61" s="271"/>
      <c r="HN61" s="271"/>
      <c r="HO61" s="271"/>
      <c r="HP61" s="271"/>
      <c r="HQ61" s="271"/>
      <c r="HR61" s="271"/>
      <c r="HS61" s="271"/>
      <c r="HT61" s="271"/>
      <c r="HU61" s="271"/>
      <c r="HV61" s="271"/>
      <c r="HW61" s="271"/>
      <c r="HX61" s="271"/>
      <c r="HY61" s="271"/>
      <c r="HZ61" s="271"/>
      <c r="IA61" s="271"/>
      <c r="IB61" s="271"/>
      <c r="IC61" s="271"/>
      <c r="ID61" s="271"/>
      <c r="IE61" s="271"/>
      <c r="IF61" s="271"/>
      <c r="IG61" s="271"/>
      <c r="IH61" s="271"/>
      <c r="II61" s="271"/>
      <c r="IJ61" s="271"/>
      <c r="IK61" s="271"/>
      <c r="IL61" s="271"/>
      <c r="IM61" s="271"/>
      <c r="IN61" s="271"/>
      <c r="IO61" s="271"/>
      <c r="IP61" s="271"/>
      <c r="IQ61" s="271"/>
      <c r="IR61" s="271"/>
      <c r="IS61" s="271"/>
      <c r="IT61" s="271"/>
      <c r="IU61" s="271"/>
      <c r="IV61" s="271"/>
      <c r="IW61" s="271"/>
      <c r="IX61" s="271"/>
      <c r="IY61" s="271"/>
      <c r="IZ61" s="271"/>
      <c r="JA61" s="271"/>
      <c r="JB61" s="271"/>
      <c r="JC61" s="271"/>
      <c r="JD61" s="271"/>
      <c r="JE61" s="271"/>
      <c r="JF61" s="271"/>
      <c r="JG61" s="271"/>
      <c r="JH61" s="271"/>
      <c r="JI61" s="271"/>
      <c r="JJ61" s="271"/>
      <c r="JK61" s="271"/>
      <c r="JL61" s="271"/>
      <c r="JM61" s="271"/>
      <c r="JN61" s="271"/>
      <c r="JO61" s="271"/>
      <c r="JP61" s="271"/>
      <c r="JQ61" s="271"/>
      <c r="JR61" s="271"/>
      <c r="JS61" s="271"/>
      <c r="JT61" s="271"/>
      <c r="JU61" s="271"/>
      <c r="JV61" s="271"/>
      <c r="JW61" s="271"/>
      <c r="JX61" s="271"/>
      <c r="JY61" s="271"/>
      <c r="JZ61" s="271"/>
      <c r="KA61" s="271"/>
      <c r="KB61" s="271"/>
      <c r="KC61" s="271"/>
      <c r="KD61" s="271"/>
      <c r="KE61" s="271"/>
      <c r="KF61" s="271"/>
      <c r="KG61" s="271"/>
      <c r="KH61" s="271"/>
      <c r="KI61" s="271"/>
      <c r="KJ61" s="271"/>
      <c r="KK61" s="271"/>
      <c r="KL61" s="271"/>
      <c r="KM61" s="271"/>
      <c r="KN61" s="271"/>
      <c r="KO61" s="271"/>
      <c r="KP61" s="271"/>
      <c r="KQ61" s="271"/>
      <c r="KR61" s="271"/>
      <c r="KS61" s="271"/>
      <c r="KT61" s="271"/>
      <c r="KU61" s="271"/>
      <c r="KV61" s="271"/>
      <c r="KW61" s="271"/>
      <c r="KX61" s="271"/>
      <c r="KY61" s="271"/>
      <c r="KZ61" s="271"/>
      <c r="LA61" s="271"/>
      <c r="LB61" s="271"/>
      <c r="LC61" s="271"/>
      <c r="LD61" s="271"/>
      <c r="LE61" s="271"/>
      <c r="LF61" s="271"/>
      <c r="LG61" s="271"/>
      <c r="LH61" s="271"/>
      <c r="LI61" s="271"/>
      <c r="LJ61" s="271"/>
      <c r="LK61" s="271"/>
      <c r="LL61" s="271"/>
      <c r="LM61" s="271"/>
      <c r="LN61" s="271"/>
      <c r="LO61" s="271"/>
      <c r="LP61" s="271"/>
      <c r="LQ61" s="271"/>
      <c r="LR61" s="271"/>
      <c r="LS61" s="271"/>
      <c r="LT61" s="271"/>
      <c r="LU61" s="271"/>
      <c r="LV61" s="271"/>
      <c r="LW61" s="271"/>
      <c r="LX61" s="271"/>
      <c r="LY61" s="271"/>
      <c r="LZ61" s="271"/>
      <c r="MA61" s="271"/>
      <c r="MB61" s="271"/>
      <c r="MC61" s="271"/>
      <c r="MD61" s="271"/>
      <c r="ME61" s="271"/>
      <c r="MF61" s="271"/>
      <c r="MG61" s="271"/>
      <c r="MH61" s="271"/>
      <c r="MI61" s="271"/>
      <c r="MJ61" s="271"/>
      <c r="MK61" s="271"/>
      <c r="ML61" s="271"/>
      <c r="MM61" s="271"/>
      <c r="MN61" s="271"/>
      <c r="MO61" s="271"/>
      <c r="MP61" s="271"/>
      <c r="MQ61" s="271"/>
      <c r="MR61" s="271"/>
      <c r="MS61" s="271"/>
      <c r="MT61" s="271"/>
      <c r="MU61" s="271"/>
      <c r="MV61" s="271"/>
      <c r="MW61" s="271"/>
      <c r="MX61" s="271"/>
      <c r="MY61" s="271"/>
      <c r="MZ61" s="271"/>
      <c r="NA61" s="271"/>
      <c r="NB61" s="271"/>
      <c r="NC61" s="271"/>
      <c r="ND61" s="271"/>
      <c r="NE61" s="271"/>
      <c r="NF61" s="271"/>
      <c r="NG61" s="271"/>
      <c r="NH61" s="271"/>
      <c r="NI61" s="271"/>
      <c r="NJ61" s="271"/>
      <c r="NK61" s="271"/>
      <c r="NL61" s="271"/>
      <c r="NM61" s="271"/>
      <c r="NN61" s="271"/>
      <c r="NO61" s="271"/>
      <c r="NP61" s="271"/>
      <c r="NQ61" s="271"/>
      <c r="NR61" s="271"/>
      <c r="NS61" s="271"/>
      <c r="NT61" s="271"/>
      <c r="NU61" s="271"/>
      <c r="NV61" s="271"/>
      <c r="NW61" s="271"/>
      <c r="NX61" s="271"/>
      <c r="NY61" s="271"/>
      <c r="NZ61" s="271"/>
      <c r="OA61" s="271"/>
      <c r="OB61" s="271"/>
      <c r="OC61" s="271"/>
      <c r="OD61" s="271"/>
      <c r="OE61" s="271"/>
      <c r="OF61" s="271"/>
      <c r="OG61" s="271"/>
      <c r="OH61" s="271"/>
      <c r="OI61" s="271"/>
      <c r="OJ61" s="271"/>
      <c r="OK61" s="271"/>
      <c r="OL61" s="271"/>
      <c r="OM61" s="271"/>
      <c r="ON61" s="271"/>
      <c r="OO61" s="271"/>
      <c r="OP61" s="271"/>
      <c r="OQ61" s="271"/>
      <c r="OR61" s="271"/>
      <c r="OS61" s="271"/>
      <c r="OT61" s="271"/>
      <c r="OU61" s="271"/>
      <c r="OV61" s="271"/>
      <c r="OW61" s="271"/>
      <c r="OX61" s="271"/>
      <c r="OY61" s="271"/>
      <c r="OZ61" s="271"/>
      <c r="PA61" s="271"/>
      <c r="PB61" s="271"/>
      <c r="PC61" s="271"/>
      <c r="PD61" s="271"/>
      <c r="PE61" s="271"/>
      <c r="PF61" s="271"/>
      <c r="PG61" s="271"/>
      <c r="PH61" s="271"/>
      <c r="PI61" s="271"/>
      <c r="PJ61" s="271"/>
      <c r="PK61" s="271"/>
      <c r="PL61" s="271"/>
      <c r="PM61" s="271"/>
      <c r="PN61" s="271"/>
      <c r="PO61" s="271"/>
      <c r="PP61" s="271"/>
      <c r="PQ61" s="271"/>
      <c r="PR61" s="271"/>
      <c r="PS61" s="271"/>
      <c r="PT61" s="271"/>
      <c r="PU61" s="271"/>
      <c r="PV61" s="271"/>
      <c r="PW61" s="271"/>
      <c r="PX61" s="271"/>
      <c r="PY61" s="271"/>
      <c r="PZ61" s="271"/>
      <c r="QA61" s="271"/>
      <c r="QB61" s="271"/>
      <c r="QC61" s="271"/>
      <c r="QD61" s="271"/>
      <c r="QE61" s="271"/>
      <c r="QF61" s="271"/>
      <c r="QG61" s="271"/>
      <c r="QH61" s="271"/>
      <c r="QI61" s="271"/>
      <c r="QJ61" s="271"/>
      <c r="QK61" s="271"/>
      <c r="QL61" s="271"/>
      <c r="QM61" s="271"/>
      <c r="QN61" s="271"/>
      <c r="QO61" s="271"/>
      <c r="QP61" s="271"/>
      <c r="QQ61" s="271"/>
      <c r="QR61" s="271"/>
      <c r="QS61" s="271"/>
      <c r="QT61" s="271"/>
      <c r="QU61" s="271"/>
      <c r="QV61" s="271"/>
      <c r="QW61" s="271"/>
      <c r="QX61" s="271"/>
      <c r="QY61" s="271"/>
      <c r="QZ61" s="271"/>
      <c r="RA61" s="271"/>
      <c r="RB61" s="271"/>
      <c r="RC61" s="271"/>
      <c r="RD61" s="271"/>
      <c r="RE61" s="271"/>
      <c r="RF61" s="271"/>
      <c r="RG61" s="271"/>
      <c r="RH61" s="271"/>
      <c r="RI61" s="271"/>
      <c r="RJ61" s="271"/>
      <c r="RK61" s="271"/>
      <c r="RL61" s="271"/>
      <c r="RM61" s="271"/>
      <c r="RN61" s="271"/>
      <c r="RO61" s="271"/>
      <c r="RP61" s="271"/>
      <c r="RQ61" s="271"/>
      <c r="RR61" s="271"/>
      <c r="RS61" s="271"/>
      <c r="RT61" s="271"/>
      <c r="RU61" s="271"/>
      <c r="RV61" s="271"/>
      <c r="RW61" s="271"/>
      <c r="RX61" s="271"/>
      <c r="RY61" s="271"/>
      <c r="RZ61" s="271"/>
      <c r="SA61" s="271"/>
      <c r="SB61" s="271"/>
      <c r="SC61" s="271"/>
      <c r="SD61" s="271"/>
      <c r="SE61" s="271"/>
      <c r="SF61" s="271"/>
      <c r="SG61" s="271"/>
      <c r="SH61" s="271"/>
      <c r="SI61" s="271"/>
      <c r="SJ61" s="271"/>
      <c r="SK61" s="271"/>
      <c r="SL61" s="271"/>
      <c r="SM61" s="271"/>
      <c r="SN61" s="271"/>
      <c r="SO61" s="271"/>
      <c r="SP61" s="271"/>
      <c r="SQ61" s="271"/>
      <c r="SR61" s="271"/>
      <c r="SS61" s="271"/>
      <c r="ST61" s="271"/>
      <c r="SU61" s="271"/>
      <c r="SV61" s="271"/>
      <c r="SW61" s="271"/>
      <c r="SX61" s="271"/>
      <c r="SY61" s="271"/>
      <c r="SZ61" s="271"/>
      <c r="TA61" s="271"/>
      <c r="TB61" s="271"/>
      <c r="TC61" s="271"/>
      <c r="TD61" s="271"/>
      <c r="TE61" s="271"/>
      <c r="TF61" s="271"/>
      <c r="TG61" s="271"/>
      <c r="TH61" s="271"/>
      <c r="TI61" s="271"/>
      <c r="TJ61" s="271"/>
      <c r="TK61" s="271"/>
      <c r="TL61" s="271"/>
      <c r="TM61" s="271"/>
      <c r="TN61" s="271"/>
      <c r="TO61" s="271"/>
      <c r="TP61" s="271"/>
      <c r="TQ61" s="271"/>
      <c r="TR61" s="271"/>
      <c r="TS61" s="271"/>
      <c r="TT61" s="271"/>
      <c r="TU61" s="271"/>
      <c r="TV61" s="271"/>
      <c r="TW61" s="271"/>
      <c r="TX61" s="271"/>
      <c r="TY61" s="271"/>
      <c r="TZ61" s="271"/>
      <c r="UA61" s="271"/>
      <c r="UB61" s="271"/>
      <c r="UC61" s="271"/>
      <c r="UD61" s="271"/>
      <c r="UE61" s="271"/>
      <c r="UF61" s="271"/>
      <c r="UG61" s="271"/>
      <c r="UH61" s="271"/>
      <c r="UI61" s="271"/>
      <c r="UJ61" s="271"/>
      <c r="UK61" s="271"/>
      <c r="UL61" s="271"/>
      <c r="UM61" s="271"/>
      <c r="UN61" s="271"/>
      <c r="UO61" s="271"/>
      <c r="UP61" s="271"/>
      <c r="UQ61" s="271"/>
      <c r="UR61" s="271"/>
      <c r="US61" s="271"/>
      <c r="UT61" s="271"/>
      <c r="UU61" s="271"/>
      <c r="UV61" s="271"/>
      <c r="UW61" s="271"/>
      <c r="UX61" s="271"/>
      <c r="UY61" s="271"/>
      <c r="UZ61" s="271"/>
      <c r="VA61" s="271"/>
      <c r="VB61" s="271"/>
      <c r="VC61" s="271"/>
      <c r="VD61" s="271"/>
      <c r="VE61" s="271"/>
      <c r="VF61" s="271"/>
      <c r="VG61" s="271"/>
      <c r="VH61" s="271"/>
      <c r="VI61" s="271"/>
      <c r="VJ61" s="271"/>
      <c r="VK61" s="271"/>
      <c r="VL61" s="271"/>
      <c r="VM61" s="271"/>
      <c r="VN61" s="271"/>
      <c r="VO61" s="271"/>
      <c r="VP61" s="271"/>
      <c r="VQ61" s="271"/>
      <c r="VR61" s="271"/>
      <c r="VS61" s="271"/>
      <c r="VT61" s="271"/>
      <c r="VU61" s="271"/>
      <c r="VV61" s="271"/>
      <c r="VW61" s="271"/>
      <c r="VX61" s="271"/>
      <c r="VY61" s="271"/>
      <c r="VZ61" s="271"/>
      <c r="WA61" s="271"/>
      <c r="WB61" s="271"/>
      <c r="WC61" s="271"/>
      <c r="WD61" s="271"/>
      <c r="WE61" s="271"/>
      <c r="WF61" s="271"/>
      <c r="WG61" s="271"/>
      <c r="WH61" s="271"/>
      <c r="WI61" s="271"/>
      <c r="WJ61" s="271"/>
      <c r="WK61" s="271"/>
      <c r="WL61" s="271"/>
      <c r="WM61" s="271"/>
      <c r="WN61" s="271"/>
      <c r="WO61" s="271"/>
      <c r="WP61" s="271"/>
      <c r="WQ61" s="271"/>
      <c r="WR61" s="271"/>
      <c r="WS61" s="271"/>
      <c r="WT61" s="271"/>
      <c r="WU61" s="271"/>
      <c r="WV61" s="271"/>
      <c r="WW61" s="271"/>
      <c r="WX61" s="271"/>
      <c r="WY61" s="271"/>
      <c r="WZ61" s="271"/>
      <c r="XA61" s="271"/>
      <c r="XB61" s="271"/>
      <c r="XC61" s="271"/>
      <c r="XD61" s="271"/>
      <c r="XE61" s="271"/>
      <c r="XF61" s="271"/>
      <c r="XG61" s="271"/>
      <c r="XH61" s="271"/>
      <c r="XI61" s="271"/>
      <c r="XJ61" s="271"/>
      <c r="XK61" s="271"/>
      <c r="XL61" s="271"/>
      <c r="XM61" s="271"/>
      <c r="XN61" s="271"/>
      <c r="XO61" s="271"/>
      <c r="XP61" s="271"/>
      <c r="XQ61" s="271"/>
      <c r="XR61" s="271"/>
      <c r="XS61" s="271"/>
      <c r="XT61" s="271"/>
      <c r="XU61" s="271"/>
      <c r="XV61" s="271"/>
      <c r="XW61" s="271"/>
      <c r="XX61" s="271"/>
      <c r="XY61" s="271"/>
      <c r="XZ61" s="271"/>
      <c r="YA61" s="271"/>
      <c r="YB61" s="271"/>
      <c r="YC61" s="271"/>
      <c r="YD61" s="271"/>
      <c r="YE61" s="271"/>
      <c r="YF61" s="271"/>
      <c r="YG61" s="271"/>
      <c r="YH61" s="271"/>
      <c r="YI61" s="271"/>
      <c r="YJ61" s="271"/>
      <c r="YK61" s="271"/>
      <c r="YL61" s="271"/>
      <c r="YM61" s="271"/>
      <c r="YN61" s="271"/>
      <c r="YO61" s="271"/>
      <c r="YP61" s="271"/>
      <c r="YQ61" s="271"/>
      <c r="YR61" s="271"/>
      <c r="YS61" s="271"/>
      <c r="YT61" s="271"/>
      <c r="YU61" s="271"/>
      <c r="YV61" s="271"/>
      <c r="YW61" s="271"/>
      <c r="YX61" s="271"/>
      <c r="YY61" s="271"/>
      <c r="YZ61" s="271"/>
      <c r="ZA61" s="271"/>
      <c r="ZB61" s="271"/>
      <c r="ZC61" s="271"/>
      <c r="ZD61" s="271"/>
      <c r="ZE61" s="271"/>
      <c r="ZF61" s="271"/>
      <c r="ZG61" s="271"/>
      <c r="ZH61" s="271"/>
      <c r="ZI61" s="271"/>
      <c r="ZJ61" s="271"/>
      <c r="ZK61" s="271"/>
      <c r="ZL61" s="271"/>
      <c r="ZM61" s="271"/>
      <c r="ZN61" s="271"/>
      <c r="ZO61" s="271"/>
      <c r="ZP61" s="271"/>
      <c r="ZQ61" s="271"/>
      <c r="ZR61" s="271"/>
      <c r="ZS61" s="271"/>
      <c r="ZT61" s="271"/>
      <c r="ZU61" s="271"/>
      <c r="ZV61" s="271"/>
      <c r="ZW61" s="271"/>
      <c r="ZX61" s="271"/>
      <c r="ZY61" s="271"/>
      <c r="ZZ61" s="271"/>
      <c r="AAA61" s="271"/>
      <c r="AAB61" s="271"/>
      <c r="AAC61" s="271"/>
      <c r="AAD61" s="271"/>
      <c r="AAE61" s="271"/>
      <c r="AAF61" s="271"/>
      <c r="AAG61" s="271"/>
      <c r="AAH61" s="271"/>
      <c r="AAI61" s="271"/>
      <c r="AAJ61" s="271"/>
      <c r="AAK61" s="271"/>
      <c r="AAL61" s="271"/>
      <c r="AAM61" s="271"/>
      <c r="AAN61" s="271"/>
      <c r="AAO61" s="271"/>
      <c r="AAP61" s="271"/>
      <c r="AAQ61" s="271"/>
      <c r="AAR61" s="271"/>
      <c r="AAS61" s="271"/>
      <c r="AAT61" s="271"/>
      <c r="AAU61" s="271"/>
      <c r="AAV61" s="271"/>
      <c r="AAW61" s="271"/>
      <c r="AAX61" s="271"/>
      <c r="AAY61" s="271"/>
      <c r="AAZ61" s="271"/>
      <c r="ABA61" s="271"/>
      <c r="ABB61" s="271"/>
      <c r="ABC61" s="271"/>
      <c r="ABD61" s="271"/>
      <c r="ABE61" s="271"/>
      <c r="ABF61" s="271"/>
      <c r="ABG61" s="271"/>
      <c r="ABH61" s="271"/>
      <c r="ABI61" s="271"/>
      <c r="ABJ61" s="271"/>
      <c r="ABK61" s="271"/>
      <c r="ABL61" s="271"/>
      <c r="ABM61" s="271"/>
      <c r="ABN61" s="271"/>
      <c r="ABO61" s="271"/>
      <c r="ABP61" s="271"/>
      <c r="ABQ61" s="271"/>
      <c r="ABR61" s="271"/>
      <c r="ABS61" s="271"/>
      <c r="ABT61" s="271"/>
      <c r="ABU61" s="271"/>
      <c r="ABV61" s="271"/>
      <c r="ABW61" s="271"/>
      <c r="ABX61" s="271"/>
      <c r="ABY61" s="271"/>
      <c r="ABZ61" s="271"/>
      <c r="ACA61" s="271"/>
      <c r="ACB61" s="271"/>
      <c r="ACC61" s="271"/>
      <c r="ACD61" s="271"/>
      <c r="ACE61" s="271"/>
      <c r="ACF61" s="271"/>
      <c r="ACG61" s="271"/>
      <c r="ACH61" s="271"/>
      <c r="ACI61" s="271"/>
      <c r="ACJ61" s="271"/>
      <c r="ACK61" s="271"/>
      <c r="ACL61" s="271"/>
      <c r="ACM61" s="271"/>
      <c r="ACN61" s="271"/>
      <c r="ACO61" s="271"/>
      <c r="ACP61" s="271"/>
      <c r="ACQ61" s="271"/>
      <c r="ACR61" s="271"/>
      <c r="ACS61" s="271"/>
      <c r="ACT61" s="271"/>
      <c r="ACU61" s="271"/>
      <c r="ACV61" s="271"/>
      <c r="ACW61" s="271"/>
      <c r="ACX61" s="271"/>
      <c r="ACY61" s="271"/>
      <c r="ACZ61" s="271"/>
      <c r="ADA61" s="271"/>
      <c r="ADB61" s="271"/>
      <c r="ADC61" s="271"/>
      <c r="ADD61" s="271"/>
      <c r="ADE61" s="271"/>
      <c r="ADF61" s="271"/>
      <c r="ADG61" s="271"/>
      <c r="ADH61" s="271"/>
      <c r="ADI61" s="271"/>
      <c r="ADJ61" s="271"/>
      <c r="ADK61" s="271"/>
      <c r="ADL61" s="271"/>
      <c r="ADM61" s="271"/>
      <c r="ADN61" s="271"/>
      <c r="ADO61" s="271"/>
      <c r="ADP61" s="271"/>
      <c r="ADQ61" s="271"/>
      <c r="ADR61" s="271"/>
      <c r="ADS61" s="271"/>
      <c r="ADT61" s="271"/>
      <c r="ADU61" s="271"/>
      <c r="ADV61" s="271"/>
      <c r="ADW61" s="271"/>
      <c r="ADX61" s="271"/>
      <c r="ADY61" s="271"/>
      <c r="ADZ61" s="271"/>
      <c r="AEA61" s="271"/>
      <c r="AEB61" s="271"/>
      <c r="AEC61" s="271"/>
      <c r="AED61" s="271"/>
      <c r="AEE61" s="271"/>
      <c r="AEF61" s="271"/>
      <c r="AEG61" s="271"/>
      <c r="AEH61" s="271"/>
      <c r="AEI61" s="271"/>
      <c r="AEJ61" s="271"/>
      <c r="AEK61" s="271"/>
      <c r="AEL61" s="271"/>
      <c r="AEM61" s="271"/>
      <c r="AEN61" s="271"/>
      <c r="AEO61" s="271"/>
      <c r="AEP61" s="271"/>
      <c r="AEQ61" s="271"/>
      <c r="AER61" s="271"/>
      <c r="AES61" s="271"/>
      <c r="AET61" s="271"/>
      <c r="AEU61" s="271"/>
      <c r="AEV61" s="271"/>
      <c r="AEW61" s="271"/>
      <c r="AEX61" s="271"/>
      <c r="AEY61" s="271"/>
      <c r="AEZ61" s="271"/>
      <c r="AFA61" s="271"/>
      <c r="AFB61" s="271"/>
      <c r="AFC61" s="271"/>
      <c r="AFD61" s="271"/>
      <c r="AFE61" s="271"/>
      <c r="AFF61" s="271"/>
      <c r="AFG61" s="271"/>
      <c r="AFH61" s="271"/>
      <c r="AFI61" s="271"/>
      <c r="AFJ61" s="271"/>
      <c r="AFK61" s="271"/>
      <c r="AFL61" s="271"/>
      <c r="AFM61" s="271"/>
      <c r="AFN61" s="271"/>
      <c r="AFO61" s="271"/>
      <c r="AFP61" s="271"/>
      <c r="AFQ61" s="271"/>
      <c r="AFR61" s="271"/>
      <c r="AFS61" s="271"/>
      <c r="AFT61" s="271"/>
      <c r="AFU61" s="271"/>
      <c r="AFV61" s="271"/>
      <c r="AFW61" s="271"/>
      <c r="AFX61" s="271"/>
      <c r="AFY61" s="271"/>
      <c r="AFZ61" s="271"/>
      <c r="AGA61" s="271"/>
      <c r="AGB61" s="271"/>
      <c r="AGC61" s="271"/>
      <c r="AGD61" s="271"/>
      <c r="AGE61" s="271"/>
      <c r="AGF61" s="271"/>
      <c r="AGG61" s="271"/>
      <c r="AGH61" s="271"/>
      <c r="AGI61" s="271"/>
      <c r="AGJ61" s="271"/>
      <c r="AGK61" s="271"/>
      <c r="AGL61" s="271"/>
      <c r="AGM61" s="271"/>
      <c r="AGN61" s="271"/>
      <c r="AGO61" s="271"/>
      <c r="AGP61" s="271"/>
      <c r="AGQ61" s="271"/>
      <c r="AGR61" s="271"/>
      <c r="AGS61" s="271"/>
      <c r="AGT61" s="271"/>
      <c r="AGU61" s="271"/>
      <c r="AGV61" s="271"/>
      <c r="AGW61" s="271"/>
      <c r="AGX61" s="271"/>
      <c r="AGY61" s="271"/>
      <c r="AGZ61" s="271"/>
      <c r="AHA61" s="271"/>
      <c r="AHB61" s="271"/>
      <c r="AHC61" s="271"/>
      <c r="AHD61" s="271"/>
      <c r="AHE61" s="271"/>
      <c r="AHF61" s="271"/>
      <c r="AHG61" s="271"/>
      <c r="AHH61" s="271"/>
      <c r="AHI61" s="271"/>
      <c r="AHJ61" s="271"/>
      <c r="AHK61" s="271"/>
      <c r="AHL61" s="271"/>
      <c r="AHM61" s="271"/>
      <c r="AHN61" s="271"/>
      <c r="AHO61" s="271"/>
      <c r="AHP61" s="271"/>
      <c r="AHQ61" s="271"/>
      <c r="AHR61" s="271"/>
      <c r="AHS61" s="271"/>
      <c r="AHT61" s="271"/>
      <c r="AHU61" s="271"/>
      <c r="AHV61" s="271"/>
      <c r="AHW61" s="271"/>
      <c r="AHX61" s="271"/>
      <c r="AHY61" s="271"/>
      <c r="AHZ61" s="271"/>
      <c r="AIA61" s="271"/>
      <c r="AIB61" s="271"/>
      <c r="AIC61" s="271"/>
      <c r="AID61" s="271"/>
      <c r="AIE61" s="271"/>
      <c r="AIF61" s="271"/>
      <c r="AIG61" s="271"/>
      <c r="AIH61" s="271"/>
      <c r="AII61" s="271"/>
      <c r="AIJ61" s="271"/>
      <c r="AIK61" s="271"/>
      <c r="AIL61" s="271"/>
      <c r="AIM61" s="271"/>
      <c r="AIN61" s="271"/>
      <c r="AIO61" s="271"/>
      <c r="AIP61" s="271"/>
      <c r="AIQ61" s="271"/>
      <c r="AIR61" s="271"/>
      <c r="AIS61" s="271"/>
      <c r="AIT61" s="271"/>
      <c r="AIU61" s="271"/>
      <c r="AIV61" s="271"/>
      <c r="AIW61" s="271"/>
      <c r="AIX61" s="271"/>
      <c r="AIY61" s="271"/>
      <c r="AIZ61" s="271"/>
      <c r="AJA61" s="271"/>
      <c r="AJB61" s="271"/>
      <c r="AJC61" s="271"/>
      <c r="AJD61" s="271"/>
      <c r="AJE61" s="271"/>
      <c r="AJF61" s="271"/>
      <c r="AJG61" s="271"/>
      <c r="AJH61" s="271"/>
      <c r="AJI61" s="271"/>
      <c r="AJJ61" s="271"/>
      <c r="AJK61" s="271"/>
      <c r="AJL61" s="271"/>
      <c r="AJM61" s="271"/>
      <c r="AJN61" s="271"/>
      <c r="AJO61" s="271"/>
      <c r="AJP61" s="271"/>
      <c r="AJQ61" s="271"/>
      <c r="AJR61" s="271"/>
      <c r="AJS61" s="271"/>
      <c r="AJT61" s="271"/>
      <c r="AJU61" s="271"/>
      <c r="AJV61" s="271"/>
      <c r="AJW61" s="271"/>
      <c r="AJX61" s="271"/>
      <c r="AJY61" s="271"/>
      <c r="AJZ61" s="271"/>
      <c r="AKA61" s="271"/>
      <c r="AKB61" s="271"/>
      <c r="AKC61" s="271"/>
      <c r="AKD61" s="271"/>
      <c r="AKE61" s="271"/>
      <c r="AKF61" s="271"/>
      <c r="AKG61" s="271"/>
      <c r="AKH61" s="271"/>
      <c r="AKI61" s="271"/>
      <c r="AKJ61" s="271"/>
      <c r="AKK61" s="271"/>
      <c r="AKL61" s="271"/>
      <c r="AKM61" s="271"/>
      <c r="AKN61" s="271"/>
      <c r="AKO61" s="271"/>
      <c r="AKP61" s="271"/>
      <c r="AKQ61" s="271"/>
      <c r="AKR61" s="271"/>
      <c r="AKS61" s="271"/>
      <c r="AKT61" s="271"/>
      <c r="AKU61" s="271"/>
      <c r="AKV61" s="271"/>
      <c r="AKW61" s="271"/>
      <c r="AKX61" s="271"/>
      <c r="AKY61" s="271"/>
      <c r="AKZ61" s="271"/>
      <c r="ALA61" s="271"/>
      <c r="ALB61" s="271"/>
      <c r="ALC61" s="271"/>
      <c r="ALD61" s="271"/>
      <c r="ALE61" s="271"/>
      <c r="ALF61" s="271"/>
      <c r="ALG61" s="271"/>
      <c r="ALH61" s="271"/>
      <c r="ALI61" s="271"/>
      <c r="ALJ61" s="271"/>
      <c r="ALK61" s="271"/>
      <c r="ALL61" s="271"/>
      <c r="ALM61" s="271"/>
      <c r="ALN61" s="271"/>
      <c r="ALO61" s="271"/>
      <c r="ALP61" s="271"/>
      <c r="ALQ61" s="271"/>
      <c r="ALR61" s="271"/>
      <c r="ALS61" s="271"/>
      <c r="ALT61" s="271"/>
      <c r="ALU61" s="271"/>
      <c r="ALV61" s="271"/>
      <c r="ALW61" s="271"/>
      <c r="ALX61" s="271"/>
      <c r="ALY61" s="271"/>
      <c r="ALZ61" s="271"/>
      <c r="AMA61" s="271"/>
      <c r="AMB61" s="271"/>
      <c r="AMC61" s="271"/>
      <c r="AMD61" s="271"/>
      <c r="AME61" s="271"/>
      <c r="AMF61" s="271"/>
      <c r="AMG61" s="271"/>
      <c r="AMH61" s="271"/>
      <c r="AMI61" s="271"/>
      <c r="AMJ61" s="271"/>
      <c r="AMK61" s="271"/>
      <c r="AML61" s="271"/>
      <c r="AMM61" s="271"/>
      <c r="AMN61" s="271"/>
      <c r="AMO61" s="271"/>
    </row>
    <row r="62" spans="1:1029" s="283" customFormat="1" ht="69" customHeight="1">
      <c r="A62" s="2"/>
      <c r="B62" s="10">
        <v>53</v>
      </c>
      <c r="C62" s="280">
        <v>52</v>
      </c>
      <c r="D62" s="281">
        <v>63</v>
      </c>
      <c r="E62" s="10" t="s">
        <v>332</v>
      </c>
      <c r="F62" s="10" t="s">
        <v>77</v>
      </c>
      <c r="G62" s="11"/>
      <c r="H62" s="11"/>
      <c r="I62" s="11"/>
      <c r="J62" s="11"/>
      <c r="K62" s="11"/>
      <c r="L62" s="11"/>
      <c r="M62" s="11"/>
      <c r="N62" s="390"/>
      <c r="O62" s="390" t="s">
        <v>333</v>
      </c>
      <c r="P62" s="390" t="s">
        <v>63</v>
      </c>
      <c r="Q62" s="384" t="s">
        <v>334</v>
      </c>
      <c r="R62" s="391">
        <v>19</v>
      </c>
      <c r="S62" s="387">
        <v>21</v>
      </c>
      <c r="T62" s="387">
        <v>1</v>
      </c>
      <c r="U62" s="387"/>
      <c r="V62" s="387"/>
      <c r="W62" s="387"/>
      <c r="X62" s="387">
        <v>1</v>
      </c>
      <c r="Y62" s="387"/>
      <c r="Z62" s="387"/>
      <c r="AA62" s="387">
        <v>1</v>
      </c>
      <c r="AB62" s="384"/>
      <c r="AC62" s="387"/>
      <c r="AD62" s="387"/>
      <c r="AE62" s="387"/>
      <c r="AF62" s="387"/>
      <c r="AG62" s="387"/>
      <c r="AH62" s="387"/>
      <c r="AI62" s="387"/>
      <c r="AJ62" s="387"/>
      <c r="AK62" s="387"/>
      <c r="AL62" s="387" t="s">
        <v>335</v>
      </c>
      <c r="AM62" s="387" t="s">
        <v>336</v>
      </c>
      <c r="AN62" s="384" t="s">
        <v>71</v>
      </c>
      <c r="AO62" s="384" t="s">
        <v>72</v>
      </c>
      <c r="AP62" s="384">
        <v>1</v>
      </c>
      <c r="AQ62" s="391" t="s">
        <v>106</v>
      </c>
      <c r="AR62" s="460">
        <v>42139</v>
      </c>
      <c r="AS62" s="460">
        <v>43235</v>
      </c>
      <c r="AT62" s="387">
        <v>1</v>
      </c>
      <c r="AU62" s="387"/>
      <c r="AV62" s="387"/>
      <c r="AW62" s="387"/>
      <c r="AX62" s="387"/>
      <c r="AY62" s="387"/>
      <c r="AZ62" s="387">
        <v>1</v>
      </c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9">
        <v>2450</v>
      </c>
      <c r="BL62" s="10"/>
      <c r="BM62" s="10"/>
      <c r="BN62" s="10">
        <v>58</v>
      </c>
      <c r="BO62" s="10" t="s">
        <v>74</v>
      </c>
      <c r="BP62" s="10" t="s">
        <v>74</v>
      </c>
      <c r="BQ62" s="10">
        <v>1</v>
      </c>
      <c r="BR62" s="10" t="str">
        <f t="shared" si="0"/>
        <v>52_63</v>
      </c>
      <c r="BS62" s="282"/>
      <c r="BT62" s="10"/>
      <c r="BU62" s="10"/>
      <c r="BV62" s="10"/>
      <c r="BW62" s="289"/>
      <c r="BX62" s="289" t="s">
        <v>1777</v>
      </c>
      <c r="BY62" s="10"/>
      <c r="BZ62" s="10"/>
      <c r="CA62" s="10"/>
      <c r="CC62" s="410" t="s">
        <v>1959</v>
      </c>
    </row>
    <row r="63" spans="1:1029" s="283" customFormat="1" ht="69" hidden="1" customHeight="1">
      <c r="B63" s="10"/>
      <c r="C63" s="280"/>
      <c r="D63" s="281" t="s">
        <v>1818</v>
      </c>
      <c r="E63" s="10" t="s">
        <v>1723</v>
      </c>
      <c r="F63" s="10" t="s">
        <v>61</v>
      </c>
      <c r="G63" s="11"/>
      <c r="H63" s="11"/>
      <c r="I63" s="11"/>
      <c r="J63" s="11"/>
      <c r="K63" s="11"/>
      <c r="L63" s="11"/>
      <c r="M63" s="11"/>
      <c r="N63" s="390"/>
      <c r="O63" s="390"/>
      <c r="P63" s="390"/>
      <c r="Q63" s="384"/>
      <c r="R63" s="391"/>
      <c r="S63" s="387"/>
      <c r="T63" s="387"/>
      <c r="U63" s="387"/>
      <c r="V63" s="387"/>
      <c r="W63" s="387"/>
      <c r="X63" s="387"/>
      <c r="Y63" s="387"/>
      <c r="Z63" s="387"/>
      <c r="AA63" s="387"/>
      <c r="AB63" s="384"/>
      <c r="AC63" s="387"/>
      <c r="AD63" s="387"/>
      <c r="AE63" s="387"/>
      <c r="AF63" s="387"/>
      <c r="AG63" s="387"/>
      <c r="AH63" s="387"/>
      <c r="AI63" s="387"/>
      <c r="AJ63" s="387"/>
      <c r="AK63" s="387"/>
      <c r="AL63" s="387"/>
      <c r="AM63" s="387"/>
      <c r="AN63" s="384"/>
      <c r="AO63" s="384" t="s">
        <v>72</v>
      </c>
      <c r="AP63" s="384"/>
      <c r="AQ63" s="396"/>
      <c r="AR63" s="397"/>
      <c r="AS63" s="397"/>
      <c r="AT63" s="387"/>
      <c r="AU63" s="387"/>
      <c r="AV63" s="387"/>
      <c r="AW63" s="387"/>
      <c r="AX63" s="387"/>
      <c r="AY63" s="387"/>
      <c r="AZ63" s="387"/>
      <c r="BA63" s="387"/>
      <c r="BB63" s="387"/>
      <c r="BC63" s="387"/>
      <c r="BD63" s="387"/>
      <c r="BE63" s="387"/>
      <c r="BF63" s="387"/>
      <c r="BG63" s="387"/>
      <c r="BH63" s="387"/>
      <c r="BI63" s="387"/>
      <c r="BJ63" s="387"/>
      <c r="BK63" s="389"/>
      <c r="BL63" s="10"/>
      <c r="BM63" s="10"/>
      <c r="BN63" s="10">
        <v>67</v>
      </c>
      <c r="BO63" s="10"/>
      <c r="BP63" s="10"/>
      <c r="BQ63" s="10"/>
      <c r="BR63" s="10">
        <v>106</v>
      </c>
      <c r="BS63" s="282"/>
      <c r="BT63" s="10"/>
      <c r="BU63" s="10" t="s">
        <v>1725</v>
      </c>
      <c r="BV63" s="10"/>
      <c r="BW63" s="289"/>
      <c r="BX63" s="289"/>
      <c r="BY63" s="10"/>
      <c r="BZ63" s="10"/>
      <c r="CA63" s="10"/>
      <c r="CC63" s="410"/>
    </row>
    <row r="64" spans="1:1029" s="283" customFormat="1" ht="69" hidden="1" customHeight="1">
      <c r="B64" s="10"/>
      <c r="C64" s="280"/>
      <c r="D64" s="281" t="s">
        <v>1664</v>
      </c>
      <c r="E64" s="10" t="s">
        <v>1709</v>
      </c>
      <c r="F64" s="10" t="s">
        <v>77</v>
      </c>
      <c r="G64" s="11" t="s">
        <v>77</v>
      </c>
      <c r="H64" s="11"/>
      <c r="I64" s="11"/>
      <c r="J64" s="11"/>
      <c r="K64" s="11"/>
      <c r="L64" s="11"/>
      <c r="M64" s="11"/>
      <c r="N64" s="390"/>
      <c r="O64" s="390"/>
      <c r="P64" s="390"/>
      <c r="Q64" s="384"/>
      <c r="R64" s="391"/>
      <c r="S64" s="387"/>
      <c r="T64" s="387"/>
      <c r="U64" s="387"/>
      <c r="V64" s="387"/>
      <c r="W64" s="387"/>
      <c r="X64" s="387"/>
      <c r="Y64" s="387"/>
      <c r="Z64" s="387"/>
      <c r="AA64" s="387"/>
      <c r="AB64" s="384"/>
      <c r="AC64" s="387"/>
      <c r="AD64" s="387"/>
      <c r="AE64" s="387"/>
      <c r="AF64" s="387"/>
      <c r="AG64" s="387"/>
      <c r="AH64" s="387"/>
      <c r="AI64" s="387"/>
      <c r="AJ64" s="387"/>
      <c r="AK64" s="387"/>
      <c r="AL64" s="387"/>
      <c r="AM64" s="387"/>
      <c r="AN64" s="384"/>
      <c r="AO64" s="384" t="s">
        <v>72</v>
      </c>
      <c r="AP64" s="384"/>
      <c r="AQ64" s="396"/>
      <c r="AR64" s="397"/>
      <c r="AS64" s="397"/>
      <c r="AT64" s="387"/>
      <c r="AU64" s="387"/>
      <c r="AV64" s="387"/>
      <c r="AW64" s="387"/>
      <c r="AX64" s="387"/>
      <c r="AY64" s="387"/>
      <c r="AZ64" s="387"/>
      <c r="BA64" s="387"/>
      <c r="BB64" s="387"/>
      <c r="BC64" s="387"/>
      <c r="BD64" s="387"/>
      <c r="BE64" s="387"/>
      <c r="BF64" s="387"/>
      <c r="BG64" s="387"/>
      <c r="BH64" s="387"/>
      <c r="BI64" s="387"/>
      <c r="BJ64" s="387"/>
      <c r="BK64" s="389"/>
      <c r="BL64" s="10"/>
      <c r="BM64" s="10"/>
      <c r="BN64" s="10">
        <v>67</v>
      </c>
      <c r="BO64" s="10"/>
      <c r="BP64" s="10"/>
      <c r="BQ64" s="10"/>
      <c r="BR64" s="10">
        <v>106</v>
      </c>
      <c r="BS64" s="282"/>
      <c r="BT64" s="10"/>
      <c r="BU64" s="10"/>
      <c r="BV64" s="10"/>
      <c r="BW64" s="289"/>
      <c r="BX64" s="289" t="s">
        <v>1725</v>
      </c>
      <c r="BY64" s="10"/>
      <c r="BZ64" s="10"/>
      <c r="CA64" s="10"/>
      <c r="CC64" s="410"/>
    </row>
    <row r="65" spans="1:1029" s="283" customFormat="1" ht="69" hidden="1" customHeight="1">
      <c r="B65" s="10"/>
      <c r="C65" s="280"/>
      <c r="D65" s="281" t="s">
        <v>1818</v>
      </c>
      <c r="E65" s="10" t="s">
        <v>1710</v>
      </c>
      <c r="F65" s="10" t="s">
        <v>61</v>
      </c>
      <c r="G65" s="11" t="s">
        <v>1049</v>
      </c>
      <c r="H65" s="11"/>
      <c r="I65" s="11"/>
      <c r="J65" s="11"/>
      <c r="K65" s="11"/>
      <c r="L65" s="11"/>
      <c r="M65" s="11"/>
      <c r="N65" s="390"/>
      <c r="O65" s="390"/>
      <c r="P65" s="390"/>
      <c r="Q65" s="384"/>
      <c r="R65" s="391"/>
      <c r="S65" s="387"/>
      <c r="T65" s="387"/>
      <c r="U65" s="387"/>
      <c r="V65" s="387"/>
      <c r="W65" s="387"/>
      <c r="X65" s="387"/>
      <c r="Y65" s="387"/>
      <c r="Z65" s="387"/>
      <c r="AA65" s="387"/>
      <c r="AB65" s="384"/>
      <c r="AC65" s="387"/>
      <c r="AD65" s="387"/>
      <c r="AE65" s="387"/>
      <c r="AF65" s="387"/>
      <c r="AG65" s="387"/>
      <c r="AH65" s="387"/>
      <c r="AI65" s="387"/>
      <c r="AJ65" s="387"/>
      <c r="AK65" s="387"/>
      <c r="AL65" s="387"/>
      <c r="AM65" s="387"/>
      <c r="AN65" s="384"/>
      <c r="AO65" s="384" t="s">
        <v>72</v>
      </c>
      <c r="AP65" s="384"/>
      <c r="AQ65" s="396"/>
      <c r="AR65" s="397"/>
      <c r="AS65" s="397"/>
      <c r="AT65" s="387"/>
      <c r="AU65" s="387"/>
      <c r="AV65" s="387"/>
      <c r="AW65" s="387"/>
      <c r="AX65" s="387"/>
      <c r="AY65" s="387"/>
      <c r="AZ65" s="387"/>
      <c r="BA65" s="387"/>
      <c r="BB65" s="387"/>
      <c r="BC65" s="387"/>
      <c r="BD65" s="387"/>
      <c r="BE65" s="387"/>
      <c r="BF65" s="387"/>
      <c r="BG65" s="387"/>
      <c r="BH65" s="387"/>
      <c r="BI65" s="387"/>
      <c r="BJ65" s="387"/>
      <c r="BK65" s="389"/>
      <c r="BL65" s="10"/>
      <c r="BM65" s="10"/>
      <c r="BN65" s="10">
        <v>68</v>
      </c>
      <c r="BO65" s="10"/>
      <c r="BP65" s="10"/>
      <c r="BQ65" s="10"/>
      <c r="BR65" s="10">
        <v>107</v>
      </c>
      <c r="BS65" s="282"/>
      <c r="BT65" s="10"/>
      <c r="BU65" s="10" t="s">
        <v>1725</v>
      </c>
      <c r="BV65" s="10"/>
      <c r="BW65" s="289"/>
      <c r="BX65" s="289"/>
      <c r="BY65" s="10"/>
      <c r="BZ65" s="10"/>
      <c r="CA65" s="10"/>
      <c r="CC65" s="410"/>
    </row>
    <row r="66" spans="1:1029" s="283" customFormat="1" ht="69" hidden="1" customHeight="1">
      <c r="B66" s="10"/>
      <c r="C66" s="280"/>
      <c r="D66" s="281" t="s">
        <v>1664</v>
      </c>
      <c r="E66" s="10" t="s">
        <v>1711</v>
      </c>
      <c r="F66" s="10" t="s">
        <v>77</v>
      </c>
      <c r="G66" s="11" t="s">
        <v>77</v>
      </c>
      <c r="H66" s="11"/>
      <c r="I66" s="11"/>
      <c r="J66" s="11"/>
      <c r="K66" s="11"/>
      <c r="L66" s="11"/>
      <c r="M66" s="11"/>
      <c r="N66" s="390"/>
      <c r="O66" s="390"/>
      <c r="P66" s="390"/>
      <c r="Q66" s="384"/>
      <c r="R66" s="391"/>
      <c r="S66" s="387"/>
      <c r="T66" s="387"/>
      <c r="U66" s="387"/>
      <c r="V66" s="387"/>
      <c r="W66" s="387"/>
      <c r="X66" s="387"/>
      <c r="Y66" s="387"/>
      <c r="Z66" s="387"/>
      <c r="AA66" s="387"/>
      <c r="AB66" s="384"/>
      <c r="AC66" s="387"/>
      <c r="AD66" s="387"/>
      <c r="AE66" s="387"/>
      <c r="AF66" s="387"/>
      <c r="AG66" s="387"/>
      <c r="AH66" s="387"/>
      <c r="AI66" s="387"/>
      <c r="AJ66" s="387"/>
      <c r="AK66" s="387"/>
      <c r="AL66" s="387"/>
      <c r="AM66" s="387"/>
      <c r="AN66" s="384"/>
      <c r="AO66" s="384" t="s">
        <v>72</v>
      </c>
      <c r="AP66" s="384"/>
      <c r="AQ66" s="396"/>
      <c r="AR66" s="397"/>
      <c r="AS66" s="397"/>
      <c r="AT66" s="387"/>
      <c r="AU66" s="387"/>
      <c r="AV66" s="387"/>
      <c r="AW66" s="387"/>
      <c r="AX66" s="387"/>
      <c r="AY66" s="387"/>
      <c r="AZ66" s="387"/>
      <c r="BA66" s="387"/>
      <c r="BB66" s="387"/>
      <c r="BC66" s="387"/>
      <c r="BD66" s="387"/>
      <c r="BE66" s="387"/>
      <c r="BF66" s="387"/>
      <c r="BG66" s="387"/>
      <c r="BH66" s="387"/>
      <c r="BI66" s="387"/>
      <c r="BJ66" s="387"/>
      <c r="BK66" s="389"/>
      <c r="BL66" s="10"/>
      <c r="BM66" s="10"/>
      <c r="BN66" s="10">
        <v>68</v>
      </c>
      <c r="BO66" s="10"/>
      <c r="BP66" s="10"/>
      <c r="BQ66" s="10"/>
      <c r="BR66" s="10">
        <v>107</v>
      </c>
      <c r="BS66" s="282"/>
      <c r="BT66" s="10"/>
      <c r="BU66" s="10"/>
      <c r="BV66" s="10"/>
      <c r="BW66" s="289"/>
      <c r="BX66" s="289" t="s">
        <v>1725</v>
      </c>
      <c r="BY66" s="10"/>
      <c r="BZ66" s="10"/>
      <c r="CA66" s="10"/>
      <c r="CC66" s="410"/>
    </row>
    <row r="67" spans="1:1029" s="283" customFormat="1" ht="69" hidden="1" customHeight="1">
      <c r="B67" s="10"/>
      <c r="C67" s="280"/>
      <c r="D67" s="281" t="s">
        <v>1664</v>
      </c>
      <c r="E67" s="10" t="s">
        <v>1712</v>
      </c>
      <c r="F67" s="10" t="s">
        <v>77</v>
      </c>
      <c r="G67" s="11"/>
      <c r="H67" s="11"/>
      <c r="I67" s="11"/>
      <c r="J67" s="11"/>
      <c r="K67" s="11"/>
      <c r="L67" s="11"/>
      <c r="M67" s="11"/>
      <c r="N67" s="390"/>
      <c r="O67" s="390"/>
      <c r="P67" s="390"/>
      <c r="Q67" s="384"/>
      <c r="R67" s="391"/>
      <c r="S67" s="387"/>
      <c r="T67" s="387"/>
      <c r="U67" s="387"/>
      <c r="V67" s="387"/>
      <c r="W67" s="387"/>
      <c r="X67" s="387"/>
      <c r="Y67" s="387"/>
      <c r="Z67" s="387"/>
      <c r="AA67" s="387"/>
      <c r="AB67" s="384"/>
      <c r="AC67" s="387"/>
      <c r="AD67" s="387"/>
      <c r="AE67" s="387"/>
      <c r="AF67" s="387"/>
      <c r="AG67" s="387"/>
      <c r="AH67" s="387"/>
      <c r="AI67" s="387"/>
      <c r="AJ67" s="387"/>
      <c r="AK67" s="387"/>
      <c r="AL67" s="387"/>
      <c r="AM67" s="387"/>
      <c r="AN67" s="384"/>
      <c r="AO67" s="384" t="s">
        <v>72</v>
      </c>
      <c r="AP67" s="384"/>
      <c r="AQ67" s="396"/>
      <c r="AR67" s="397"/>
      <c r="AS67" s="397"/>
      <c r="AT67" s="387"/>
      <c r="AU67" s="387"/>
      <c r="AV67" s="387"/>
      <c r="AW67" s="387"/>
      <c r="AX67" s="387"/>
      <c r="AY67" s="387"/>
      <c r="AZ67" s="387"/>
      <c r="BA67" s="387"/>
      <c r="BB67" s="387"/>
      <c r="BC67" s="387"/>
      <c r="BD67" s="387"/>
      <c r="BE67" s="387"/>
      <c r="BF67" s="387"/>
      <c r="BG67" s="387"/>
      <c r="BH67" s="387"/>
      <c r="BI67" s="387"/>
      <c r="BJ67" s="387"/>
      <c r="BK67" s="389"/>
      <c r="BL67" s="10"/>
      <c r="BM67" s="10"/>
      <c r="BN67" s="10">
        <v>69</v>
      </c>
      <c r="BO67" s="10"/>
      <c r="BP67" s="10"/>
      <c r="BQ67" s="10"/>
      <c r="BR67" s="10">
        <v>108</v>
      </c>
      <c r="BS67" s="282"/>
      <c r="BT67" s="10"/>
      <c r="BU67" s="10"/>
      <c r="BV67" s="10"/>
      <c r="BW67" s="289"/>
      <c r="BX67" s="289" t="s">
        <v>1725</v>
      </c>
      <c r="BY67" s="10"/>
      <c r="BZ67" s="10"/>
      <c r="CA67" s="10"/>
      <c r="CC67" s="410"/>
    </row>
    <row r="68" spans="1:1029" s="283" customFormat="1" ht="69" hidden="1" customHeight="1">
      <c r="B68" s="10"/>
      <c r="C68" s="280"/>
      <c r="D68" s="281" t="s">
        <v>1818</v>
      </c>
      <c r="E68" s="10" t="s">
        <v>1713</v>
      </c>
      <c r="F68" s="10" t="s">
        <v>61</v>
      </c>
      <c r="G68" s="11"/>
      <c r="H68" s="11"/>
      <c r="I68" s="11"/>
      <c r="J68" s="11"/>
      <c r="K68" s="11"/>
      <c r="L68" s="11"/>
      <c r="M68" s="11"/>
      <c r="N68" s="390"/>
      <c r="O68" s="390"/>
      <c r="P68" s="390"/>
      <c r="Q68" s="384"/>
      <c r="R68" s="391"/>
      <c r="S68" s="387"/>
      <c r="T68" s="387"/>
      <c r="U68" s="387"/>
      <c r="V68" s="387"/>
      <c r="W68" s="387"/>
      <c r="X68" s="387"/>
      <c r="Y68" s="387"/>
      <c r="Z68" s="387"/>
      <c r="AA68" s="387"/>
      <c r="AB68" s="384"/>
      <c r="AC68" s="387"/>
      <c r="AD68" s="387"/>
      <c r="AE68" s="387"/>
      <c r="AF68" s="387"/>
      <c r="AG68" s="387"/>
      <c r="AH68" s="387"/>
      <c r="AI68" s="387"/>
      <c r="AJ68" s="387"/>
      <c r="AK68" s="387"/>
      <c r="AL68" s="387"/>
      <c r="AM68" s="387"/>
      <c r="AN68" s="384"/>
      <c r="AO68" s="384" t="s">
        <v>72</v>
      </c>
      <c r="AP68" s="384"/>
      <c r="AQ68" s="396"/>
      <c r="AR68" s="397"/>
      <c r="AS68" s="397"/>
      <c r="AT68" s="387"/>
      <c r="AU68" s="387"/>
      <c r="AV68" s="387"/>
      <c r="AW68" s="387"/>
      <c r="AX68" s="387"/>
      <c r="AY68" s="387"/>
      <c r="AZ68" s="387"/>
      <c r="BA68" s="387"/>
      <c r="BB68" s="387"/>
      <c r="BC68" s="387"/>
      <c r="BD68" s="387"/>
      <c r="BE68" s="387"/>
      <c r="BF68" s="387"/>
      <c r="BG68" s="387"/>
      <c r="BH68" s="387"/>
      <c r="BI68" s="387"/>
      <c r="BJ68" s="387"/>
      <c r="BK68" s="389"/>
      <c r="BL68" s="10"/>
      <c r="BM68" s="10"/>
      <c r="BN68" s="10">
        <v>69</v>
      </c>
      <c r="BO68" s="10"/>
      <c r="BP68" s="10"/>
      <c r="BQ68" s="10"/>
      <c r="BR68" s="10">
        <v>108</v>
      </c>
      <c r="BS68" s="282"/>
      <c r="BT68" s="10"/>
      <c r="BU68" s="10" t="s">
        <v>1725</v>
      </c>
      <c r="BV68" s="10"/>
      <c r="BW68" s="289"/>
      <c r="BX68" s="289"/>
      <c r="BY68" s="10"/>
      <c r="BZ68" s="10"/>
      <c r="CA68" s="10"/>
      <c r="CC68" s="410"/>
    </row>
    <row r="69" spans="1:1029" s="1" customFormat="1" ht="69" customHeight="1">
      <c r="A69" s="2"/>
      <c r="B69" s="10">
        <v>54</v>
      </c>
      <c r="C69" s="280">
        <v>53</v>
      </c>
      <c r="D69" s="281">
        <v>63</v>
      </c>
      <c r="E69" s="10" t="s">
        <v>337</v>
      </c>
      <c r="F69" s="10" t="s">
        <v>61</v>
      </c>
      <c r="G69" s="11" t="s">
        <v>1049</v>
      </c>
      <c r="H69" s="11"/>
      <c r="I69" s="11"/>
      <c r="J69" s="11"/>
      <c r="K69" s="11"/>
      <c r="L69" s="11"/>
      <c r="M69" s="11"/>
      <c r="N69" s="395">
        <v>36</v>
      </c>
      <c r="O69" s="390" t="s">
        <v>333</v>
      </c>
      <c r="P69" s="390" t="s">
        <v>63</v>
      </c>
      <c r="Q69" s="384" t="s">
        <v>334</v>
      </c>
      <c r="R69" s="385">
        <v>19</v>
      </c>
      <c r="S69" s="386">
        <v>21</v>
      </c>
      <c r="T69" s="387"/>
      <c r="U69" s="387"/>
      <c r="V69" s="387">
        <v>1</v>
      </c>
      <c r="W69" s="387"/>
      <c r="X69" s="387"/>
      <c r="Y69" s="387"/>
      <c r="Z69" s="387"/>
      <c r="AA69" s="386">
        <v>1</v>
      </c>
      <c r="AB69" s="383">
        <v>25</v>
      </c>
      <c r="AC69" s="388">
        <v>1</v>
      </c>
      <c r="AD69" s="387" t="s">
        <v>338</v>
      </c>
      <c r="AE69" s="387" t="s">
        <v>92</v>
      </c>
      <c r="AF69" s="387" t="s">
        <v>325</v>
      </c>
      <c r="AG69" s="387" t="s">
        <v>68</v>
      </c>
      <c r="AH69" s="387" t="s">
        <v>68</v>
      </c>
      <c r="AI69" s="387" t="s">
        <v>68</v>
      </c>
      <c r="AJ69" s="387" t="s">
        <v>68</v>
      </c>
      <c r="AK69" s="387" t="s">
        <v>68</v>
      </c>
      <c r="AL69" s="387" t="s">
        <v>69</v>
      </c>
      <c r="AM69" s="387" t="s">
        <v>336</v>
      </c>
      <c r="AN69" s="384" t="s">
        <v>71</v>
      </c>
      <c r="AO69" s="384" t="s">
        <v>72</v>
      </c>
      <c r="AP69" s="384"/>
      <c r="AQ69" s="384"/>
      <c r="AR69" s="384"/>
      <c r="AS69" s="384"/>
      <c r="AT69" s="387"/>
      <c r="AU69" s="387"/>
      <c r="AV69" s="387"/>
      <c r="AW69" s="387"/>
      <c r="AX69" s="387">
        <v>1</v>
      </c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9">
        <v>1230</v>
      </c>
      <c r="BL69" s="10"/>
      <c r="BM69" s="10" t="s">
        <v>73</v>
      </c>
      <c r="BN69" s="10">
        <v>59</v>
      </c>
      <c r="BO69" s="10" t="s">
        <v>74</v>
      </c>
      <c r="BP69" s="10" t="s">
        <v>339</v>
      </c>
      <c r="BQ69" s="10">
        <v>1</v>
      </c>
      <c r="BR69" s="10" t="str">
        <f t="shared" si="0"/>
        <v>53_63</v>
      </c>
      <c r="BS69" s="282"/>
      <c r="BT69" s="10"/>
      <c r="BU69" s="413" t="s">
        <v>1777</v>
      </c>
      <c r="BV69" s="10"/>
      <c r="BW69" s="289"/>
      <c r="BX69" s="289"/>
      <c r="BY69" s="457"/>
      <c r="BZ69" s="457"/>
      <c r="CA69" s="457"/>
      <c r="CB69" s="271"/>
      <c r="CC69" s="458" t="s">
        <v>1959</v>
      </c>
      <c r="CD69" s="271"/>
      <c r="CE69" s="271"/>
      <c r="CF69" s="271"/>
      <c r="CG69" s="271"/>
      <c r="CH69" s="271"/>
      <c r="CI69" s="271"/>
      <c r="CJ69" s="271"/>
      <c r="CK69" s="271"/>
      <c r="CL69" s="271"/>
      <c r="CM69" s="271"/>
      <c r="CN69" s="271"/>
      <c r="CO69" s="271"/>
      <c r="CP69" s="271"/>
      <c r="CQ69" s="271"/>
      <c r="CR69" s="271"/>
      <c r="CS69" s="271"/>
      <c r="CT69" s="271"/>
      <c r="CU69" s="271"/>
      <c r="CV69" s="271"/>
      <c r="CW69" s="271"/>
      <c r="CX69" s="271"/>
      <c r="CY69" s="271"/>
      <c r="CZ69" s="271"/>
      <c r="DA69" s="271"/>
      <c r="DB69" s="271"/>
      <c r="DC69" s="271"/>
      <c r="DD69" s="271"/>
      <c r="DE69" s="271"/>
      <c r="DF69" s="271"/>
      <c r="DG69" s="271"/>
      <c r="DH69" s="271"/>
      <c r="DI69" s="271"/>
      <c r="DJ69" s="271"/>
      <c r="DK69" s="271"/>
      <c r="DL69" s="271"/>
      <c r="DM69" s="271"/>
      <c r="DN69" s="271"/>
      <c r="DO69" s="271"/>
      <c r="DP69" s="271"/>
      <c r="DQ69" s="271"/>
      <c r="DR69" s="271"/>
      <c r="DS69" s="271"/>
      <c r="DT69" s="271"/>
      <c r="DU69" s="271"/>
      <c r="DV69" s="271"/>
      <c r="DW69" s="271"/>
      <c r="DX69" s="271"/>
      <c r="DY69" s="271"/>
      <c r="DZ69" s="271"/>
      <c r="EA69" s="271"/>
      <c r="EB69" s="271"/>
      <c r="EC69" s="271"/>
      <c r="ED69" s="271"/>
      <c r="EE69" s="271"/>
      <c r="EF69" s="271"/>
      <c r="EG69" s="271"/>
      <c r="EH69" s="271"/>
      <c r="EI69" s="271"/>
      <c r="EJ69" s="271"/>
      <c r="EK69" s="271"/>
      <c r="EL69" s="271"/>
      <c r="EM69" s="271"/>
      <c r="EN69" s="271"/>
      <c r="EO69" s="271"/>
      <c r="EP69" s="271"/>
      <c r="EQ69" s="271"/>
      <c r="ER69" s="271"/>
      <c r="ES69" s="271"/>
      <c r="ET69" s="271"/>
      <c r="EU69" s="271"/>
      <c r="EV69" s="271"/>
      <c r="EW69" s="271"/>
      <c r="EX69" s="271"/>
      <c r="EY69" s="271"/>
      <c r="EZ69" s="271"/>
      <c r="FA69" s="271"/>
      <c r="FB69" s="271"/>
      <c r="FC69" s="271"/>
      <c r="FD69" s="271"/>
      <c r="FE69" s="271"/>
      <c r="FF69" s="271"/>
      <c r="FG69" s="271"/>
      <c r="FH69" s="271"/>
      <c r="FI69" s="271"/>
      <c r="FJ69" s="271"/>
      <c r="FK69" s="271"/>
      <c r="FL69" s="271"/>
      <c r="FM69" s="271"/>
      <c r="FN69" s="271"/>
      <c r="FO69" s="271"/>
      <c r="FP69" s="271"/>
      <c r="FQ69" s="271"/>
      <c r="FR69" s="271"/>
      <c r="FS69" s="271"/>
      <c r="FT69" s="271"/>
      <c r="FU69" s="271"/>
      <c r="FV69" s="271"/>
      <c r="FW69" s="271"/>
      <c r="FX69" s="271"/>
      <c r="FY69" s="271"/>
      <c r="FZ69" s="271"/>
      <c r="GA69" s="271"/>
      <c r="GB69" s="271"/>
      <c r="GC69" s="271"/>
      <c r="GD69" s="271"/>
      <c r="GE69" s="271"/>
      <c r="GF69" s="271"/>
      <c r="GG69" s="271"/>
      <c r="GH69" s="271"/>
      <c r="GI69" s="271"/>
      <c r="GJ69" s="271"/>
      <c r="GK69" s="271"/>
      <c r="GL69" s="271"/>
      <c r="GM69" s="271"/>
      <c r="GN69" s="271"/>
      <c r="GO69" s="271"/>
      <c r="GP69" s="271"/>
      <c r="GQ69" s="271"/>
      <c r="GR69" s="271"/>
      <c r="GS69" s="271"/>
      <c r="GT69" s="271"/>
      <c r="GU69" s="271"/>
      <c r="GV69" s="271"/>
      <c r="GW69" s="271"/>
      <c r="GX69" s="271"/>
      <c r="GY69" s="271"/>
      <c r="GZ69" s="271"/>
      <c r="HA69" s="271"/>
      <c r="HB69" s="271"/>
      <c r="HC69" s="271"/>
      <c r="HD69" s="271"/>
      <c r="HE69" s="271"/>
      <c r="HF69" s="271"/>
      <c r="HG69" s="271"/>
      <c r="HH69" s="271"/>
      <c r="HI69" s="271"/>
      <c r="HJ69" s="271"/>
      <c r="HK69" s="271"/>
      <c r="HL69" s="271"/>
      <c r="HM69" s="271"/>
      <c r="HN69" s="271"/>
      <c r="HO69" s="271"/>
      <c r="HP69" s="271"/>
      <c r="HQ69" s="271"/>
      <c r="HR69" s="271"/>
      <c r="HS69" s="271"/>
      <c r="HT69" s="271"/>
      <c r="HU69" s="271"/>
      <c r="HV69" s="271"/>
      <c r="HW69" s="271"/>
      <c r="HX69" s="271"/>
      <c r="HY69" s="271"/>
      <c r="HZ69" s="271"/>
      <c r="IA69" s="271"/>
      <c r="IB69" s="271"/>
      <c r="IC69" s="271"/>
      <c r="ID69" s="271"/>
      <c r="IE69" s="271"/>
      <c r="IF69" s="271"/>
      <c r="IG69" s="271"/>
      <c r="IH69" s="271"/>
      <c r="II69" s="271"/>
      <c r="IJ69" s="271"/>
      <c r="IK69" s="271"/>
      <c r="IL69" s="271"/>
      <c r="IM69" s="271"/>
      <c r="IN69" s="271"/>
      <c r="IO69" s="271"/>
      <c r="IP69" s="271"/>
      <c r="IQ69" s="271"/>
      <c r="IR69" s="271"/>
      <c r="IS69" s="271"/>
      <c r="IT69" s="271"/>
      <c r="IU69" s="271"/>
      <c r="IV69" s="271"/>
      <c r="IW69" s="271"/>
      <c r="IX69" s="271"/>
      <c r="IY69" s="271"/>
      <c r="IZ69" s="271"/>
      <c r="JA69" s="271"/>
      <c r="JB69" s="271"/>
      <c r="JC69" s="271"/>
      <c r="JD69" s="271"/>
      <c r="JE69" s="271"/>
      <c r="JF69" s="271"/>
      <c r="JG69" s="271"/>
      <c r="JH69" s="271"/>
      <c r="JI69" s="271"/>
      <c r="JJ69" s="271"/>
      <c r="JK69" s="271"/>
      <c r="JL69" s="271"/>
      <c r="JM69" s="271"/>
      <c r="JN69" s="271"/>
      <c r="JO69" s="271"/>
      <c r="JP69" s="271"/>
      <c r="JQ69" s="271"/>
      <c r="JR69" s="271"/>
      <c r="JS69" s="271"/>
      <c r="JT69" s="271"/>
      <c r="JU69" s="271"/>
      <c r="JV69" s="271"/>
      <c r="JW69" s="271"/>
      <c r="JX69" s="271"/>
      <c r="JY69" s="271"/>
      <c r="JZ69" s="271"/>
      <c r="KA69" s="271"/>
      <c r="KB69" s="271"/>
      <c r="KC69" s="271"/>
      <c r="KD69" s="271"/>
      <c r="KE69" s="271"/>
      <c r="KF69" s="271"/>
      <c r="KG69" s="271"/>
      <c r="KH69" s="271"/>
      <c r="KI69" s="271"/>
      <c r="KJ69" s="271"/>
      <c r="KK69" s="271"/>
      <c r="KL69" s="271"/>
      <c r="KM69" s="271"/>
      <c r="KN69" s="271"/>
      <c r="KO69" s="271"/>
      <c r="KP69" s="271"/>
      <c r="KQ69" s="271"/>
      <c r="KR69" s="271"/>
      <c r="KS69" s="271"/>
      <c r="KT69" s="271"/>
      <c r="KU69" s="271"/>
      <c r="KV69" s="271"/>
      <c r="KW69" s="271"/>
      <c r="KX69" s="271"/>
      <c r="KY69" s="271"/>
      <c r="KZ69" s="271"/>
      <c r="LA69" s="271"/>
      <c r="LB69" s="271"/>
      <c r="LC69" s="271"/>
      <c r="LD69" s="271"/>
      <c r="LE69" s="271"/>
      <c r="LF69" s="271"/>
      <c r="LG69" s="271"/>
      <c r="LH69" s="271"/>
      <c r="LI69" s="271"/>
      <c r="LJ69" s="271"/>
      <c r="LK69" s="271"/>
      <c r="LL69" s="271"/>
      <c r="LM69" s="271"/>
      <c r="LN69" s="271"/>
      <c r="LO69" s="271"/>
      <c r="LP69" s="271"/>
      <c r="LQ69" s="271"/>
      <c r="LR69" s="271"/>
      <c r="LS69" s="271"/>
      <c r="LT69" s="271"/>
      <c r="LU69" s="271"/>
      <c r="LV69" s="271"/>
      <c r="LW69" s="271"/>
      <c r="LX69" s="271"/>
      <c r="LY69" s="271"/>
      <c r="LZ69" s="271"/>
      <c r="MA69" s="271"/>
      <c r="MB69" s="271"/>
      <c r="MC69" s="271"/>
      <c r="MD69" s="271"/>
      <c r="ME69" s="271"/>
      <c r="MF69" s="271"/>
      <c r="MG69" s="271"/>
      <c r="MH69" s="271"/>
      <c r="MI69" s="271"/>
      <c r="MJ69" s="271"/>
      <c r="MK69" s="271"/>
      <c r="ML69" s="271"/>
      <c r="MM69" s="271"/>
      <c r="MN69" s="271"/>
      <c r="MO69" s="271"/>
      <c r="MP69" s="271"/>
      <c r="MQ69" s="271"/>
      <c r="MR69" s="271"/>
      <c r="MS69" s="271"/>
      <c r="MT69" s="271"/>
      <c r="MU69" s="271"/>
      <c r="MV69" s="271"/>
      <c r="MW69" s="271"/>
      <c r="MX69" s="271"/>
      <c r="MY69" s="271"/>
      <c r="MZ69" s="271"/>
      <c r="NA69" s="271"/>
      <c r="NB69" s="271"/>
      <c r="NC69" s="271"/>
      <c r="ND69" s="271"/>
      <c r="NE69" s="271"/>
      <c r="NF69" s="271"/>
      <c r="NG69" s="271"/>
      <c r="NH69" s="271"/>
      <c r="NI69" s="271"/>
      <c r="NJ69" s="271"/>
      <c r="NK69" s="271"/>
      <c r="NL69" s="271"/>
      <c r="NM69" s="271"/>
      <c r="NN69" s="271"/>
      <c r="NO69" s="271"/>
      <c r="NP69" s="271"/>
      <c r="NQ69" s="271"/>
      <c r="NR69" s="271"/>
      <c r="NS69" s="271"/>
      <c r="NT69" s="271"/>
      <c r="NU69" s="271"/>
      <c r="NV69" s="271"/>
      <c r="NW69" s="271"/>
      <c r="NX69" s="271"/>
      <c r="NY69" s="271"/>
      <c r="NZ69" s="271"/>
      <c r="OA69" s="271"/>
      <c r="OB69" s="271"/>
      <c r="OC69" s="271"/>
      <c r="OD69" s="271"/>
      <c r="OE69" s="271"/>
      <c r="OF69" s="271"/>
      <c r="OG69" s="271"/>
      <c r="OH69" s="271"/>
      <c r="OI69" s="271"/>
      <c r="OJ69" s="271"/>
      <c r="OK69" s="271"/>
      <c r="OL69" s="271"/>
      <c r="OM69" s="271"/>
      <c r="ON69" s="271"/>
      <c r="OO69" s="271"/>
      <c r="OP69" s="271"/>
      <c r="OQ69" s="271"/>
      <c r="OR69" s="271"/>
      <c r="OS69" s="271"/>
      <c r="OT69" s="271"/>
      <c r="OU69" s="271"/>
      <c r="OV69" s="271"/>
      <c r="OW69" s="271"/>
      <c r="OX69" s="271"/>
      <c r="OY69" s="271"/>
      <c r="OZ69" s="271"/>
      <c r="PA69" s="271"/>
      <c r="PB69" s="271"/>
      <c r="PC69" s="271"/>
      <c r="PD69" s="271"/>
      <c r="PE69" s="271"/>
      <c r="PF69" s="271"/>
      <c r="PG69" s="271"/>
      <c r="PH69" s="271"/>
      <c r="PI69" s="271"/>
      <c r="PJ69" s="271"/>
      <c r="PK69" s="271"/>
      <c r="PL69" s="271"/>
      <c r="PM69" s="271"/>
      <c r="PN69" s="271"/>
      <c r="PO69" s="271"/>
      <c r="PP69" s="271"/>
      <c r="PQ69" s="271"/>
      <c r="PR69" s="271"/>
      <c r="PS69" s="271"/>
      <c r="PT69" s="271"/>
      <c r="PU69" s="271"/>
      <c r="PV69" s="271"/>
      <c r="PW69" s="271"/>
      <c r="PX69" s="271"/>
      <c r="PY69" s="271"/>
      <c r="PZ69" s="271"/>
      <c r="QA69" s="271"/>
      <c r="QB69" s="271"/>
      <c r="QC69" s="271"/>
      <c r="QD69" s="271"/>
      <c r="QE69" s="271"/>
      <c r="QF69" s="271"/>
      <c r="QG69" s="271"/>
      <c r="QH69" s="271"/>
      <c r="QI69" s="271"/>
      <c r="QJ69" s="271"/>
      <c r="QK69" s="271"/>
      <c r="QL69" s="271"/>
      <c r="QM69" s="271"/>
      <c r="QN69" s="271"/>
      <c r="QO69" s="271"/>
      <c r="QP69" s="271"/>
      <c r="QQ69" s="271"/>
      <c r="QR69" s="271"/>
      <c r="QS69" s="271"/>
      <c r="QT69" s="271"/>
      <c r="QU69" s="271"/>
      <c r="QV69" s="271"/>
      <c r="QW69" s="271"/>
      <c r="QX69" s="271"/>
      <c r="QY69" s="271"/>
      <c r="QZ69" s="271"/>
      <c r="RA69" s="271"/>
      <c r="RB69" s="271"/>
      <c r="RC69" s="271"/>
      <c r="RD69" s="271"/>
      <c r="RE69" s="271"/>
      <c r="RF69" s="271"/>
      <c r="RG69" s="271"/>
      <c r="RH69" s="271"/>
      <c r="RI69" s="271"/>
      <c r="RJ69" s="271"/>
      <c r="RK69" s="271"/>
      <c r="RL69" s="271"/>
      <c r="RM69" s="271"/>
      <c r="RN69" s="271"/>
      <c r="RO69" s="271"/>
      <c r="RP69" s="271"/>
      <c r="RQ69" s="271"/>
      <c r="RR69" s="271"/>
      <c r="RS69" s="271"/>
      <c r="RT69" s="271"/>
      <c r="RU69" s="271"/>
      <c r="RV69" s="271"/>
      <c r="RW69" s="271"/>
      <c r="RX69" s="271"/>
      <c r="RY69" s="271"/>
      <c r="RZ69" s="271"/>
      <c r="SA69" s="271"/>
      <c r="SB69" s="271"/>
      <c r="SC69" s="271"/>
      <c r="SD69" s="271"/>
      <c r="SE69" s="271"/>
      <c r="SF69" s="271"/>
      <c r="SG69" s="271"/>
      <c r="SH69" s="271"/>
      <c r="SI69" s="271"/>
      <c r="SJ69" s="271"/>
      <c r="SK69" s="271"/>
      <c r="SL69" s="271"/>
      <c r="SM69" s="271"/>
      <c r="SN69" s="271"/>
      <c r="SO69" s="271"/>
      <c r="SP69" s="271"/>
      <c r="SQ69" s="271"/>
      <c r="SR69" s="271"/>
      <c r="SS69" s="271"/>
      <c r="ST69" s="271"/>
      <c r="SU69" s="271"/>
      <c r="SV69" s="271"/>
      <c r="SW69" s="271"/>
      <c r="SX69" s="271"/>
      <c r="SY69" s="271"/>
      <c r="SZ69" s="271"/>
      <c r="TA69" s="271"/>
      <c r="TB69" s="271"/>
      <c r="TC69" s="271"/>
      <c r="TD69" s="271"/>
      <c r="TE69" s="271"/>
      <c r="TF69" s="271"/>
      <c r="TG69" s="271"/>
      <c r="TH69" s="271"/>
      <c r="TI69" s="271"/>
      <c r="TJ69" s="271"/>
      <c r="TK69" s="271"/>
      <c r="TL69" s="271"/>
      <c r="TM69" s="271"/>
      <c r="TN69" s="271"/>
      <c r="TO69" s="271"/>
      <c r="TP69" s="271"/>
      <c r="TQ69" s="271"/>
      <c r="TR69" s="271"/>
      <c r="TS69" s="271"/>
      <c r="TT69" s="271"/>
      <c r="TU69" s="271"/>
      <c r="TV69" s="271"/>
      <c r="TW69" s="271"/>
      <c r="TX69" s="271"/>
      <c r="TY69" s="271"/>
      <c r="TZ69" s="271"/>
      <c r="UA69" s="271"/>
      <c r="UB69" s="271"/>
      <c r="UC69" s="271"/>
      <c r="UD69" s="271"/>
      <c r="UE69" s="271"/>
      <c r="UF69" s="271"/>
      <c r="UG69" s="271"/>
      <c r="UH69" s="271"/>
      <c r="UI69" s="271"/>
      <c r="UJ69" s="271"/>
      <c r="UK69" s="271"/>
      <c r="UL69" s="271"/>
      <c r="UM69" s="271"/>
      <c r="UN69" s="271"/>
      <c r="UO69" s="271"/>
      <c r="UP69" s="271"/>
      <c r="UQ69" s="271"/>
      <c r="UR69" s="271"/>
      <c r="US69" s="271"/>
      <c r="UT69" s="271"/>
      <c r="UU69" s="271"/>
      <c r="UV69" s="271"/>
      <c r="UW69" s="271"/>
      <c r="UX69" s="271"/>
      <c r="UY69" s="271"/>
      <c r="UZ69" s="271"/>
      <c r="VA69" s="271"/>
      <c r="VB69" s="271"/>
      <c r="VC69" s="271"/>
      <c r="VD69" s="271"/>
      <c r="VE69" s="271"/>
      <c r="VF69" s="271"/>
      <c r="VG69" s="271"/>
      <c r="VH69" s="271"/>
      <c r="VI69" s="271"/>
      <c r="VJ69" s="271"/>
      <c r="VK69" s="271"/>
      <c r="VL69" s="271"/>
      <c r="VM69" s="271"/>
      <c r="VN69" s="271"/>
      <c r="VO69" s="271"/>
      <c r="VP69" s="271"/>
      <c r="VQ69" s="271"/>
      <c r="VR69" s="271"/>
      <c r="VS69" s="271"/>
      <c r="VT69" s="271"/>
      <c r="VU69" s="271"/>
      <c r="VV69" s="271"/>
      <c r="VW69" s="271"/>
      <c r="VX69" s="271"/>
      <c r="VY69" s="271"/>
      <c r="VZ69" s="271"/>
      <c r="WA69" s="271"/>
      <c r="WB69" s="271"/>
      <c r="WC69" s="271"/>
      <c r="WD69" s="271"/>
      <c r="WE69" s="271"/>
      <c r="WF69" s="271"/>
      <c r="WG69" s="271"/>
      <c r="WH69" s="271"/>
      <c r="WI69" s="271"/>
      <c r="WJ69" s="271"/>
      <c r="WK69" s="271"/>
      <c r="WL69" s="271"/>
      <c r="WM69" s="271"/>
      <c r="WN69" s="271"/>
      <c r="WO69" s="271"/>
      <c r="WP69" s="271"/>
      <c r="WQ69" s="271"/>
      <c r="WR69" s="271"/>
      <c r="WS69" s="271"/>
      <c r="WT69" s="271"/>
      <c r="WU69" s="271"/>
      <c r="WV69" s="271"/>
      <c r="WW69" s="271"/>
      <c r="WX69" s="271"/>
      <c r="WY69" s="271"/>
      <c r="WZ69" s="271"/>
      <c r="XA69" s="271"/>
      <c r="XB69" s="271"/>
      <c r="XC69" s="271"/>
      <c r="XD69" s="271"/>
      <c r="XE69" s="271"/>
      <c r="XF69" s="271"/>
      <c r="XG69" s="271"/>
      <c r="XH69" s="271"/>
      <c r="XI69" s="271"/>
      <c r="XJ69" s="271"/>
      <c r="XK69" s="271"/>
      <c r="XL69" s="271"/>
      <c r="XM69" s="271"/>
      <c r="XN69" s="271"/>
      <c r="XO69" s="271"/>
      <c r="XP69" s="271"/>
      <c r="XQ69" s="271"/>
      <c r="XR69" s="271"/>
      <c r="XS69" s="271"/>
      <c r="XT69" s="271"/>
      <c r="XU69" s="271"/>
      <c r="XV69" s="271"/>
      <c r="XW69" s="271"/>
      <c r="XX69" s="271"/>
      <c r="XY69" s="271"/>
      <c r="XZ69" s="271"/>
      <c r="YA69" s="271"/>
      <c r="YB69" s="271"/>
      <c r="YC69" s="271"/>
      <c r="YD69" s="271"/>
      <c r="YE69" s="271"/>
      <c r="YF69" s="271"/>
      <c r="YG69" s="271"/>
      <c r="YH69" s="271"/>
      <c r="YI69" s="271"/>
      <c r="YJ69" s="271"/>
      <c r="YK69" s="271"/>
      <c r="YL69" s="271"/>
      <c r="YM69" s="271"/>
      <c r="YN69" s="271"/>
      <c r="YO69" s="271"/>
      <c r="YP69" s="271"/>
      <c r="YQ69" s="271"/>
      <c r="YR69" s="271"/>
      <c r="YS69" s="271"/>
      <c r="YT69" s="271"/>
      <c r="YU69" s="271"/>
      <c r="YV69" s="271"/>
      <c r="YW69" s="271"/>
      <c r="YX69" s="271"/>
      <c r="YY69" s="271"/>
      <c r="YZ69" s="271"/>
      <c r="ZA69" s="271"/>
      <c r="ZB69" s="271"/>
      <c r="ZC69" s="271"/>
      <c r="ZD69" s="271"/>
      <c r="ZE69" s="271"/>
      <c r="ZF69" s="271"/>
      <c r="ZG69" s="271"/>
      <c r="ZH69" s="271"/>
      <c r="ZI69" s="271"/>
      <c r="ZJ69" s="271"/>
      <c r="ZK69" s="271"/>
      <c r="ZL69" s="271"/>
      <c r="ZM69" s="271"/>
      <c r="ZN69" s="271"/>
      <c r="ZO69" s="271"/>
      <c r="ZP69" s="271"/>
      <c r="ZQ69" s="271"/>
      <c r="ZR69" s="271"/>
      <c r="ZS69" s="271"/>
      <c r="ZT69" s="271"/>
      <c r="ZU69" s="271"/>
      <c r="ZV69" s="271"/>
      <c r="ZW69" s="271"/>
      <c r="ZX69" s="271"/>
      <c r="ZY69" s="271"/>
      <c r="ZZ69" s="271"/>
      <c r="AAA69" s="271"/>
      <c r="AAB69" s="271"/>
      <c r="AAC69" s="271"/>
      <c r="AAD69" s="271"/>
      <c r="AAE69" s="271"/>
      <c r="AAF69" s="271"/>
      <c r="AAG69" s="271"/>
      <c r="AAH69" s="271"/>
      <c r="AAI69" s="271"/>
      <c r="AAJ69" s="271"/>
      <c r="AAK69" s="271"/>
      <c r="AAL69" s="271"/>
      <c r="AAM69" s="271"/>
      <c r="AAN69" s="271"/>
      <c r="AAO69" s="271"/>
      <c r="AAP69" s="271"/>
      <c r="AAQ69" s="271"/>
      <c r="AAR69" s="271"/>
      <c r="AAS69" s="271"/>
      <c r="AAT69" s="271"/>
      <c r="AAU69" s="271"/>
      <c r="AAV69" s="271"/>
      <c r="AAW69" s="271"/>
      <c r="AAX69" s="271"/>
      <c r="AAY69" s="271"/>
      <c r="AAZ69" s="271"/>
      <c r="ABA69" s="271"/>
      <c r="ABB69" s="271"/>
      <c r="ABC69" s="271"/>
      <c r="ABD69" s="271"/>
      <c r="ABE69" s="271"/>
      <c r="ABF69" s="271"/>
      <c r="ABG69" s="271"/>
      <c r="ABH69" s="271"/>
      <c r="ABI69" s="271"/>
      <c r="ABJ69" s="271"/>
      <c r="ABK69" s="271"/>
      <c r="ABL69" s="271"/>
      <c r="ABM69" s="271"/>
      <c r="ABN69" s="271"/>
      <c r="ABO69" s="271"/>
      <c r="ABP69" s="271"/>
      <c r="ABQ69" s="271"/>
      <c r="ABR69" s="271"/>
      <c r="ABS69" s="271"/>
      <c r="ABT69" s="271"/>
      <c r="ABU69" s="271"/>
      <c r="ABV69" s="271"/>
      <c r="ABW69" s="271"/>
      <c r="ABX69" s="271"/>
      <c r="ABY69" s="271"/>
      <c r="ABZ69" s="271"/>
      <c r="ACA69" s="271"/>
      <c r="ACB69" s="271"/>
      <c r="ACC69" s="271"/>
      <c r="ACD69" s="271"/>
      <c r="ACE69" s="271"/>
      <c r="ACF69" s="271"/>
      <c r="ACG69" s="271"/>
      <c r="ACH69" s="271"/>
      <c r="ACI69" s="271"/>
      <c r="ACJ69" s="271"/>
      <c r="ACK69" s="271"/>
      <c r="ACL69" s="271"/>
      <c r="ACM69" s="271"/>
      <c r="ACN69" s="271"/>
      <c r="ACO69" s="271"/>
      <c r="ACP69" s="271"/>
      <c r="ACQ69" s="271"/>
      <c r="ACR69" s="271"/>
      <c r="ACS69" s="271"/>
      <c r="ACT69" s="271"/>
      <c r="ACU69" s="271"/>
      <c r="ACV69" s="271"/>
      <c r="ACW69" s="271"/>
      <c r="ACX69" s="271"/>
      <c r="ACY69" s="271"/>
      <c r="ACZ69" s="271"/>
      <c r="ADA69" s="271"/>
      <c r="ADB69" s="271"/>
      <c r="ADC69" s="271"/>
      <c r="ADD69" s="271"/>
      <c r="ADE69" s="271"/>
      <c r="ADF69" s="271"/>
      <c r="ADG69" s="271"/>
      <c r="ADH69" s="271"/>
      <c r="ADI69" s="271"/>
      <c r="ADJ69" s="271"/>
      <c r="ADK69" s="271"/>
      <c r="ADL69" s="271"/>
      <c r="ADM69" s="271"/>
      <c r="ADN69" s="271"/>
      <c r="ADO69" s="271"/>
      <c r="ADP69" s="271"/>
      <c r="ADQ69" s="271"/>
      <c r="ADR69" s="271"/>
      <c r="ADS69" s="271"/>
      <c r="ADT69" s="271"/>
      <c r="ADU69" s="271"/>
      <c r="ADV69" s="271"/>
      <c r="ADW69" s="271"/>
      <c r="ADX69" s="271"/>
      <c r="ADY69" s="271"/>
      <c r="ADZ69" s="271"/>
      <c r="AEA69" s="271"/>
      <c r="AEB69" s="271"/>
      <c r="AEC69" s="271"/>
      <c r="AED69" s="271"/>
      <c r="AEE69" s="271"/>
      <c r="AEF69" s="271"/>
      <c r="AEG69" s="271"/>
      <c r="AEH69" s="271"/>
      <c r="AEI69" s="271"/>
      <c r="AEJ69" s="271"/>
      <c r="AEK69" s="271"/>
      <c r="AEL69" s="271"/>
      <c r="AEM69" s="271"/>
      <c r="AEN69" s="271"/>
      <c r="AEO69" s="271"/>
      <c r="AEP69" s="271"/>
      <c r="AEQ69" s="271"/>
      <c r="AER69" s="271"/>
      <c r="AES69" s="271"/>
      <c r="AET69" s="271"/>
      <c r="AEU69" s="271"/>
      <c r="AEV69" s="271"/>
      <c r="AEW69" s="271"/>
      <c r="AEX69" s="271"/>
      <c r="AEY69" s="271"/>
      <c r="AEZ69" s="271"/>
      <c r="AFA69" s="271"/>
      <c r="AFB69" s="271"/>
      <c r="AFC69" s="271"/>
      <c r="AFD69" s="271"/>
      <c r="AFE69" s="271"/>
      <c r="AFF69" s="271"/>
      <c r="AFG69" s="271"/>
      <c r="AFH69" s="271"/>
      <c r="AFI69" s="271"/>
      <c r="AFJ69" s="271"/>
      <c r="AFK69" s="271"/>
      <c r="AFL69" s="271"/>
      <c r="AFM69" s="271"/>
      <c r="AFN69" s="271"/>
      <c r="AFO69" s="271"/>
      <c r="AFP69" s="271"/>
      <c r="AFQ69" s="271"/>
      <c r="AFR69" s="271"/>
      <c r="AFS69" s="271"/>
      <c r="AFT69" s="271"/>
      <c r="AFU69" s="271"/>
      <c r="AFV69" s="271"/>
      <c r="AFW69" s="271"/>
      <c r="AFX69" s="271"/>
      <c r="AFY69" s="271"/>
      <c r="AFZ69" s="271"/>
      <c r="AGA69" s="271"/>
      <c r="AGB69" s="271"/>
      <c r="AGC69" s="271"/>
      <c r="AGD69" s="271"/>
      <c r="AGE69" s="271"/>
      <c r="AGF69" s="271"/>
      <c r="AGG69" s="271"/>
      <c r="AGH69" s="271"/>
      <c r="AGI69" s="271"/>
      <c r="AGJ69" s="271"/>
      <c r="AGK69" s="271"/>
      <c r="AGL69" s="271"/>
      <c r="AGM69" s="271"/>
      <c r="AGN69" s="271"/>
      <c r="AGO69" s="271"/>
      <c r="AGP69" s="271"/>
      <c r="AGQ69" s="271"/>
      <c r="AGR69" s="271"/>
      <c r="AGS69" s="271"/>
      <c r="AGT69" s="271"/>
      <c r="AGU69" s="271"/>
      <c r="AGV69" s="271"/>
      <c r="AGW69" s="271"/>
      <c r="AGX69" s="271"/>
      <c r="AGY69" s="271"/>
      <c r="AGZ69" s="271"/>
      <c r="AHA69" s="271"/>
      <c r="AHB69" s="271"/>
      <c r="AHC69" s="271"/>
      <c r="AHD69" s="271"/>
      <c r="AHE69" s="271"/>
      <c r="AHF69" s="271"/>
      <c r="AHG69" s="271"/>
      <c r="AHH69" s="271"/>
      <c r="AHI69" s="271"/>
      <c r="AHJ69" s="271"/>
      <c r="AHK69" s="271"/>
      <c r="AHL69" s="271"/>
      <c r="AHM69" s="271"/>
      <c r="AHN69" s="271"/>
      <c r="AHO69" s="271"/>
      <c r="AHP69" s="271"/>
      <c r="AHQ69" s="271"/>
      <c r="AHR69" s="271"/>
      <c r="AHS69" s="271"/>
      <c r="AHT69" s="271"/>
      <c r="AHU69" s="271"/>
      <c r="AHV69" s="271"/>
      <c r="AHW69" s="271"/>
      <c r="AHX69" s="271"/>
      <c r="AHY69" s="271"/>
      <c r="AHZ69" s="271"/>
      <c r="AIA69" s="271"/>
      <c r="AIB69" s="271"/>
      <c r="AIC69" s="271"/>
      <c r="AID69" s="271"/>
      <c r="AIE69" s="271"/>
      <c r="AIF69" s="271"/>
      <c r="AIG69" s="271"/>
      <c r="AIH69" s="271"/>
      <c r="AII69" s="271"/>
      <c r="AIJ69" s="271"/>
      <c r="AIK69" s="271"/>
      <c r="AIL69" s="271"/>
      <c r="AIM69" s="271"/>
      <c r="AIN69" s="271"/>
      <c r="AIO69" s="271"/>
      <c r="AIP69" s="271"/>
      <c r="AIQ69" s="271"/>
      <c r="AIR69" s="271"/>
      <c r="AIS69" s="271"/>
      <c r="AIT69" s="271"/>
      <c r="AIU69" s="271"/>
      <c r="AIV69" s="271"/>
      <c r="AIW69" s="271"/>
      <c r="AIX69" s="271"/>
      <c r="AIY69" s="271"/>
      <c r="AIZ69" s="271"/>
      <c r="AJA69" s="271"/>
      <c r="AJB69" s="271"/>
      <c r="AJC69" s="271"/>
      <c r="AJD69" s="271"/>
      <c r="AJE69" s="271"/>
      <c r="AJF69" s="271"/>
      <c r="AJG69" s="271"/>
      <c r="AJH69" s="271"/>
      <c r="AJI69" s="271"/>
      <c r="AJJ69" s="271"/>
      <c r="AJK69" s="271"/>
      <c r="AJL69" s="271"/>
      <c r="AJM69" s="271"/>
      <c r="AJN69" s="271"/>
      <c r="AJO69" s="271"/>
      <c r="AJP69" s="271"/>
      <c r="AJQ69" s="271"/>
      <c r="AJR69" s="271"/>
      <c r="AJS69" s="271"/>
      <c r="AJT69" s="271"/>
      <c r="AJU69" s="271"/>
      <c r="AJV69" s="271"/>
      <c r="AJW69" s="271"/>
      <c r="AJX69" s="271"/>
      <c r="AJY69" s="271"/>
      <c r="AJZ69" s="271"/>
      <c r="AKA69" s="271"/>
      <c r="AKB69" s="271"/>
      <c r="AKC69" s="271"/>
      <c r="AKD69" s="271"/>
      <c r="AKE69" s="271"/>
      <c r="AKF69" s="271"/>
      <c r="AKG69" s="271"/>
      <c r="AKH69" s="271"/>
      <c r="AKI69" s="271"/>
      <c r="AKJ69" s="271"/>
      <c r="AKK69" s="271"/>
      <c r="AKL69" s="271"/>
      <c r="AKM69" s="271"/>
      <c r="AKN69" s="271"/>
      <c r="AKO69" s="271"/>
      <c r="AKP69" s="271"/>
      <c r="AKQ69" s="271"/>
      <c r="AKR69" s="271"/>
      <c r="AKS69" s="271"/>
      <c r="AKT69" s="271"/>
      <c r="AKU69" s="271"/>
      <c r="AKV69" s="271"/>
      <c r="AKW69" s="271"/>
      <c r="AKX69" s="271"/>
      <c r="AKY69" s="271"/>
      <c r="AKZ69" s="271"/>
      <c r="ALA69" s="271"/>
      <c r="ALB69" s="271"/>
      <c r="ALC69" s="271"/>
      <c r="ALD69" s="271"/>
      <c r="ALE69" s="271"/>
      <c r="ALF69" s="271"/>
      <c r="ALG69" s="271"/>
      <c r="ALH69" s="271"/>
      <c r="ALI69" s="271"/>
      <c r="ALJ69" s="271"/>
      <c r="ALK69" s="271"/>
      <c r="ALL69" s="271"/>
      <c r="ALM69" s="271"/>
      <c r="ALN69" s="271"/>
      <c r="ALO69" s="271"/>
      <c r="ALP69" s="271"/>
      <c r="ALQ69" s="271"/>
      <c r="ALR69" s="271"/>
      <c r="ALS69" s="271"/>
      <c r="ALT69" s="271"/>
      <c r="ALU69" s="271"/>
      <c r="ALV69" s="271"/>
      <c r="ALW69" s="271"/>
      <c r="ALX69" s="271"/>
      <c r="ALY69" s="271"/>
      <c r="ALZ69" s="271"/>
      <c r="AMA69" s="271"/>
      <c r="AMB69" s="271"/>
      <c r="AMC69" s="271"/>
      <c r="AMD69" s="271"/>
      <c r="AME69" s="271"/>
      <c r="AMF69" s="271"/>
      <c r="AMG69" s="271"/>
      <c r="AMH69" s="271"/>
      <c r="AMI69" s="271"/>
      <c r="AMJ69" s="271"/>
      <c r="AMK69" s="271"/>
      <c r="AML69" s="271"/>
      <c r="AMM69" s="271"/>
      <c r="AMN69" s="271"/>
      <c r="AMO69" s="271"/>
    </row>
    <row r="70" spans="1:1029" s="1" customFormat="1" ht="69" customHeight="1">
      <c r="A70" s="283"/>
      <c r="B70" s="10">
        <v>55</v>
      </c>
      <c r="C70" s="280">
        <v>54</v>
      </c>
      <c r="D70" s="281">
        <v>45</v>
      </c>
      <c r="E70" s="10" t="s">
        <v>340</v>
      </c>
      <c r="F70" s="10" t="s">
        <v>61</v>
      </c>
      <c r="G70" s="10"/>
      <c r="H70" s="10"/>
      <c r="I70" s="10"/>
      <c r="J70" s="10"/>
      <c r="K70" s="10"/>
      <c r="L70" s="10"/>
      <c r="M70" s="10"/>
      <c r="N70" s="386">
        <v>37</v>
      </c>
      <c r="O70" s="384" t="s">
        <v>341</v>
      </c>
      <c r="P70" s="384" t="s">
        <v>63</v>
      </c>
      <c r="Q70" s="384" t="s">
        <v>64</v>
      </c>
      <c r="R70" s="385">
        <v>19</v>
      </c>
      <c r="S70" s="386">
        <v>21</v>
      </c>
      <c r="T70" s="387"/>
      <c r="U70" s="387"/>
      <c r="V70" s="387">
        <v>1</v>
      </c>
      <c r="W70" s="387"/>
      <c r="X70" s="387"/>
      <c r="Y70" s="387"/>
      <c r="Z70" s="387"/>
      <c r="AA70" s="386">
        <v>1</v>
      </c>
      <c r="AB70" s="383">
        <v>77</v>
      </c>
      <c r="AC70" s="388">
        <v>1</v>
      </c>
      <c r="AD70" s="387" t="s">
        <v>342</v>
      </c>
      <c r="AE70" s="387" t="s">
        <v>92</v>
      </c>
      <c r="AF70" s="387" t="s">
        <v>325</v>
      </c>
      <c r="AG70" s="387" t="s">
        <v>68</v>
      </c>
      <c r="AH70" s="387" t="s">
        <v>68</v>
      </c>
      <c r="AI70" s="387" t="s">
        <v>68</v>
      </c>
      <c r="AJ70" s="387" t="s">
        <v>68</v>
      </c>
      <c r="AK70" s="387" t="s">
        <v>68</v>
      </c>
      <c r="AL70" s="387" t="s">
        <v>343</v>
      </c>
      <c r="AM70" s="387" t="s">
        <v>344</v>
      </c>
      <c r="AN70" s="384" t="s">
        <v>71</v>
      </c>
      <c r="AO70" s="384" t="s">
        <v>72</v>
      </c>
      <c r="AP70" s="384"/>
      <c r="AQ70" s="384"/>
      <c r="AR70" s="384"/>
      <c r="AS70" s="384"/>
      <c r="AT70" s="387"/>
      <c r="AU70" s="387"/>
      <c r="AV70" s="387"/>
      <c r="AW70" s="387"/>
      <c r="AX70" s="387">
        <v>1</v>
      </c>
      <c r="AY70" s="387"/>
      <c r="AZ70" s="387"/>
      <c r="BA70" s="387"/>
      <c r="BB70" s="387"/>
      <c r="BC70" s="387"/>
      <c r="BD70" s="387"/>
      <c r="BE70" s="387"/>
      <c r="BF70" s="387"/>
      <c r="BG70" s="387"/>
      <c r="BH70" s="387"/>
      <c r="BI70" s="387"/>
      <c r="BJ70" s="387"/>
      <c r="BK70" s="389">
        <v>1230</v>
      </c>
      <c r="BL70" s="10"/>
      <c r="BM70" s="10"/>
      <c r="BN70" s="10">
        <v>65</v>
      </c>
      <c r="BO70" s="10" t="s">
        <v>184</v>
      </c>
      <c r="BP70" s="10" t="s">
        <v>345</v>
      </c>
      <c r="BQ70" s="10">
        <v>1</v>
      </c>
      <c r="BR70" s="10" t="str">
        <f t="shared" si="0"/>
        <v>54_45</v>
      </c>
      <c r="BS70" s="282"/>
      <c r="BT70" s="10"/>
      <c r="BU70" s="413" t="s">
        <v>1777</v>
      </c>
      <c r="BV70" s="10"/>
      <c r="BW70" s="289"/>
      <c r="BX70" s="289"/>
      <c r="BY70" s="457"/>
      <c r="BZ70" s="457"/>
      <c r="CA70" s="457"/>
      <c r="CB70" s="271"/>
      <c r="CC70" s="458" t="s">
        <v>1959</v>
      </c>
      <c r="CD70" s="271"/>
      <c r="CE70" s="271"/>
      <c r="CF70" s="271"/>
      <c r="CG70" s="271"/>
      <c r="CH70" s="271"/>
      <c r="CI70" s="271"/>
      <c r="CJ70" s="271"/>
      <c r="CK70" s="271"/>
      <c r="CL70" s="271"/>
      <c r="CM70" s="271"/>
      <c r="CN70" s="271"/>
      <c r="CO70" s="271"/>
      <c r="CP70" s="271"/>
      <c r="CQ70" s="271"/>
      <c r="CR70" s="271"/>
      <c r="CS70" s="271"/>
      <c r="CT70" s="271"/>
      <c r="CU70" s="271"/>
      <c r="CV70" s="271"/>
      <c r="CW70" s="271"/>
      <c r="CX70" s="271"/>
      <c r="CY70" s="271"/>
      <c r="CZ70" s="271"/>
      <c r="DA70" s="271"/>
      <c r="DB70" s="271"/>
      <c r="DC70" s="271"/>
      <c r="DD70" s="271"/>
      <c r="DE70" s="271"/>
      <c r="DF70" s="271"/>
      <c r="DG70" s="271"/>
      <c r="DH70" s="271"/>
      <c r="DI70" s="271"/>
      <c r="DJ70" s="271"/>
      <c r="DK70" s="271"/>
      <c r="DL70" s="271"/>
      <c r="DM70" s="271"/>
      <c r="DN70" s="271"/>
      <c r="DO70" s="271"/>
      <c r="DP70" s="271"/>
      <c r="DQ70" s="271"/>
      <c r="DR70" s="271"/>
      <c r="DS70" s="271"/>
      <c r="DT70" s="271"/>
      <c r="DU70" s="271"/>
      <c r="DV70" s="271"/>
      <c r="DW70" s="271"/>
      <c r="DX70" s="271"/>
      <c r="DY70" s="271"/>
      <c r="DZ70" s="271"/>
      <c r="EA70" s="271"/>
      <c r="EB70" s="271"/>
      <c r="EC70" s="271"/>
      <c r="ED70" s="271"/>
      <c r="EE70" s="271"/>
      <c r="EF70" s="271"/>
      <c r="EG70" s="271"/>
      <c r="EH70" s="271"/>
      <c r="EI70" s="271"/>
      <c r="EJ70" s="271"/>
      <c r="EK70" s="271"/>
      <c r="EL70" s="271"/>
      <c r="EM70" s="271"/>
      <c r="EN70" s="271"/>
      <c r="EO70" s="271"/>
      <c r="EP70" s="271"/>
      <c r="EQ70" s="271"/>
      <c r="ER70" s="271"/>
      <c r="ES70" s="271"/>
      <c r="ET70" s="271"/>
      <c r="EU70" s="271"/>
      <c r="EV70" s="271"/>
      <c r="EW70" s="271"/>
      <c r="EX70" s="271"/>
      <c r="EY70" s="271"/>
      <c r="EZ70" s="271"/>
      <c r="FA70" s="271"/>
      <c r="FB70" s="271"/>
      <c r="FC70" s="271"/>
      <c r="FD70" s="271"/>
      <c r="FE70" s="271"/>
      <c r="FF70" s="271"/>
      <c r="FG70" s="271"/>
      <c r="FH70" s="271"/>
      <c r="FI70" s="271"/>
      <c r="FJ70" s="271"/>
      <c r="FK70" s="271"/>
      <c r="FL70" s="271"/>
      <c r="FM70" s="271"/>
      <c r="FN70" s="271"/>
      <c r="FO70" s="271"/>
      <c r="FP70" s="271"/>
      <c r="FQ70" s="271"/>
      <c r="FR70" s="271"/>
      <c r="FS70" s="271"/>
      <c r="FT70" s="271"/>
      <c r="FU70" s="271"/>
      <c r="FV70" s="271"/>
      <c r="FW70" s="271"/>
      <c r="FX70" s="271"/>
      <c r="FY70" s="271"/>
      <c r="FZ70" s="271"/>
      <c r="GA70" s="271"/>
      <c r="GB70" s="271"/>
      <c r="GC70" s="271"/>
      <c r="GD70" s="271"/>
      <c r="GE70" s="271"/>
      <c r="GF70" s="271"/>
      <c r="GG70" s="271"/>
      <c r="GH70" s="271"/>
      <c r="GI70" s="271"/>
      <c r="GJ70" s="271"/>
      <c r="GK70" s="271"/>
      <c r="GL70" s="271"/>
      <c r="GM70" s="271"/>
      <c r="GN70" s="271"/>
      <c r="GO70" s="271"/>
      <c r="GP70" s="271"/>
      <c r="GQ70" s="271"/>
      <c r="GR70" s="271"/>
      <c r="GS70" s="271"/>
      <c r="GT70" s="271"/>
      <c r="GU70" s="271"/>
      <c r="GV70" s="271"/>
      <c r="GW70" s="271"/>
      <c r="GX70" s="271"/>
      <c r="GY70" s="271"/>
      <c r="GZ70" s="271"/>
      <c r="HA70" s="271"/>
      <c r="HB70" s="271"/>
      <c r="HC70" s="271"/>
      <c r="HD70" s="271"/>
      <c r="HE70" s="271"/>
      <c r="HF70" s="271"/>
      <c r="HG70" s="271"/>
      <c r="HH70" s="271"/>
      <c r="HI70" s="271"/>
      <c r="HJ70" s="271"/>
      <c r="HK70" s="271"/>
      <c r="HL70" s="271"/>
      <c r="HM70" s="271"/>
      <c r="HN70" s="271"/>
      <c r="HO70" s="271"/>
      <c r="HP70" s="271"/>
      <c r="HQ70" s="271"/>
      <c r="HR70" s="271"/>
      <c r="HS70" s="271"/>
      <c r="HT70" s="271"/>
      <c r="HU70" s="271"/>
      <c r="HV70" s="271"/>
      <c r="HW70" s="271"/>
      <c r="HX70" s="271"/>
      <c r="HY70" s="271"/>
      <c r="HZ70" s="271"/>
      <c r="IA70" s="271"/>
      <c r="IB70" s="271"/>
      <c r="IC70" s="271"/>
      <c r="ID70" s="271"/>
      <c r="IE70" s="271"/>
      <c r="IF70" s="271"/>
      <c r="IG70" s="271"/>
      <c r="IH70" s="271"/>
      <c r="II70" s="271"/>
      <c r="IJ70" s="271"/>
      <c r="IK70" s="271"/>
      <c r="IL70" s="271"/>
      <c r="IM70" s="271"/>
      <c r="IN70" s="271"/>
      <c r="IO70" s="271"/>
      <c r="IP70" s="271"/>
      <c r="IQ70" s="271"/>
      <c r="IR70" s="271"/>
      <c r="IS70" s="271"/>
      <c r="IT70" s="271"/>
      <c r="IU70" s="271"/>
      <c r="IV70" s="271"/>
      <c r="IW70" s="271"/>
      <c r="IX70" s="271"/>
      <c r="IY70" s="271"/>
      <c r="IZ70" s="271"/>
      <c r="JA70" s="271"/>
      <c r="JB70" s="271"/>
      <c r="JC70" s="271"/>
      <c r="JD70" s="271"/>
      <c r="JE70" s="271"/>
      <c r="JF70" s="271"/>
      <c r="JG70" s="271"/>
      <c r="JH70" s="271"/>
      <c r="JI70" s="271"/>
      <c r="JJ70" s="271"/>
      <c r="JK70" s="271"/>
      <c r="JL70" s="271"/>
      <c r="JM70" s="271"/>
      <c r="JN70" s="271"/>
      <c r="JO70" s="271"/>
      <c r="JP70" s="271"/>
      <c r="JQ70" s="271"/>
      <c r="JR70" s="271"/>
      <c r="JS70" s="271"/>
      <c r="JT70" s="271"/>
      <c r="JU70" s="271"/>
      <c r="JV70" s="271"/>
      <c r="JW70" s="271"/>
      <c r="JX70" s="271"/>
      <c r="JY70" s="271"/>
      <c r="JZ70" s="271"/>
      <c r="KA70" s="271"/>
      <c r="KB70" s="271"/>
      <c r="KC70" s="271"/>
      <c r="KD70" s="271"/>
      <c r="KE70" s="271"/>
      <c r="KF70" s="271"/>
      <c r="KG70" s="271"/>
      <c r="KH70" s="271"/>
      <c r="KI70" s="271"/>
      <c r="KJ70" s="271"/>
      <c r="KK70" s="271"/>
      <c r="KL70" s="271"/>
      <c r="KM70" s="271"/>
      <c r="KN70" s="271"/>
      <c r="KO70" s="271"/>
      <c r="KP70" s="271"/>
      <c r="KQ70" s="271"/>
      <c r="KR70" s="271"/>
      <c r="KS70" s="271"/>
      <c r="KT70" s="271"/>
      <c r="KU70" s="271"/>
      <c r="KV70" s="271"/>
      <c r="KW70" s="271"/>
      <c r="KX70" s="271"/>
      <c r="KY70" s="271"/>
      <c r="KZ70" s="271"/>
      <c r="LA70" s="271"/>
      <c r="LB70" s="271"/>
      <c r="LC70" s="271"/>
      <c r="LD70" s="271"/>
      <c r="LE70" s="271"/>
      <c r="LF70" s="271"/>
      <c r="LG70" s="271"/>
      <c r="LH70" s="271"/>
      <c r="LI70" s="271"/>
      <c r="LJ70" s="271"/>
      <c r="LK70" s="271"/>
      <c r="LL70" s="271"/>
      <c r="LM70" s="271"/>
      <c r="LN70" s="271"/>
      <c r="LO70" s="271"/>
      <c r="LP70" s="271"/>
      <c r="LQ70" s="271"/>
      <c r="LR70" s="271"/>
      <c r="LS70" s="271"/>
      <c r="LT70" s="271"/>
      <c r="LU70" s="271"/>
      <c r="LV70" s="271"/>
      <c r="LW70" s="271"/>
      <c r="LX70" s="271"/>
      <c r="LY70" s="271"/>
      <c r="LZ70" s="271"/>
      <c r="MA70" s="271"/>
      <c r="MB70" s="271"/>
      <c r="MC70" s="271"/>
      <c r="MD70" s="271"/>
      <c r="ME70" s="271"/>
      <c r="MF70" s="271"/>
      <c r="MG70" s="271"/>
      <c r="MH70" s="271"/>
      <c r="MI70" s="271"/>
      <c r="MJ70" s="271"/>
      <c r="MK70" s="271"/>
      <c r="ML70" s="271"/>
      <c r="MM70" s="271"/>
      <c r="MN70" s="271"/>
      <c r="MO70" s="271"/>
      <c r="MP70" s="271"/>
      <c r="MQ70" s="271"/>
      <c r="MR70" s="271"/>
      <c r="MS70" s="271"/>
      <c r="MT70" s="271"/>
      <c r="MU70" s="271"/>
      <c r="MV70" s="271"/>
      <c r="MW70" s="271"/>
      <c r="MX70" s="271"/>
      <c r="MY70" s="271"/>
      <c r="MZ70" s="271"/>
      <c r="NA70" s="271"/>
      <c r="NB70" s="271"/>
      <c r="NC70" s="271"/>
      <c r="ND70" s="271"/>
      <c r="NE70" s="271"/>
      <c r="NF70" s="271"/>
      <c r="NG70" s="271"/>
      <c r="NH70" s="271"/>
      <c r="NI70" s="271"/>
      <c r="NJ70" s="271"/>
      <c r="NK70" s="271"/>
      <c r="NL70" s="271"/>
      <c r="NM70" s="271"/>
      <c r="NN70" s="271"/>
      <c r="NO70" s="271"/>
      <c r="NP70" s="271"/>
      <c r="NQ70" s="271"/>
      <c r="NR70" s="271"/>
      <c r="NS70" s="271"/>
      <c r="NT70" s="271"/>
      <c r="NU70" s="271"/>
      <c r="NV70" s="271"/>
      <c r="NW70" s="271"/>
      <c r="NX70" s="271"/>
      <c r="NY70" s="271"/>
      <c r="NZ70" s="271"/>
      <c r="OA70" s="271"/>
      <c r="OB70" s="271"/>
      <c r="OC70" s="271"/>
      <c r="OD70" s="271"/>
      <c r="OE70" s="271"/>
      <c r="OF70" s="271"/>
      <c r="OG70" s="271"/>
      <c r="OH70" s="271"/>
      <c r="OI70" s="271"/>
      <c r="OJ70" s="271"/>
      <c r="OK70" s="271"/>
      <c r="OL70" s="271"/>
      <c r="OM70" s="271"/>
      <c r="ON70" s="271"/>
      <c r="OO70" s="271"/>
      <c r="OP70" s="271"/>
      <c r="OQ70" s="271"/>
      <c r="OR70" s="271"/>
      <c r="OS70" s="271"/>
      <c r="OT70" s="271"/>
      <c r="OU70" s="271"/>
      <c r="OV70" s="271"/>
      <c r="OW70" s="271"/>
      <c r="OX70" s="271"/>
      <c r="OY70" s="271"/>
      <c r="OZ70" s="271"/>
      <c r="PA70" s="271"/>
      <c r="PB70" s="271"/>
      <c r="PC70" s="271"/>
      <c r="PD70" s="271"/>
      <c r="PE70" s="271"/>
      <c r="PF70" s="271"/>
      <c r="PG70" s="271"/>
      <c r="PH70" s="271"/>
      <c r="PI70" s="271"/>
      <c r="PJ70" s="271"/>
      <c r="PK70" s="271"/>
      <c r="PL70" s="271"/>
      <c r="PM70" s="271"/>
      <c r="PN70" s="271"/>
      <c r="PO70" s="271"/>
      <c r="PP70" s="271"/>
      <c r="PQ70" s="271"/>
      <c r="PR70" s="271"/>
      <c r="PS70" s="271"/>
      <c r="PT70" s="271"/>
      <c r="PU70" s="271"/>
      <c r="PV70" s="271"/>
      <c r="PW70" s="271"/>
      <c r="PX70" s="271"/>
      <c r="PY70" s="271"/>
      <c r="PZ70" s="271"/>
      <c r="QA70" s="271"/>
      <c r="QB70" s="271"/>
      <c r="QC70" s="271"/>
      <c r="QD70" s="271"/>
      <c r="QE70" s="271"/>
      <c r="QF70" s="271"/>
      <c r="QG70" s="271"/>
      <c r="QH70" s="271"/>
      <c r="QI70" s="271"/>
      <c r="QJ70" s="271"/>
      <c r="QK70" s="271"/>
      <c r="QL70" s="271"/>
      <c r="QM70" s="271"/>
      <c r="QN70" s="271"/>
      <c r="QO70" s="271"/>
      <c r="QP70" s="271"/>
      <c r="QQ70" s="271"/>
      <c r="QR70" s="271"/>
      <c r="QS70" s="271"/>
      <c r="QT70" s="271"/>
      <c r="QU70" s="271"/>
      <c r="QV70" s="271"/>
      <c r="QW70" s="271"/>
      <c r="QX70" s="271"/>
      <c r="QY70" s="271"/>
      <c r="QZ70" s="271"/>
      <c r="RA70" s="271"/>
      <c r="RB70" s="271"/>
      <c r="RC70" s="271"/>
      <c r="RD70" s="271"/>
      <c r="RE70" s="271"/>
      <c r="RF70" s="271"/>
      <c r="RG70" s="271"/>
      <c r="RH70" s="271"/>
      <c r="RI70" s="271"/>
      <c r="RJ70" s="271"/>
      <c r="RK70" s="271"/>
      <c r="RL70" s="271"/>
      <c r="RM70" s="271"/>
      <c r="RN70" s="271"/>
      <c r="RO70" s="271"/>
      <c r="RP70" s="271"/>
      <c r="RQ70" s="271"/>
      <c r="RR70" s="271"/>
      <c r="RS70" s="271"/>
      <c r="RT70" s="271"/>
      <c r="RU70" s="271"/>
      <c r="RV70" s="271"/>
      <c r="RW70" s="271"/>
      <c r="RX70" s="271"/>
      <c r="RY70" s="271"/>
      <c r="RZ70" s="271"/>
      <c r="SA70" s="271"/>
      <c r="SB70" s="271"/>
      <c r="SC70" s="271"/>
      <c r="SD70" s="271"/>
      <c r="SE70" s="271"/>
      <c r="SF70" s="271"/>
      <c r="SG70" s="271"/>
      <c r="SH70" s="271"/>
      <c r="SI70" s="271"/>
      <c r="SJ70" s="271"/>
      <c r="SK70" s="271"/>
      <c r="SL70" s="271"/>
      <c r="SM70" s="271"/>
      <c r="SN70" s="271"/>
      <c r="SO70" s="271"/>
      <c r="SP70" s="271"/>
      <c r="SQ70" s="271"/>
      <c r="SR70" s="271"/>
      <c r="SS70" s="271"/>
      <c r="ST70" s="271"/>
      <c r="SU70" s="271"/>
      <c r="SV70" s="271"/>
      <c r="SW70" s="271"/>
      <c r="SX70" s="271"/>
      <c r="SY70" s="271"/>
      <c r="SZ70" s="271"/>
      <c r="TA70" s="271"/>
      <c r="TB70" s="271"/>
      <c r="TC70" s="271"/>
      <c r="TD70" s="271"/>
      <c r="TE70" s="271"/>
      <c r="TF70" s="271"/>
      <c r="TG70" s="271"/>
      <c r="TH70" s="271"/>
      <c r="TI70" s="271"/>
      <c r="TJ70" s="271"/>
      <c r="TK70" s="271"/>
      <c r="TL70" s="271"/>
      <c r="TM70" s="271"/>
      <c r="TN70" s="271"/>
      <c r="TO70" s="271"/>
      <c r="TP70" s="271"/>
      <c r="TQ70" s="271"/>
      <c r="TR70" s="271"/>
      <c r="TS70" s="271"/>
      <c r="TT70" s="271"/>
      <c r="TU70" s="271"/>
      <c r="TV70" s="271"/>
      <c r="TW70" s="271"/>
      <c r="TX70" s="271"/>
      <c r="TY70" s="271"/>
      <c r="TZ70" s="271"/>
      <c r="UA70" s="271"/>
      <c r="UB70" s="271"/>
      <c r="UC70" s="271"/>
      <c r="UD70" s="271"/>
      <c r="UE70" s="271"/>
      <c r="UF70" s="271"/>
      <c r="UG70" s="271"/>
      <c r="UH70" s="271"/>
      <c r="UI70" s="271"/>
      <c r="UJ70" s="271"/>
      <c r="UK70" s="271"/>
      <c r="UL70" s="271"/>
      <c r="UM70" s="271"/>
      <c r="UN70" s="271"/>
      <c r="UO70" s="271"/>
      <c r="UP70" s="271"/>
      <c r="UQ70" s="271"/>
      <c r="UR70" s="271"/>
      <c r="US70" s="271"/>
      <c r="UT70" s="271"/>
      <c r="UU70" s="271"/>
      <c r="UV70" s="271"/>
      <c r="UW70" s="271"/>
      <c r="UX70" s="271"/>
      <c r="UY70" s="271"/>
      <c r="UZ70" s="271"/>
      <c r="VA70" s="271"/>
      <c r="VB70" s="271"/>
      <c r="VC70" s="271"/>
      <c r="VD70" s="271"/>
      <c r="VE70" s="271"/>
      <c r="VF70" s="271"/>
      <c r="VG70" s="271"/>
      <c r="VH70" s="271"/>
      <c r="VI70" s="271"/>
      <c r="VJ70" s="271"/>
      <c r="VK70" s="271"/>
      <c r="VL70" s="271"/>
      <c r="VM70" s="271"/>
      <c r="VN70" s="271"/>
      <c r="VO70" s="271"/>
      <c r="VP70" s="271"/>
      <c r="VQ70" s="271"/>
      <c r="VR70" s="271"/>
      <c r="VS70" s="271"/>
      <c r="VT70" s="271"/>
      <c r="VU70" s="271"/>
      <c r="VV70" s="271"/>
      <c r="VW70" s="271"/>
      <c r="VX70" s="271"/>
      <c r="VY70" s="271"/>
      <c r="VZ70" s="271"/>
      <c r="WA70" s="271"/>
      <c r="WB70" s="271"/>
      <c r="WC70" s="271"/>
      <c r="WD70" s="271"/>
      <c r="WE70" s="271"/>
      <c r="WF70" s="271"/>
      <c r="WG70" s="271"/>
      <c r="WH70" s="271"/>
      <c r="WI70" s="271"/>
      <c r="WJ70" s="271"/>
      <c r="WK70" s="271"/>
      <c r="WL70" s="271"/>
      <c r="WM70" s="271"/>
      <c r="WN70" s="271"/>
      <c r="WO70" s="271"/>
      <c r="WP70" s="271"/>
      <c r="WQ70" s="271"/>
      <c r="WR70" s="271"/>
      <c r="WS70" s="271"/>
      <c r="WT70" s="271"/>
      <c r="WU70" s="271"/>
      <c r="WV70" s="271"/>
      <c r="WW70" s="271"/>
      <c r="WX70" s="271"/>
      <c r="WY70" s="271"/>
      <c r="WZ70" s="271"/>
      <c r="XA70" s="271"/>
      <c r="XB70" s="271"/>
      <c r="XC70" s="271"/>
      <c r="XD70" s="271"/>
      <c r="XE70" s="271"/>
      <c r="XF70" s="271"/>
      <c r="XG70" s="271"/>
      <c r="XH70" s="271"/>
      <c r="XI70" s="271"/>
      <c r="XJ70" s="271"/>
      <c r="XK70" s="271"/>
      <c r="XL70" s="271"/>
      <c r="XM70" s="271"/>
      <c r="XN70" s="271"/>
      <c r="XO70" s="271"/>
      <c r="XP70" s="271"/>
      <c r="XQ70" s="271"/>
      <c r="XR70" s="271"/>
      <c r="XS70" s="271"/>
      <c r="XT70" s="271"/>
      <c r="XU70" s="271"/>
      <c r="XV70" s="271"/>
      <c r="XW70" s="271"/>
      <c r="XX70" s="271"/>
      <c r="XY70" s="271"/>
      <c r="XZ70" s="271"/>
      <c r="YA70" s="271"/>
      <c r="YB70" s="271"/>
      <c r="YC70" s="271"/>
      <c r="YD70" s="271"/>
      <c r="YE70" s="271"/>
      <c r="YF70" s="271"/>
      <c r="YG70" s="271"/>
      <c r="YH70" s="271"/>
      <c r="YI70" s="271"/>
      <c r="YJ70" s="271"/>
      <c r="YK70" s="271"/>
      <c r="YL70" s="271"/>
      <c r="YM70" s="271"/>
      <c r="YN70" s="271"/>
      <c r="YO70" s="271"/>
      <c r="YP70" s="271"/>
      <c r="YQ70" s="271"/>
      <c r="YR70" s="271"/>
      <c r="YS70" s="271"/>
      <c r="YT70" s="271"/>
      <c r="YU70" s="271"/>
      <c r="YV70" s="271"/>
      <c r="YW70" s="271"/>
      <c r="YX70" s="271"/>
      <c r="YY70" s="271"/>
      <c r="YZ70" s="271"/>
      <c r="ZA70" s="271"/>
      <c r="ZB70" s="271"/>
      <c r="ZC70" s="271"/>
      <c r="ZD70" s="271"/>
      <c r="ZE70" s="271"/>
      <c r="ZF70" s="271"/>
      <c r="ZG70" s="271"/>
      <c r="ZH70" s="271"/>
      <c r="ZI70" s="271"/>
      <c r="ZJ70" s="271"/>
      <c r="ZK70" s="271"/>
      <c r="ZL70" s="271"/>
      <c r="ZM70" s="271"/>
      <c r="ZN70" s="271"/>
      <c r="ZO70" s="271"/>
      <c r="ZP70" s="271"/>
      <c r="ZQ70" s="271"/>
      <c r="ZR70" s="271"/>
      <c r="ZS70" s="271"/>
      <c r="ZT70" s="271"/>
      <c r="ZU70" s="271"/>
      <c r="ZV70" s="271"/>
      <c r="ZW70" s="271"/>
      <c r="ZX70" s="271"/>
      <c r="ZY70" s="271"/>
      <c r="ZZ70" s="271"/>
      <c r="AAA70" s="271"/>
      <c r="AAB70" s="271"/>
      <c r="AAC70" s="271"/>
      <c r="AAD70" s="271"/>
      <c r="AAE70" s="271"/>
      <c r="AAF70" s="271"/>
      <c r="AAG70" s="271"/>
      <c r="AAH70" s="271"/>
      <c r="AAI70" s="271"/>
      <c r="AAJ70" s="271"/>
      <c r="AAK70" s="271"/>
      <c r="AAL70" s="271"/>
      <c r="AAM70" s="271"/>
      <c r="AAN70" s="271"/>
      <c r="AAO70" s="271"/>
      <c r="AAP70" s="271"/>
      <c r="AAQ70" s="271"/>
      <c r="AAR70" s="271"/>
      <c r="AAS70" s="271"/>
      <c r="AAT70" s="271"/>
      <c r="AAU70" s="271"/>
      <c r="AAV70" s="271"/>
      <c r="AAW70" s="271"/>
      <c r="AAX70" s="271"/>
      <c r="AAY70" s="271"/>
      <c r="AAZ70" s="271"/>
      <c r="ABA70" s="271"/>
      <c r="ABB70" s="271"/>
      <c r="ABC70" s="271"/>
      <c r="ABD70" s="271"/>
      <c r="ABE70" s="271"/>
      <c r="ABF70" s="271"/>
      <c r="ABG70" s="271"/>
      <c r="ABH70" s="271"/>
      <c r="ABI70" s="271"/>
      <c r="ABJ70" s="271"/>
      <c r="ABK70" s="271"/>
      <c r="ABL70" s="271"/>
      <c r="ABM70" s="271"/>
      <c r="ABN70" s="271"/>
      <c r="ABO70" s="271"/>
      <c r="ABP70" s="271"/>
      <c r="ABQ70" s="271"/>
      <c r="ABR70" s="271"/>
      <c r="ABS70" s="271"/>
      <c r="ABT70" s="271"/>
      <c r="ABU70" s="271"/>
      <c r="ABV70" s="271"/>
      <c r="ABW70" s="271"/>
      <c r="ABX70" s="271"/>
      <c r="ABY70" s="271"/>
      <c r="ABZ70" s="271"/>
      <c r="ACA70" s="271"/>
      <c r="ACB70" s="271"/>
      <c r="ACC70" s="271"/>
      <c r="ACD70" s="271"/>
      <c r="ACE70" s="271"/>
      <c r="ACF70" s="271"/>
      <c r="ACG70" s="271"/>
      <c r="ACH70" s="271"/>
      <c r="ACI70" s="271"/>
      <c r="ACJ70" s="271"/>
      <c r="ACK70" s="271"/>
      <c r="ACL70" s="271"/>
      <c r="ACM70" s="271"/>
      <c r="ACN70" s="271"/>
      <c r="ACO70" s="271"/>
      <c r="ACP70" s="271"/>
      <c r="ACQ70" s="271"/>
      <c r="ACR70" s="271"/>
      <c r="ACS70" s="271"/>
      <c r="ACT70" s="271"/>
      <c r="ACU70" s="271"/>
      <c r="ACV70" s="271"/>
      <c r="ACW70" s="271"/>
      <c r="ACX70" s="271"/>
      <c r="ACY70" s="271"/>
      <c r="ACZ70" s="271"/>
      <c r="ADA70" s="271"/>
      <c r="ADB70" s="271"/>
      <c r="ADC70" s="271"/>
      <c r="ADD70" s="271"/>
      <c r="ADE70" s="271"/>
      <c r="ADF70" s="271"/>
      <c r="ADG70" s="271"/>
      <c r="ADH70" s="271"/>
      <c r="ADI70" s="271"/>
      <c r="ADJ70" s="271"/>
      <c r="ADK70" s="271"/>
      <c r="ADL70" s="271"/>
      <c r="ADM70" s="271"/>
      <c r="ADN70" s="271"/>
      <c r="ADO70" s="271"/>
      <c r="ADP70" s="271"/>
      <c r="ADQ70" s="271"/>
      <c r="ADR70" s="271"/>
      <c r="ADS70" s="271"/>
      <c r="ADT70" s="271"/>
      <c r="ADU70" s="271"/>
      <c r="ADV70" s="271"/>
      <c r="ADW70" s="271"/>
      <c r="ADX70" s="271"/>
      <c r="ADY70" s="271"/>
      <c r="ADZ70" s="271"/>
      <c r="AEA70" s="271"/>
      <c r="AEB70" s="271"/>
      <c r="AEC70" s="271"/>
      <c r="AED70" s="271"/>
      <c r="AEE70" s="271"/>
      <c r="AEF70" s="271"/>
      <c r="AEG70" s="271"/>
      <c r="AEH70" s="271"/>
      <c r="AEI70" s="271"/>
      <c r="AEJ70" s="271"/>
      <c r="AEK70" s="271"/>
      <c r="AEL70" s="271"/>
      <c r="AEM70" s="271"/>
      <c r="AEN70" s="271"/>
      <c r="AEO70" s="271"/>
      <c r="AEP70" s="271"/>
      <c r="AEQ70" s="271"/>
      <c r="AER70" s="271"/>
      <c r="AES70" s="271"/>
      <c r="AET70" s="271"/>
      <c r="AEU70" s="271"/>
      <c r="AEV70" s="271"/>
      <c r="AEW70" s="271"/>
      <c r="AEX70" s="271"/>
      <c r="AEY70" s="271"/>
      <c r="AEZ70" s="271"/>
      <c r="AFA70" s="271"/>
      <c r="AFB70" s="271"/>
      <c r="AFC70" s="271"/>
      <c r="AFD70" s="271"/>
      <c r="AFE70" s="271"/>
      <c r="AFF70" s="271"/>
      <c r="AFG70" s="271"/>
      <c r="AFH70" s="271"/>
      <c r="AFI70" s="271"/>
      <c r="AFJ70" s="271"/>
      <c r="AFK70" s="271"/>
      <c r="AFL70" s="271"/>
      <c r="AFM70" s="271"/>
      <c r="AFN70" s="271"/>
      <c r="AFO70" s="271"/>
      <c r="AFP70" s="271"/>
      <c r="AFQ70" s="271"/>
      <c r="AFR70" s="271"/>
      <c r="AFS70" s="271"/>
      <c r="AFT70" s="271"/>
      <c r="AFU70" s="271"/>
      <c r="AFV70" s="271"/>
      <c r="AFW70" s="271"/>
      <c r="AFX70" s="271"/>
      <c r="AFY70" s="271"/>
      <c r="AFZ70" s="271"/>
      <c r="AGA70" s="271"/>
      <c r="AGB70" s="271"/>
      <c r="AGC70" s="271"/>
      <c r="AGD70" s="271"/>
      <c r="AGE70" s="271"/>
      <c r="AGF70" s="271"/>
      <c r="AGG70" s="271"/>
      <c r="AGH70" s="271"/>
      <c r="AGI70" s="271"/>
      <c r="AGJ70" s="271"/>
      <c r="AGK70" s="271"/>
      <c r="AGL70" s="271"/>
      <c r="AGM70" s="271"/>
      <c r="AGN70" s="271"/>
      <c r="AGO70" s="271"/>
      <c r="AGP70" s="271"/>
      <c r="AGQ70" s="271"/>
      <c r="AGR70" s="271"/>
      <c r="AGS70" s="271"/>
      <c r="AGT70" s="271"/>
      <c r="AGU70" s="271"/>
      <c r="AGV70" s="271"/>
      <c r="AGW70" s="271"/>
      <c r="AGX70" s="271"/>
      <c r="AGY70" s="271"/>
      <c r="AGZ70" s="271"/>
      <c r="AHA70" s="271"/>
      <c r="AHB70" s="271"/>
      <c r="AHC70" s="271"/>
      <c r="AHD70" s="271"/>
      <c r="AHE70" s="271"/>
      <c r="AHF70" s="271"/>
      <c r="AHG70" s="271"/>
      <c r="AHH70" s="271"/>
      <c r="AHI70" s="271"/>
      <c r="AHJ70" s="271"/>
      <c r="AHK70" s="271"/>
      <c r="AHL70" s="271"/>
      <c r="AHM70" s="271"/>
      <c r="AHN70" s="271"/>
      <c r="AHO70" s="271"/>
      <c r="AHP70" s="271"/>
      <c r="AHQ70" s="271"/>
      <c r="AHR70" s="271"/>
      <c r="AHS70" s="271"/>
      <c r="AHT70" s="271"/>
      <c r="AHU70" s="271"/>
      <c r="AHV70" s="271"/>
      <c r="AHW70" s="271"/>
      <c r="AHX70" s="271"/>
      <c r="AHY70" s="271"/>
      <c r="AHZ70" s="271"/>
      <c r="AIA70" s="271"/>
      <c r="AIB70" s="271"/>
      <c r="AIC70" s="271"/>
      <c r="AID70" s="271"/>
      <c r="AIE70" s="271"/>
      <c r="AIF70" s="271"/>
      <c r="AIG70" s="271"/>
      <c r="AIH70" s="271"/>
      <c r="AII70" s="271"/>
      <c r="AIJ70" s="271"/>
      <c r="AIK70" s="271"/>
      <c r="AIL70" s="271"/>
      <c r="AIM70" s="271"/>
      <c r="AIN70" s="271"/>
      <c r="AIO70" s="271"/>
      <c r="AIP70" s="271"/>
      <c r="AIQ70" s="271"/>
      <c r="AIR70" s="271"/>
      <c r="AIS70" s="271"/>
      <c r="AIT70" s="271"/>
      <c r="AIU70" s="271"/>
      <c r="AIV70" s="271"/>
      <c r="AIW70" s="271"/>
      <c r="AIX70" s="271"/>
      <c r="AIY70" s="271"/>
      <c r="AIZ70" s="271"/>
      <c r="AJA70" s="271"/>
      <c r="AJB70" s="271"/>
      <c r="AJC70" s="271"/>
      <c r="AJD70" s="271"/>
      <c r="AJE70" s="271"/>
      <c r="AJF70" s="271"/>
      <c r="AJG70" s="271"/>
      <c r="AJH70" s="271"/>
      <c r="AJI70" s="271"/>
      <c r="AJJ70" s="271"/>
      <c r="AJK70" s="271"/>
      <c r="AJL70" s="271"/>
      <c r="AJM70" s="271"/>
      <c r="AJN70" s="271"/>
      <c r="AJO70" s="271"/>
      <c r="AJP70" s="271"/>
      <c r="AJQ70" s="271"/>
      <c r="AJR70" s="271"/>
      <c r="AJS70" s="271"/>
      <c r="AJT70" s="271"/>
      <c r="AJU70" s="271"/>
      <c r="AJV70" s="271"/>
      <c r="AJW70" s="271"/>
      <c r="AJX70" s="271"/>
      <c r="AJY70" s="271"/>
      <c r="AJZ70" s="271"/>
      <c r="AKA70" s="271"/>
      <c r="AKB70" s="271"/>
      <c r="AKC70" s="271"/>
      <c r="AKD70" s="271"/>
      <c r="AKE70" s="271"/>
      <c r="AKF70" s="271"/>
      <c r="AKG70" s="271"/>
      <c r="AKH70" s="271"/>
      <c r="AKI70" s="271"/>
      <c r="AKJ70" s="271"/>
      <c r="AKK70" s="271"/>
      <c r="AKL70" s="271"/>
      <c r="AKM70" s="271"/>
      <c r="AKN70" s="271"/>
      <c r="AKO70" s="271"/>
      <c r="AKP70" s="271"/>
      <c r="AKQ70" s="271"/>
      <c r="AKR70" s="271"/>
      <c r="AKS70" s="271"/>
      <c r="AKT70" s="271"/>
      <c r="AKU70" s="271"/>
      <c r="AKV70" s="271"/>
      <c r="AKW70" s="271"/>
      <c r="AKX70" s="271"/>
      <c r="AKY70" s="271"/>
      <c r="AKZ70" s="271"/>
      <c r="ALA70" s="271"/>
      <c r="ALB70" s="271"/>
      <c r="ALC70" s="271"/>
      <c r="ALD70" s="271"/>
      <c r="ALE70" s="271"/>
      <c r="ALF70" s="271"/>
      <c r="ALG70" s="271"/>
      <c r="ALH70" s="271"/>
      <c r="ALI70" s="271"/>
      <c r="ALJ70" s="271"/>
      <c r="ALK70" s="271"/>
      <c r="ALL70" s="271"/>
      <c r="ALM70" s="271"/>
      <c r="ALN70" s="271"/>
      <c r="ALO70" s="271"/>
      <c r="ALP70" s="271"/>
      <c r="ALQ70" s="271"/>
      <c r="ALR70" s="271"/>
      <c r="ALS70" s="271"/>
      <c r="ALT70" s="271"/>
      <c r="ALU70" s="271"/>
      <c r="ALV70" s="271"/>
      <c r="ALW70" s="271"/>
      <c r="ALX70" s="271"/>
      <c r="ALY70" s="271"/>
      <c r="ALZ70" s="271"/>
      <c r="AMA70" s="271"/>
      <c r="AMB70" s="271"/>
      <c r="AMC70" s="271"/>
      <c r="AMD70" s="271"/>
      <c r="AME70" s="271"/>
      <c r="AMF70" s="271"/>
      <c r="AMG70" s="271"/>
      <c r="AMH70" s="271"/>
      <c r="AMI70" s="271"/>
      <c r="AMJ70" s="271"/>
      <c r="AMK70" s="271"/>
      <c r="AML70" s="271"/>
      <c r="AMM70" s="271"/>
      <c r="AMN70" s="271"/>
      <c r="AMO70" s="271"/>
    </row>
    <row r="71" spans="1:1029" s="1" customFormat="1" ht="69" hidden="1" customHeight="1">
      <c r="A71" s="283"/>
      <c r="B71" s="10"/>
      <c r="C71" s="280"/>
      <c r="D71" s="281"/>
      <c r="E71" s="10" t="s">
        <v>1708</v>
      </c>
      <c r="F71" s="10" t="s">
        <v>123</v>
      </c>
      <c r="G71" s="10"/>
      <c r="H71" s="10"/>
      <c r="I71" s="10"/>
      <c r="J71" s="10"/>
      <c r="K71" s="10"/>
      <c r="L71" s="10"/>
      <c r="M71" s="10"/>
      <c r="N71" s="386"/>
      <c r="O71" s="384"/>
      <c r="P71" s="384"/>
      <c r="Q71" s="384" t="s">
        <v>64</v>
      </c>
      <c r="R71" s="385"/>
      <c r="S71" s="386"/>
      <c r="T71" s="387"/>
      <c r="U71" s="387"/>
      <c r="V71" s="387"/>
      <c r="W71" s="387"/>
      <c r="X71" s="387"/>
      <c r="Y71" s="387"/>
      <c r="Z71" s="387"/>
      <c r="AA71" s="386"/>
      <c r="AB71" s="383"/>
      <c r="AC71" s="388"/>
      <c r="AD71" s="387"/>
      <c r="AE71" s="387"/>
      <c r="AF71" s="387"/>
      <c r="AG71" s="387"/>
      <c r="AH71" s="387"/>
      <c r="AI71" s="387"/>
      <c r="AJ71" s="387"/>
      <c r="AK71" s="387"/>
      <c r="AL71" s="387"/>
      <c r="AM71" s="387"/>
      <c r="AN71" s="384"/>
      <c r="AO71" s="384" t="s">
        <v>72</v>
      </c>
      <c r="AP71" s="384"/>
      <c r="AQ71" s="384"/>
      <c r="AR71" s="384"/>
      <c r="AS71" s="384"/>
      <c r="AT71" s="387"/>
      <c r="AU71" s="387"/>
      <c r="AV71" s="387"/>
      <c r="AW71" s="387"/>
      <c r="AX71" s="387"/>
      <c r="AY71" s="387"/>
      <c r="AZ71" s="387"/>
      <c r="BA71" s="387"/>
      <c r="BB71" s="387"/>
      <c r="BC71" s="387"/>
      <c r="BD71" s="387"/>
      <c r="BE71" s="387"/>
      <c r="BF71" s="387"/>
      <c r="BG71" s="387"/>
      <c r="BH71" s="387"/>
      <c r="BI71" s="387"/>
      <c r="BJ71" s="387"/>
      <c r="BK71" s="389"/>
      <c r="BL71" s="10"/>
      <c r="BM71" s="10"/>
      <c r="BN71" s="10" t="s">
        <v>1707</v>
      </c>
      <c r="BO71" s="10"/>
      <c r="BP71" s="10" t="s">
        <v>345</v>
      </c>
      <c r="BQ71" s="10"/>
      <c r="BR71" s="10">
        <v>107</v>
      </c>
      <c r="BS71" s="282"/>
      <c r="BT71" s="10"/>
      <c r="BU71" s="10"/>
      <c r="BV71" s="10"/>
      <c r="BW71" s="289" t="s">
        <v>1725</v>
      </c>
      <c r="BX71" s="289"/>
      <c r="BY71" s="232"/>
      <c r="BZ71" s="232"/>
      <c r="CA71" s="232"/>
      <c r="CB71" s="50"/>
      <c r="CC71" s="411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  <c r="IX71" s="50"/>
      <c r="IY71" s="50"/>
      <c r="IZ71" s="50"/>
      <c r="JA71" s="50"/>
      <c r="JB71" s="50"/>
      <c r="JC71" s="50"/>
      <c r="JD71" s="50"/>
      <c r="JE71" s="50"/>
      <c r="JF71" s="50"/>
      <c r="JG71" s="50"/>
      <c r="JH71" s="50"/>
      <c r="JI71" s="50"/>
      <c r="JJ71" s="50"/>
      <c r="JK71" s="50"/>
      <c r="JL71" s="50"/>
      <c r="JM71" s="50"/>
      <c r="JN71" s="50"/>
      <c r="JO71" s="50"/>
      <c r="JP71" s="50"/>
      <c r="JQ71" s="50"/>
      <c r="JR71" s="50"/>
      <c r="JS71" s="50"/>
      <c r="JT71" s="50"/>
      <c r="JU71" s="50"/>
      <c r="JV71" s="50"/>
      <c r="JW71" s="50"/>
      <c r="JX71" s="50"/>
      <c r="JY71" s="50"/>
      <c r="JZ71" s="50"/>
      <c r="KA71" s="50"/>
      <c r="KB71" s="50"/>
      <c r="KC71" s="50"/>
      <c r="KD71" s="50"/>
      <c r="KE71" s="50"/>
      <c r="KF71" s="50"/>
      <c r="KG71" s="50"/>
      <c r="KH71" s="50"/>
      <c r="KI71" s="50"/>
      <c r="KJ71" s="50"/>
      <c r="KK71" s="50"/>
      <c r="KL71" s="50"/>
      <c r="KM71" s="50"/>
      <c r="KN71" s="50"/>
      <c r="KO71" s="50"/>
      <c r="KP71" s="50"/>
      <c r="KQ71" s="50"/>
      <c r="KR71" s="50"/>
      <c r="KS71" s="50"/>
      <c r="KT71" s="50"/>
      <c r="KU71" s="50"/>
      <c r="KV71" s="50"/>
      <c r="KW71" s="50"/>
      <c r="KX71" s="50"/>
      <c r="KY71" s="50"/>
      <c r="KZ71" s="50"/>
      <c r="LA71" s="50"/>
      <c r="LB71" s="50"/>
      <c r="LC71" s="50"/>
      <c r="LD71" s="50"/>
      <c r="LE71" s="50"/>
      <c r="LF71" s="50"/>
      <c r="LG71" s="50"/>
      <c r="LH71" s="50"/>
      <c r="LI71" s="50"/>
      <c r="LJ71" s="50"/>
      <c r="LK71" s="50"/>
      <c r="LL71" s="50"/>
      <c r="LM71" s="50"/>
      <c r="LN71" s="50"/>
      <c r="LO71" s="50"/>
      <c r="LP71" s="50"/>
      <c r="LQ71" s="50"/>
      <c r="LR71" s="50"/>
      <c r="LS71" s="50"/>
      <c r="LT71" s="50"/>
      <c r="LU71" s="50"/>
      <c r="LV71" s="50"/>
      <c r="LW71" s="50"/>
      <c r="LX71" s="50"/>
      <c r="LY71" s="50"/>
      <c r="LZ71" s="50"/>
      <c r="MA71" s="50"/>
      <c r="MB71" s="50"/>
      <c r="MC71" s="50"/>
      <c r="MD71" s="50"/>
      <c r="ME71" s="50"/>
      <c r="MF71" s="50"/>
      <c r="MG71" s="50"/>
      <c r="MH71" s="50"/>
      <c r="MI71" s="50"/>
      <c r="MJ71" s="50"/>
      <c r="MK71" s="50"/>
      <c r="ML71" s="50"/>
      <c r="MM71" s="50"/>
      <c r="MN71" s="50"/>
      <c r="MO71" s="50"/>
      <c r="MP71" s="50"/>
      <c r="MQ71" s="50"/>
      <c r="MR71" s="50"/>
      <c r="MS71" s="50"/>
      <c r="MT71" s="50"/>
      <c r="MU71" s="50"/>
      <c r="MV71" s="50"/>
      <c r="MW71" s="50"/>
      <c r="MX71" s="50"/>
      <c r="MY71" s="50"/>
      <c r="MZ71" s="50"/>
      <c r="NA71" s="50"/>
      <c r="NB71" s="50"/>
      <c r="NC71" s="50"/>
      <c r="ND71" s="50"/>
      <c r="NE71" s="50"/>
      <c r="NF71" s="50"/>
      <c r="NG71" s="50"/>
      <c r="NH71" s="50"/>
      <c r="NI71" s="50"/>
      <c r="NJ71" s="50"/>
      <c r="NK71" s="50"/>
      <c r="NL71" s="50"/>
      <c r="NM71" s="50"/>
      <c r="NN71" s="50"/>
      <c r="NO71" s="50"/>
      <c r="NP71" s="50"/>
      <c r="NQ71" s="50"/>
      <c r="NR71" s="50"/>
      <c r="NS71" s="50"/>
      <c r="NT71" s="50"/>
      <c r="NU71" s="50"/>
      <c r="NV71" s="50"/>
      <c r="NW71" s="50"/>
      <c r="NX71" s="50"/>
      <c r="NY71" s="50"/>
      <c r="NZ71" s="50"/>
      <c r="OA71" s="50"/>
      <c r="OB71" s="50"/>
      <c r="OC71" s="50"/>
      <c r="OD71" s="50"/>
      <c r="OE71" s="50"/>
      <c r="OF71" s="50"/>
      <c r="OG71" s="50"/>
      <c r="OH71" s="50"/>
      <c r="OI71" s="50"/>
      <c r="OJ71" s="50"/>
      <c r="OK71" s="50"/>
      <c r="OL71" s="50"/>
      <c r="OM71" s="50"/>
      <c r="ON71" s="50"/>
      <c r="OO71" s="50"/>
      <c r="OP71" s="50"/>
      <c r="OQ71" s="50"/>
      <c r="OR71" s="50"/>
      <c r="OS71" s="50"/>
      <c r="OT71" s="50"/>
      <c r="OU71" s="50"/>
      <c r="OV71" s="50"/>
      <c r="OW71" s="50"/>
      <c r="OX71" s="50"/>
      <c r="OY71" s="50"/>
      <c r="OZ71" s="50"/>
      <c r="PA71" s="50"/>
      <c r="PB71" s="50"/>
      <c r="PC71" s="50"/>
      <c r="PD71" s="50"/>
      <c r="PE71" s="50"/>
      <c r="PF71" s="50"/>
      <c r="PG71" s="50"/>
      <c r="PH71" s="50"/>
      <c r="PI71" s="50"/>
      <c r="PJ71" s="50"/>
      <c r="PK71" s="50"/>
      <c r="PL71" s="50"/>
      <c r="PM71" s="50"/>
      <c r="PN71" s="50"/>
      <c r="PO71" s="50"/>
      <c r="PP71" s="50"/>
      <c r="PQ71" s="50"/>
      <c r="PR71" s="50"/>
      <c r="PS71" s="50"/>
      <c r="PT71" s="50"/>
      <c r="PU71" s="50"/>
      <c r="PV71" s="50"/>
      <c r="PW71" s="50"/>
      <c r="PX71" s="50"/>
      <c r="PY71" s="50"/>
      <c r="PZ71" s="50"/>
      <c r="QA71" s="50"/>
      <c r="QB71" s="50"/>
      <c r="QC71" s="50"/>
      <c r="QD71" s="50"/>
      <c r="QE71" s="50"/>
      <c r="QF71" s="50"/>
      <c r="QG71" s="50"/>
      <c r="QH71" s="50"/>
      <c r="QI71" s="50"/>
      <c r="QJ71" s="50"/>
      <c r="QK71" s="50"/>
      <c r="QL71" s="50"/>
      <c r="QM71" s="50"/>
      <c r="QN71" s="50"/>
      <c r="QO71" s="50"/>
      <c r="QP71" s="50"/>
      <c r="QQ71" s="50"/>
      <c r="QR71" s="50"/>
      <c r="QS71" s="50"/>
      <c r="QT71" s="50"/>
      <c r="QU71" s="50"/>
      <c r="QV71" s="50"/>
      <c r="QW71" s="50"/>
      <c r="QX71" s="50"/>
      <c r="QY71" s="50"/>
      <c r="QZ71" s="50"/>
      <c r="RA71" s="50"/>
      <c r="RB71" s="50"/>
      <c r="RC71" s="50"/>
      <c r="RD71" s="50"/>
      <c r="RE71" s="50"/>
      <c r="RF71" s="50"/>
      <c r="RG71" s="50"/>
      <c r="RH71" s="50"/>
      <c r="RI71" s="50"/>
      <c r="RJ71" s="50"/>
      <c r="RK71" s="50"/>
      <c r="RL71" s="50"/>
      <c r="RM71" s="50"/>
      <c r="RN71" s="50"/>
      <c r="RO71" s="50"/>
      <c r="RP71" s="50"/>
      <c r="RQ71" s="50"/>
      <c r="RR71" s="50"/>
      <c r="RS71" s="50"/>
      <c r="RT71" s="50"/>
      <c r="RU71" s="50"/>
      <c r="RV71" s="50"/>
      <c r="RW71" s="50"/>
      <c r="RX71" s="50"/>
      <c r="RY71" s="50"/>
      <c r="RZ71" s="50"/>
      <c r="SA71" s="50"/>
      <c r="SB71" s="50"/>
      <c r="SC71" s="50"/>
      <c r="SD71" s="50"/>
      <c r="SE71" s="50"/>
      <c r="SF71" s="50"/>
      <c r="SG71" s="50"/>
      <c r="SH71" s="50"/>
      <c r="SI71" s="50"/>
      <c r="SJ71" s="50"/>
      <c r="SK71" s="50"/>
      <c r="SL71" s="50"/>
      <c r="SM71" s="50"/>
      <c r="SN71" s="50"/>
      <c r="SO71" s="50"/>
      <c r="SP71" s="50"/>
      <c r="SQ71" s="50"/>
      <c r="SR71" s="50"/>
      <c r="SS71" s="50"/>
      <c r="ST71" s="50"/>
      <c r="SU71" s="50"/>
      <c r="SV71" s="50"/>
      <c r="SW71" s="50"/>
      <c r="SX71" s="50"/>
      <c r="SY71" s="50"/>
      <c r="SZ71" s="50"/>
      <c r="TA71" s="50"/>
      <c r="TB71" s="50"/>
      <c r="TC71" s="50"/>
      <c r="TD71" s="50"/>
      <c r="TE71" s="50"/>
      <c r="TF71" s="50"/>
      <c r="TG71" s="50"/>
      <c r="TH71" s="50"/>
      <c r="TI71" s="50"/>
      <c r="TJ71" s="50"/>
      <c r="TK71" s="50"/>
      <c r="TL71" s="50"/>
      <c r="TM71" s="50"/>
      <c r="TN71" s="50"/>
      <c r="TO71" s="50"/>
      <c r="TP71" s="50"/>
      <c r="TQ71" s="50"/>
      <c r="TR71" s="50"/>
      <c r="TS71" s="50"/>
      <c r="TT71" s="50"/>
      <c r="TU71" s="50"/>
      <c r="TV71" s="50"/>
      <c r="TW71" s="50"/>
      <c r="TX71" s="50"/>
      <c r="TY71" s="50"/>
      <c r="TZ71" s="50"/>
      <c r="UA71" s="50"/>
      <c r="UB71" s="50"/>
      <c r="UC71" s="50"/>
      <c r="UD71" s="50"/>
      <c r="UE71" s="50"/>
      <c r="UF71" s="50"/>
      <c r="UG71" s="50"/>
      <c r="UH71" s="50"/>
      <c r="UI71" s="50"/>
      <c r="UJ71" s="50"/>
      <c r="UK71" s="50"/>
      <c r="UL71" s="50"/>
      <c r="UM71" s="50"/>
      <c r="UN71" s="50"/>
      <c r="UO71" s="50"/>
      <c r="UP71" s="50"/>
      <c r="UQ71" s="50"/>
      <c r="UR71" s="50"/>
      <c r="US71" s="50"/>
      <c r="UT71" s="50"/>
      <c r="UU71" s="50"/>
      <c r="UV71" s="50"/>
      <c r="UW71" s="50"/>
      <c r="UX71" s="50"/>
      <c r="UY71" s="50"/>
      <c r="UZ71" s="50"/>
      <c r="VA71" s="50"/>
      <c r="VB71" s="50"/>
      <c r="VC71" s="50"/>
      <c r="VD71" s="50"/>
      <c r="VE71" s="50"/>
      <c r="VF71" s="50"/>
      <c r="VG71" s="50"/>
      <c r="VH71" s="50"/>
      <c r="VI71" s="50"/>
      <c r="VJ71" s="50"/>
      <c r="VK71" s="50"/>
      <c r="VL71" s="50"/>
      <c r="VM71" s="50"/>
      <c r="VN71" s="50"/>
      <c r="VO71" s="50"/>
      <c r="VP71" s="50"/>
      <c r="VQ71" s="50"/>
      <c r="VR71" s="50"/>
      <c r="VS71" s="50"/>
      <c r="VT71" s="50"/>
      <c r="VU71" s="50"/>
      <c r="VV71" s="50"/>
      <c r="VW71" s="50"/>
      <c r="VX71" s="50"/>
      <c r="VY71" s="50"/>
      <c r="VZ71" s="50"/>
      <c r="WA71" s="50"/>
      <c r="WB71" s="50"/>
      <c r="WC71" s="50"/>
      <c r="WD71" s="50"/>
      <c r="WE71" s="50"/>
      <c r="WF71" s="50"/>
      <c r="WG71" s="50"/>
      <c r="WH71" s="50"/>
      <c r="WI71" s="50"/>
      <c r="WJ71" s="50"/>
      <c r="WK71" s="50"/>
      <c r="WL71" s="50"/>
      <c r="WM71" s="50"/>
      <c r="WN71" s="50"/>
      <c r="WO71" s="50"/>
      <c r="WP71" s="50"/>
      <c r="WQ71" s="50"/>
      <c r="WR71" s="50"/>
      <c r="WS71" s="50"/>
      <c r="WT71" s="50"/>
      <c r="WU71" s="50"/>
      <c r="WV71" s="50"/>
      <c r="WW71" s="50"/>
      <c r="WX71" s="50"/>
      <c r="WY71" s="50"/>
      <c r="WZ71" s="50"/>
      <c r="XA71" s="50"/>
      <c r="XB71" s="50"/>
      <c r="XC71" s="50"/>
      <c r="XD71" s="50"/>
      <c r="XE71" s="50"/>
      <c r="XF71" s="50"/>
      <c r="XG71" s="50"/>
      <c r="XH71" s="50"/>
      <c r="XI71" s="50"/>
      <c r="XJ71" s="50"/>
      <c r="XK71" s="50"/>
      <c r="XL71" s="50"/>
      <c r="XM71" s="50"/>
      <c r="XN71" s="50"/>
      <c r="XO71" s="50"/>
      <c r="XP71" s="50"/>
      <c r="XQ71" s="50"/>
      <c r="XR71" s="50"/>
      <c r="XS71" s="50"/>
      <c r="XT71" s="50"/>
      <c r="XU71" s="50"/>
      <c r="XV71" s="50"/>
      <c r="XW71" s="50"/>
      <c r="XX71" s="50"/>
      <c r="XY71" s="50"/>
      <c r="XZ71" s="50"/>
      <c r="YA71" s="50"/>
      <c r="YB71" s="50"/>
      <c r="YC71" s="50"/>
      <c r="YD71" s="50"/>
      <c r="YE71" s="50"/>
      <c r="YF71" s="50"/>
      <c r="YG71" s="50"/>
      <c r="YH71" s="50"/>
      <c r="YI71" s="50"/>
      <c r="YJ71" s="50"/>
      <c r="YK71" s="50"/>
      <c r="YL71" s="50"/>
      <c r="YM71" s="50"/>
      <c r="YN71" s="50"/>
      <c r="YO71" s="50"/>
      <c r="YP71" s="50"/>
      <c r="YQ71" s="50"/>
      <c r="YR71" s="50"/>
      <c r="YS71" s="50"/>
      <c r="YT71" s="50"/>
      <c r="YU71" s="50"/>
      <c r="YV71" s="50"/>
      <c r="YW71" s="50"/>
      <c r="YX71" s="50"/>
      <c r="YY71" s="50"/>
      <c r="YZ71" s="50"/>
      <c r="ZA71" s="50"/>
      <c r="ZB71" s="50"/>
      <c r="ZC71" s="50"/>
      <c r="ZD71" s="50"/>
      <c r="ZE71" s="50"/>
      <c r="ZF71" s="50"/>
      <c r="ZG71" s="50"/>
      <c r="ZH71" s="50"/>
      <c r="ZI71" s="50"/>
      <c r="ZJ71" s="50"/>
      <c r="ZK71" s="50"/>
      <c r="ZL71" s="50"/>
      <c r="ZM71" s="50"/>
      <c r="ZN71" s="50"/>
      <c r="ZO71" s="50"/>
      <c r="ZP71" s="50"/>
      <c r="ZQ71" s="50"/>
      <c r="ZR71" s="50"/>
      <c r="ZS71" s="50"/>
      <c r="ZT71" s="50"/>
      <c r="ZU71" s="50"/>
      <c r="ZV71" s="50"/>
      <c r="ZW71" s="50"/>
      <c r="ZX71" s="50"/>
      <c r="ZY71" s="50"/>
      <c r="ZZ71" s="50"/>
      <c r="AAA71" s="50"/>
      <c r="AAB71" s="50"/>
      <c r="AAC71" s="50"/>
      <c r="AAD71" s="50"/>
      <c r="AAE71" s="50"/>
      <c r="AAF71" s="50"/>
      <c r="AAG71" s="50"/>
      <c r="AAH71" s="50"/>
      <c r="AAI71" s="50"/>
      <c r="AAJ71" s="50"/>
      <c r="AAK71" s="50"/>
      <c r="AAL71" s="50"/>
      <c r="AAM71" s="50"/>
      <c r="AAN71" s="50"/>
      <c r="AAO71" s="50"/>
      <c r="AAP71" s="50"/>
      <c r="AAQ71" s="50"/>
      <c r="AAR71" s="50"/>
      <c r="AAS71" s="50"/>
      <c r="AAT71" s="50"/>
      <c r="AAU71" s="50"/>
      <c r="AAV71" s="50"/>
      <c r="AAW71" s="50"/>
      <c r="AAX71" s="50"/>
      <c r="AAY71" s="50"/>
      <c r="AAZ71" s="50"/>
      <c r="ABA71" s="50"/>
      <c r="ABB71" s="50"/>
      <c r="ABC71" s="50"/>
      <c r="ABD71" s="50"/>
      <c r="ABE71" s="50"/>
      <c r="ABF71" s="50"/>
      <c r="ABG71" s="50"/>
      <c r="ABH71" s="50"/>
      <c r="ABI71" s="50"/>
      <c r="ABJ71" s="50"/>
      <c r="ABK71" s="50"/>
      <c r="ABL71" s="50"/>
      <c r="ABM71" s="50"/>
      <c r="ABN71" s="50"/>
      <c r="ABO71" s="50"/>
      <c r="ABP71" s="50"/>
      <c r="ABQ71" s="50"/>
      <c r="ABR71" s="50"/>
      <c r="ABS71" s="50"/>
      <c r="ABT71" s="50"/>
      <c r="ABU71" s="50"/>
      <c r="ABV71" s="50"/>
      <c r="ABW71" s="50"/>
      <c r="ABX71" s="50"/>
      <c r="ABY71" s="50"/>
      <c r="ABZ71" s="50"/>
      <c r="ACA71" s="50"/>
      <c r="ACB71" s="50"/>
      <c r="ACC71" s="50"/>
      <c r="ACD71" s="50"/>
      <c r="ACE71" s="50"/>
      <c r="ACF71" s="50"/>
      <c r="ACG71" s="50"/>
      <c r="ACH71" s="50"/>
      <c r="ACI71" s="50"/>
      <c r="ACJ71" s="50"/>
      <c r="ACK71" s="50"/>
      <c r="ACL71" s="50"/>
      <c r="ACM71" s="50"/>
      <c r="ACN71" s="50"/>
      <c r="ACO71" s="50"/>
      <c r="ACP71" s="50"/>
      <c r="ACQ71" s="50"/>
      <c r="ACR71" s="50"/>
      <c r="ACS71" s="50"/>
      <c r="ACT71" s="50"/>
      <c r="ACU71" s="50"/>
      <c r="ACV71" s="50"/>
      <c r="ACW71" s="50"/>
      <c r="ACX71" s="50"/>
      <c r="ACY71" s="50"/>
      <c r="ACZ71" s="50"/>
      <c r="ADA71" s="50"/>
      <c r="ADB71" s="50"/>
      <c r="ADC71" s="50"/>
      <c r="ADD71" s="50"/>
      <c r="ADE71" s="50"/>
      <c r="ADF71" s="50"/>
      <c r="ADG71" s="50"/>
      <c r="ADH71" s="50"/>
      <c r="ADI71" s="50"/>
      <c r="ADJ71" s="50"/>
      <c r="ADK71" s="50"/>
      <c r="ADL71" s="50"/>
      <c r="ADM71" s="50"/>
      <c r="ADN71" s="50"/>
      <c r="ADO71" s="50"/>
      <c r="ADP71" s="50"/>
      <c r="ADQ71" s="50"/>
      <c r="ADR71" s="50"/>
      <c r="ADS71" s="50"/>
      <c r="ADT71" s="50"/>
      <c r="ADU71" s="50"/>
      <c r="ADV71" s="50"/>
      <c r="ADW71" s="50"/>
      <c r="ADX71" s="50"/>
      <c r="ADY71" s="50"/>
      <c r="ADZ71" s="50"/>
      <c r="AEA71" s="50"/>
      <c r="AEB71" s="50"/>
      <c r="AEC71" s="50"/>
      <c r="AED71" s="50"/>
      <c r="AEE71" s="50"/>
      <c r="AEF71" s="50"/>
      <c r="AEG71" s="50"/>
      <c r="AEH71" s="50"/>
      <c r="AEI71" s="50"/>
      <c r="AEJ71" s="50"/>
      <c r="AEK71" s="50"/>
      <c r="AEL71" s="50"/>
      <c r="AEM71" s="50"/>
      <c r="AEN71" s="50"/>
      <c r="AEO71" s="50"/>
      <c r="AEP71" s="50"/>
      <c r="AEQ71" s="50"/>
      <c r="AER71" s="50"/>
      <c r="AES71" s="50"/>
      <c r="AET71" s="50"/>
      <c r="AEU71" s="50"/>
      <c r="AEV71" s="50"/>
      <c r="AEW71" s="50"/>
      <c r="AEX71" s="50"/>
      <c r="AEY71" s="50"/>
      <c r="AEZ71" s="50"/>
      <c r="AFA71" s="50"/>
      <c r="AFB71" s="50"/>
      <c r="AFC71" s="50"/>
      <c r="AFD71" s="50"/>
      <c r="AFE71" s="50"/>
      <c r="AFF71" s="50"/>
      <c r="AFG71" s="50"/>
      <c r="AFH71" s="50"/>
      <c r="AFI71" s="50"/>
      <c r="AFJ71" s="50"/>
      <c r="AFK71" s="50"/>
      <c r="AFL71" s="50"/>
      <c r="AFM71" s="50"/>
      <c r="AFN71" s="50"/>
      <c r="AFO71" s="50"/>
      <c r="AFP71" s="50"/>
      <c r="AFQ71" s="50"/>
      <c r="AFR71" s="50"/>
      <c r="AFS71" s="50"/>
      <c r="AFT71" s="50"/>
      <c r="AFU71" s="50"/>
      <c r="AFV71" s="50"/>
      <c r="AFW71" s="50"/>
      <c r="AFX71" s="50"/>
      <c r="AFY71" s="50"/>
      <c r="AFZ71" s="50"/>
      <c r="AGA71" s="50"/>
      <c r="AGB71" s="50"/>
      <c r="AGC71" s="50"/>
      <c r="AGD71" s="50"/>
      <c r="AGE71" s="50"/>
      <c r="AGF71" s="50"/>
      <c r="AGG71" s="50"/>
      <c r="AGH71" s="50"/>
      <c r="AGI71" s="50"/>
      <c r="AGJ71" s="50"/>
      <c r="AGK71" s="50"/>
      <c r="AGL71" s="50"/>
      <c r="AGM71" s="50"/>
      <c r="AGN71" s="50"/>
      <c r="AGO71" s="50"/>
      <c r="AGP71" s="50"/>
      <c r="AGQ71" s="50"/>
      <c r="AGR71" s="50"/>
      <c r="AGS71" s="50"/>
      <c r="AGT71" s="50"/>
      <c r="AGU71" s="50"/>
      <c r="AGV71" s="50"/>
      <c r="AGW71" s="50"/>
      <c r="AGX71" s="50"/>
      <c r="AGY71" s="50"/>
      <c r="AGZ71" s="50"/>
      <c r="AHA71" s="50"/>
      <c r="AHB71" s="50"/>
      <c r="AHC71" s="50"/>
      <c r="AHD71" s="50"/>
      <c r="AHE71" s="50"/>
      <c r="AHF71" s="50"/>
      <c r="AHG71" s="50"/>
      <c r="AHH71" s="50"/>
      <c r="AHI71" s="50"/>
      <c r="AHJ71" s="50"/>
      <c r="AHK71" s="50"/>
      <c r="AHL71" s="50"/>
      <c r="AHM71" s="50"/>
      <c r="AHN71" s="50"/>
      <c r="AHO71" s="50"/>
      <c r="AHP71" s="50"/>
      <c r="AHQ71" s="50"/>
      <c r="AHR71" s="50"/>
      <c r="AHS71" s="50"/>
      <c r="AHT71" s="50"/>
      <c r="AHU71" s="50"/>
      <c r="AHV71" s="50"/>
      <c r="AHW71" s="50"/>
      <c r="AHX71" s="50"/>
      <c r="AHY71" s="50"/>
      <c r="AHZ71" s="50"/>
      <c r="AIA71" s="50"/>
      <c r="AIB71" s="50"/>
      <c r="AIC71" s="50"/>
      <c r="AID71" s="50"/>
      <c r="AIE71" s="50"/>
      <c r="AIF71" s="50"/>
      <c r="AIG71" s="50"/>
      <c r="AIH71" s="50"/>
      <c r="AII71" s="50"/>
      <c r="AIJ71" s="50"/>
      <c r="AIK71" s="50"/>
      <c r="AIL71" s="50"/>
      <c r="AIM71" s="50"/>
      <c r="AIN71" s="50"/>
      <c r="AIO71" s="50"/>
      <c r="AIP71" s="50"/>
      <c r="AIQ71" s="50"/>
      <c r="AIR71" s="50"/>
      <c r="AIS71" s="50"/>
      <c r="AIT71" s="50"/>
      <c r="AIU71" s="50"/>
      <c r="AIV71" s="50"/>
      <c r="AIW71" s="50"/>
      <c r="AIX71" s="50"/>
      <c r="AIY71" s="50"/>
      <c r="AIZ71" s="50"/>
      <c r="AJA71" s="50"/>
      <c r="AJB71" s="50"/>
      <c r="AJC71" s="50"/>
      <c r="AJD71" s="50"/>
      <c r="AJE71" s="50"/>
      <c r="AJF71" s="50"/>
      <c r="AJG71" s="50"/>
      <c r="AJH71" s="50"/>
      <c r="AJI71" s="50"/>
      <c r="AJJ71" s="50"/>
      <c r="AJK71" s="50"/>
      <c r="AJL71" s="50"/>
      <c r="AJM71" s="50"/>
      <c r="AJN71" s="50"/>
      <c r="AJO71" s="50"/>
      <c r="AJP71" s="50"/>
      <c r="AJQ71" s="50"/>
      <c r="AJR71" s="50"/>
      <c r="AJS71" s="50"/>
      <c r="AJT71" s="50"/>
      <c r="AJU71" s="50"/>
      <c r="AJV71" s="50"/>
      <c r="AJW71" s="50"/>
      <c r="AJX71" s="50"/>
      <c r="AJY71" s="50"/>
      <c r="AJZ71" s="50"/>
      <c r="AKA71" s="50"/>
      <c r="AKB71" s="50"/>
      <c r="AKC71" s="50"/>
      <c r="AKD71" s="50"/>
      <c r="AKE71" s="50"/>
      <c r="AKF71" s="50"/>
      <c r="AKG71" s="50"/>
      <c r="AKH71" s="50"/>
      <c r="AKI71" s="50"/>
      <c r="AKJ71" s="50"/>
      <c r="AKK71" s="50"/>
      <c r="AKL71" s="50"/>
      <c r="AKM71" s="50"/>
      <c r="AKN71" s="50"/>
      <c r="AKO71" s="50"/>
      <c r="AKP71" s="50"/>
      <c r="AKQ71" s="50"/>
      <c r="AKR71" s="50"/>
      <c r="AKS71" s="50"/>
      <c r="AKT71" s="50"/>
      <c r="AKU71" s="50"/>
      <c r="AKV71" s="50"/>
      <c r="AKW71" s="50"/>
      <c r="AKX71" s="50"/>
      <c r="AKY71" s="50"/>
      <c r="AKZ71" s="50"/>
      <c r="ALA71" s="50"/>
      <c r="ALB71" s="50"/>
      <c r="ALC71" s="50"/>
      <c r="ALD71" s="50"/>
      <c r="ALE71" s="50"/>
      <c r="ALF71" s="50"/>
      <c r="ALG71" s="50"/>
      <c r="ALH71" s="50"/>
      <c r="ALI71" s="50"/>
      <c r="ALJ71" s="50"/>
      <c r="ALK71" s="50"/>
      <c r="ALL71" s="50"/>
      <c r="ALM71" s="50"/>
      <c r="ALN71" s="50"/>
      <c r="ALO71" s="50"/>
      <c r="ALP71" s="50"/>
      <c r="ALQ71" s="50"/>
      <c r="ALR71" s="50"/>
      <c r="ALS71" s="50"/>
      <c r="ALT71" s="50"/>
      <c r="ALU71" s="50"/>
      <c r="ALV71" s="50"/>
      <c r="ALW71" s="50"/>
      <c r="ALX71" s="50"/>
      <c r="ALY71" s="50"/>
      <c r="ALZ71" s="50"/>
      <c r="AMA71" s="50"/>
      <c r="AMB71" s="50"/>
      <c r="AMC71" s="50"/>
      <c r="AMD71" s="50"/>
      <c r="AME71" s="50"/>
      <c r="AMF71" s="50"/>
      <c r="AMG71" s="50"/>
      <c r="AMH71" s="50"/>
      <c r="AMI71" s="50"/>
      <c r="AMJ71" s="50"/>
      <c r="AMK71" s="50"/>
      <c r="AML71" s="50"/>
      <c r="AMM71" s="50"/>
      <c r="AMN71" s="50"/>
      <c r="AMO71" s="50"/>
    </row>
    <row r="72" spans="1:1029" s="1" customFormat="1" ht="69" customHeight="1">
      <c r="A72" s="283"/>
      <c r="B72" s="10">
        <v>56</v>
      </c>
      <c r="C72" s="280">
        <v>55</v>
      </c>
      <c r="D72" s="281" t="s">
        <v>346</v>
      </c>
      <c r="E72" s="10" t="s">
        <v>347</v>
      </c>
      <c r="F72" s="10" t="s">
        <v>61</v>
      </c>
      <c r="G72" s="10" t="s">
        <v>1641</v>
      </c>
      <c r="H72" s="10"/>
      <c r="I72" s="10"/>
      <c r="J72" s="10"/>
      <c r="K72" s="10"/>
      <c r="L72" s="10"/>
      <c r="M72" s="10"/>
      <c r="N72" s="386">
        <v>38</v>
      </c>
      <c r="O72" s="384" t="s">
        <v>348</v>
      </c>
      <c r="P72" s="384" t="s">
        <v>210</v>
      </c>
      <c r="Q72" s="384" t="s">
        <v>334</v>
      </c>
      <c r="R72" s="385">
        <v>20</v>
      </c>
      <c r="S72" s="386">
        <v>29</v>
      </c>
      <c r="T72" s="387"/>
      <c r="U72" s="387"/>
      <c r="V72" s="387">
        <v>1</v>
      </c>
      <c r="W72" s="387"/>
      <c r="X72" s="387"/>
      <c r="Y72" s="387"/>
      <c r="Z72" s="387"/>
      <c r="AA72" s="386">
        <v>1</v>
      </c>
      <c r="AB72" s="383">
        <v>20</v>
      </c>
      <c r="AC72" s="388">
        <v>1</v>
      </c>
      <c r="AD72" s="387" t="s">
        <v>349</v>
      </c>
      <c r="AE72" s="387" t="s">
        <v>197</v>
      </c>
      <c r="AF72" s="387" t="s">
        <v>350</v>
      </c>
      <c r="AG72" s="387" t="s">
        <v>68</v>
      </c>
      <c r="AH72" s="387" t="s">
        <v>68</v>
      </c>
      <c r="AI72" s="387" t="s">
        <v>68</v>
      </c>
      <c r="AJ72" s="387" t="s">
        <v>68</v>
      </c>
      <c r="AK72" s="387" t="s">
        <v>68</v>
      </c>
      <c r="AL72" s="387" t="s">
        <v>351</v>
      </c>
      <c r="AM72" s="387" t="s">
        <v>352</v>
      </c>
      <c r="AN72" s="384" t="s">
        <v>71</v>
      </c>
      <c r="AO72" s="384" t="s">
        <v>72</v>
      </c>
      <c r="AP72" s="384"/>
      <c r="AQ72" s="384"/>
      <c r="AR72" s="384"/>
      <c r="AS72" s="384"/>
      <c r="AT72" s="387"/>
      <c r="AU72" s="387"/>
      <c r="AV72" s="387"/>
      <c r="AW72" s="387"/>
      <c r="AX72" s="387">
        <v>1</v>
      </c>
      <c r="AY72" s="387"/>
      <c r="AZ72" s="387"/>
      <c r="BA72" s="387"/>
      <c r="BB72" s="387"/>
      <c r="BC72" s="387"/>
      <c r="BD72" s="387"/>
      <c r="BE72" s="387"/>
      <c r="BF72" s="387"/>
      <c r="BG72" s="387"/>
      <c r="BH72" s="387"/>
      <c r="BI72" s="387"/>
      <c r="BJ72" s="387"/>
      <c r="BK72" s="389">
        <v>1230</v>
      </c>
      <c r="BL72" s="10"/>
      <c r="BM72" s="10"/>
      <c r="BN72" s="10" t="s">
        <v>1714</v>
      </c>
      <c r="BO72" s="10"/>
      <c r="BP72" s="10" t="s">
        <v>214</v>
      </c>
      <c r="BQ72" s="10"/>
      <c r="BR72" s="10" t="str">
        <f t="shared" si="0"/>
        <v>55_64.1</v>
      </c>
      <c r="BS72" s="282"/>
      <c r="BT72" s="10"/>
      <c r="BU72" s="10" t="s">
        <v>1725</v>
      </c>
      <c r="BV72" s="10"/>
      <c r="BW72" s="289"/>
      <c r="BX72" s="289"/>
      <c r="BY72" s="457"/>
      <c r="BZ72" s="457"/>
      <c r="CA72" s="457"/>
      <c r="CB72" s="271"/>
      <c r="CC72" s="458" t="s">
        <v>1959</v>
      </c>
      <c r="CD72" s="271"/>
      <c r="CE72" s="271"/>
      <c r="CF72" s="271"/>
      <c r="CG72" s="271"/>
      <c r="CH72" s="271"/>
      <c r="CI72" s="271"/>
      <c r="CJ72" s="271"/>
      <c r="CK72" s="271"/>
      <c r="CL72" s="271"/>
      <c r="CM72" s="271"/>
      <c r="CN72" s="271"/>
      <c r="CO72" s="271"/>
      <c r="CP72" s="271"/>
      <c r="CQ72" s="271"/>
      <c r="CR72" s="271"/>
      <c r="CS72" s="271"/>
      <c r="CT72" s="271"/>
      <c r="CU72" s="271"/>
      <c r="CV72" s="271"/>
      <c r="CW72" s="271"/>
      <c r="CX72" s="271"/>
      <c r="CY72" s="271"/>
      <c r="CZ72" s="271"/>
      <c r="DA72" s="271"/>
      <c r="DB72" s="271"/>
      <c r="DC72" s="271"/>
      <c r="DD72" s="271"/>
      <c r="DE72" s="271"/>
      <c r="DF72" s="271"/>
      <c r="DG72" s="271"/>
      <c r="DH72" s="271"/>
      <c r="DI72" s="271"/>
      <c r="DJ72" s="271"/>
      <c r="DK72" s="271"/>
      <c r="DL72" s="271"/>
      <c r="DM72" s="271"/>
      <c r="DN72" s="271"/>
      <c r="DO72" s="271"/>
      <c r="DP72" s="271"/>
      <c r="DQ72" s="271"/>
      <c r="DR72" s="271"/>
      <c r="DS72" s="271"/>
      <c r="DT72" s="271"/>
      <c r="DU72" s="271"/>
      <c r="DV72" s="271"/>
      <c r="DW72" s="271"/>
      <c r="DX72" s="271"/>
      <c r="DY72" s="271"/>
      <c r="DZ72" s="271"/>
      <c r="EA72" s="271"/>
      <c r="EB72" s="271"/>
      <c r="EC72" s="271"/>
      <c r="ED72" s="271"/>
      <c r="EE72" s="271"/>
      <c r="EF72" s="271"/>
      <c r="EG72" s="271"/>
      <c r="EH72" s="271"/>
      <c r="EI72" s="271"/>
      <c r="EJ72" s="271"/>
      <c r="EK72" s="271"/>
      <c r="EL72" s="271"/>
      <c r="EM72" s="271"/>
      <c r="EN72" s="271"/>
      <c r="EO72" s="271"/>
      <c r="EP72" s="271"/>
      <c r="EQ72" s="271"/>
      <c r="ER72" s="271"/>
      <c r="ES72" s="271"/>
      <c r="ET72" s="271"/>
      <c r="EU72" s="271"/>
      <c r="EV72" s="271"/>
      <c r="EW72" s="271"/>
      <c r="EX72" s="271"/>
      <c r="EY72" s="271"/>
      <c r="EZ72" s="271"/>
      <c r="FA72" s="271"/>
      <c r="FB72" s="271"/>
      <c r="FC72" s="271"/>
      <c r="FD72" s="271"/>
      <c r="FE72" s="271"/>
      <c r="FF72" s="271"/>
      <c r="FG72" s="271"/>
      <c r="FH72" s="271"/>
      <c r="FI72" s="271"/>
      <c r="FJ72" s="271"/>
      <c r="FK72" s="271"/>
      <c r="FL72" s="271"/>
      <c r="FM72" s="271"/>
      <c r="FN72" s="271"/>
      <c r="FO72" s="271"/>
      <c r="FP72" s="271"/>
      <c r="FQ72" s="271"/>
      <c r="FR72" s="271"/>
      <c r="FS72" s="271"/>
      <c r="FT72" s="271"/>
      <c r="FU72" s="271"/>
      <c r="FV72" s="271"/>
      <c r="FW72" s="271"/>
      <c r="FX72" s="271"/>
      <c r="FY72" s="271"/>
      <c r="FZ72" s="271"/>
      <c r="GA72" s="271"/>
      <c r="GB72" s="271"/>
      <c r="GC72" s="271"/>
      <c r="GD72" s="271"/>
      <c r="GE72" s="271"/>
      <c r="GF72" s="271"/>
      <c r="GG72" s="271"/>
      <c r="GH72" s="271"/>
      <c r="GI72" s="271"/>
      <c r="GJ72" s="271"/>
      <c r="GK72" s="271"/>
      <c r="GL72" s="271"/>
      <c r="GM72" s="271"/>
      <c r="GN72" s="271"/>
      <c r="GO72" s="271"/>
      <c r="GP72" s="271"/>
      <c r="GQ72" s="271"/>
      <c r="GR72" s="271"/>
      <c r="GS72" s="271"/>
      <c r="GT72" s="271"/>
      <c r="GU72" s="271"/>
      <c r="GV72" s="271"/>
      <c r="GW72" s="271"/>
      <c r="GX72" s="271"/>
      <c r="GY72" s="271"/>
      <c r="GZ72" s="271"/>
      <c r="HA72" s="271"/>
      <c r="HB72" s="271"/>
      <c r="HC72" s="271"/>
      <c r="HD72" s="271"/>
      <c r="HE72" s="271"/>
      <c r="HF72" s="271"/>
      <c r="HG72" s="271"/>
      <c r="HH72" s="271"/>
      <c r="HI72" s="271"/>
      <c r="HJ72" s="271"/>
      <c r="HK72" s="271"/>
      <c r="HL72" s="271"/>
      <c r="HM72" s="271"/>
      <c r="HN72" s="271"/>
      <c r="HO72" s="271"/>
      <c r="HP72" s="271"/>
      <c r="HQ72" s="271"/>
      <c r="HR72" s="271"/>
      <c r="HS72" s="271"/>
      <c r="HT72" s="271"/>
      <c r="HU72" s="271"/>
      <c r="HV72" s="271"/>
      <c r="HW72" s="271"/>
      <c r="HX72" s="271"/>
      <c r="HY72" s="271"/>
      <c r="HZ72" s="271"/>
      <c r="IA72" s="271"/>
      <c r="IB72" s="271"/>
      <c r="IC72" s="271"/>
      <c r="ID72" s="271"/>
      <c r="IE72" s="271"/>
      <c r="IF72" s="271"/>
      <c r="IG72" s="271"/>
      <c r="IH72" s="271"/>
      <c r="II72" s="271"/>
      <c r="IJ72" s="271"/>
      <c r="IK72" s="271"/>
      <c r="IL72" s="271"/>
      <c r="IM72" s="271"/>
      <c r="IN72" s="271"/>
      <c r="IO72" s="271"/>
      <c r="IP72" s="271"/>
      <c r="IQ72" s="271"/>
      <c r="IR72" s="271"/>
      <c r="IS72" s="271"/>
      <c r="IT72" s="271"/>
      <c r="IU72" s="271"/>
      <c r="IV72" s="271"/>
      <c r="IW72" s="271"/>
      <c r="IX72" s="271"/>
      <c r="IY72" s="271"/>
      <c r="IZ72" s="271"/>
      <c r="JA72" s="271"/>
      <c r="JB72" s="271"/>
      <c r="JC72" s="271"/>
      <c r="JD72" s="271"/>
      <c r="JE72" s="271"/>
      <c r="JF72" s="271"/>
      <c r="JG72" s="271"/>
      <c r="JH72" s="271"/>
      <c r="JI72" s="271"/>
      <c r="JJ72" s="271"/>
      <c r="JK72" s="271"/>
      <c r="JL72" s="271"/>
      <c r="JM72" s="271"/>
      <c r="JN72" s="271"/>
      <c r="JO72" s="271"/>
      <c r="JP72" s="271"/>
      <c r="JQ72" s="271"/>
      <c r="JR72" s="271"/>
      <c r="JS72" s="271"/>
      <c r="JT72" s="271"/>
      <c r="JU72" s="271"/>
      <c r="JV72" s="271"/>
      <c r="JW72" s="271"/>
      <c r="JX72" s="271"/>
      <c r="JY72" s="271"/>
      <c r="JZ72" s="271"/>
      <c r="KA72" s="271"/>
      <c r="KB72" s="271"/>
      <c r="KC72" s="271"/>
      <c r="KD72" s="271"/>
      <c r="KE72" s="271"/>
      <c r="KF72" s="271"/>
      <c r="KG72" s="271"/>
      <c r="KH72" s="271"/>
      <c r="KI72" s="271"/>
      <c r="KJ72" s="271"/>
      <c r="KK72" s="271"/>
      <c r="KL72" s="271"/>
      <c r="KM72" s="271"/>
      <c r="KN72" s="271"/>
      <c r="KO72" s="271"/>
      <c r="KP72" s="271"/>
      <c r="KQ72" s="271"/>
      <c r="KR72" s="271"/>
      <c r="KS72" s="271"/>
      <c r="KT72" s="271"/>
      <c r="KU72" s="271"/>
      <c r="KV72" s="271"/>
      <c r="KW72" s="271"/>
      <c r="KX72" s="271"/>
      <c r="KY72" s="271"/>
      <c r="KZ72" s="271"/>
      <c r="LA72" s="271"/>
      <c r="LB72" s="271"/>
      <c r="LC72" s="271"/>
      <c r="LD72" s="271"/>
      <c r="LE72" s="271"/>
      <c r="LF72" s="271"/>
      <c r="LG72" s="271"/>
      <c r="LH72" s="271"/>
      <c r="LI72" s="271"/>
      <c r="LJ72" s="271"/>
      <c r="LK72" s="271"/>
      <c r="LL72" s="271"/>
      <c r="LM72" s="271"/>
      <c r="LN72" s="271"/>
      <c r="LO72" s="271"/>
      <c r="LP72" s="271"/>
      <c r="LQ72" s="271"/>
      <c r="LR72" s="271"/>
      <c r="LS72" s="271"/>
      <c r="LT72" s="271"/>
      <c r="LU72" s="271"/>
      <c r="LV72" s="271"/>
      <c r="LW72" s="271"/>
      <c r="LX72" s="271"/>
      <c r="LY72" s="271"/>
      <c r="LZ72" s="271"/>
      <c r="MA72" s="271"/>
      <c r="MB72" s="271"/>
      <c r="MC72" s="271"/>
      <c r="MD72" s="271"/>
      <c r="ME72" s="271"/>
      <c r="MF72" s="271"/>
      <c r="MG72" s="271"/>
      <c r="MH72" s="271"/>
      <c r="MI72" s="271"/>
      <c r="MJ72" s="271"/>
      <c r="MK72" s="271"/>
      <c r="ML72" s="271"/>
      <c r="MM72" s="271"/>
      <c r="MN72" s="271"/>
      <c r="MO72" s="271"/>
      <c r="MP72" s="271"/>
      <c r="MQ72" s="271"/>
      <c r="MR72" s="271"/>
      <c r="MS72" s="271"/>
      <c r="MT72" s="271"/>
      <c r="MU72" s="271"/>
      <c r="MV72" s="271"/>
      <c r="MW72" s="271"/>
      <c r="MX72" s="271"/>
      <c r="MY72" s="271"/>
      <c r="MZ72" s="271"/>
      <c r="NA72" s="271"/>
      <c r="NB72" s="271"/>
      <c r="NC72" s="271"/>
      <c r="ND72" s="271"/>
      <c r="NE72" s="271"/>
      <c r="NF72" s="271"/>
      <c r="NG72" s="271"/>
      <c r="NH72" s="271"/>
      <c r="NI72" s="271"/>
      <c r="NJ72" s="271"/>
      <c r="NK72" s="271"/>
      <c r="NL72" s="271"/>
      <c r="NM72" s="271"/>
      <c r="NN72" s="271"/>
      <c r="NO72" s="271"/>
      <c r="NP72" s="271"/>
      <c r="NQ72" s="271"/>
      <c r="NR72" s="271"/>
      <c r="NS72" s="271"/>
      <c r="NT72" s="271"/>
      <c r="NU72" s="271"/>
      <c r="NV72" s="271"/>
      <c r="NW72" s="271"/>
      <c r="NX72" s="271"/>
      <c r="NY72" s="271"/>
      <c r="NZ72" s="271"/>
      <c r="OA72" s="271"/>
      <c r="OB72" s="271"/>
      <c r="OC72" s="271"/>
      <c r="OD72" s="271"/>
      <c r="OE72" s="271"/>
      <c r="OF72" s="271"/>
      <c r="OG72" s="271"/>
      <c r="OH72" s="271"/>
      <c r="OI72" s="271"/>
      <c r="OJ72" s="271"/>
      <c r="OK72" s="271"/>
      <c r="OL72" s="271"/>
      <c r="OM72" s="271"/>
      <c r="ON72" s="271"/>
      <c r="OO72" s="271"/>
      <c r="OP72" s="271"/>
      <c r="OQ72" s="271"/>
      <c r="OR72" s="271"/>
      <c r="OS72" s="271"/>
      <c r="OT72" s="271"/>
      <c r="OU72" s="271"/>
      <c r="OV72" s="271"/>
      <c r="OW72" s="271"/>
      <c r="OX72" s="271"/>
      <c r="OY72" s="271"/>
      <c r="OZ72" s="271"/>
      <c r="PA72" s="271"/>
      <c r="PB72" s="271"/>
      <c r="PC72" s="271"/>
      <c r="PD72" s="271"/>
      <c r="PE72" s="271"/>
      <c r="PF72" s="271"/>
      <c r="PG72" s="271"/>
      <c r="PH72" s="271"/>
      <c r="PI72" s="271"/>
      <c r="PJ72" s="271"/>
      <c r="PK72" s="271"/>
      <c r="PL72" s="271"/>
      <c r="PM72" s="271"/>
      <c r="PN72" s="271"/>
      <c r="PO72" s="271"/>
      <c r="PP72" s="271"/>
      <c r="PQ72" s="271"/>
      <c r="PR72" s="271"/>
      <c r="PS72" s="271"/>
      <c r="PT72" s="271"/>
      <c r="PU72" s="271"/>
      <c r="PV72" s="271"/>
      <c r="PW72" s="271"/>
      <c r="PX72" s="271"/>
      <c r="PY72" s="271"/>
      <c r="PZ72" s="271"/>
      <c r="QA72" s="271"/>
      <c r="QB72" s="271"/>
      <c r="QC72" s="271"/>
      <c r="QD72" s="271"/>
      <c r="QE72" s="271"/>
      <c r="QF72" s="271"/>
      <c r="QG72" s="271"/>
      <c r="QH72" s="271"/>
      <c r="QI72" s="271"/>
      <c r="QJ72" s="271"/>
      <c r="QK72" s="271"/>
      <c r="QL72" s="271"/>
      <c r="QM72" s="271"/>
      <c r="QN72" s="271"/>
      <c r="QO72" s="271"/>
      <c r="QP72" s="271"/>
      <c r="QQ72" s="271"/>
      <c r="QR72" s="271"/>
      <c r="QS72" s="271"/>
      <c r="QT72" s="271"/>
      <c r="QU72" s="271"/>
      <c r="QV72" s="271"/>
      <c r="QW72" s="271"/>
      <c r="QX72" s="271"/>
      <c r="QY72" s="271"/>
      <c r="QZ72" s="271"/>
      <c r="RA72" s="271"/>
      <c r="RB72" s="271"/>
      <c r="RC72" s="271"/>
      <c r="RD72" s="271"/>
      <c r="RE72" s="271"/>
      <c r="RF72" s="271"/>
      <c r="RG72" s="271"/>
      <c r="RH72" s="271"/>
      <c r="RI72" s="271"/>
      <c r="RJ72" s="271"/>
      <c r="RK72" s="271"/>
      <c r="RL72" s="271"/>
      <c r="RM72" s="271"/>
      <c r="RN72" s="271"/>
      <c r="RO72" s="271"/>
      <c r="RP72" s="271"/>
      <c r="RQ72" s="271"/>
      <c r="RR72" s="271"/>
      <c r="RS72" s="271"/>
      <c r="RT72" s="271"/>
      <c r="RU72" s="271"/>
      <c r="RV72" s="271"/>
      <c r="RW72" s="271"/>
      <c r="RX72" s="271"/>
      <c r="RY72" s="271"/>
      <c r="RZ72" s="271"/>
      <c r="SA72" s="271"/>
      <c r="SB72" s="271"/>
      <c r="SC72" s="271"/>
      <c r="SD72" s="271"/>
      <c r="SE72" s="271"/>
      <c r="SF72" s="271"/>
      <c r="SG72" s="271"/>
      <c r="SH72" s="271"/>
      <c r="SI72" s="271"/>
      <c r="SJ72" s="271"/>
      <c r="SK72" s="271"/>
      <c r="SL72" s="271"/>
      <c r="SM72" s="271"/>
      <c r="SN72" s="271"/>
      <c r="SO72" s="271"/>
      <c r="SP72" s="271"/>
      <c r="SQ72" s="271"/>
      <c r="SR72" s="271"/>
      <c r="SS72" s="271"/>
      <c r="ST72" s="271"/>
      <c r="SU72" s="271"/>
      <c r="SV72" s="271"/>
      <c r="SW72" s="271"/>
      <c r="SX72" s="271"/>
      <c r="SY72" s="271"/>
      <c r="SZ72" s="271"/>
      <c r="TA72" s="271"/>
      <c r="TB72" s="271"/>
      <c r="TC72" s="271"/>
      <c r="TD72" s="271"/>
      <c r="TE72" s="271"/>
      <c r="TF72" s="271"/>
      <c r="TG72" s="271"/>
      <c r="TH72" s="271"/>
      <c r="TI72" s="271"/>
      <c r="TJ72" s="271"/>
      <c r="TK72" s="271"/>
      <c r="TL72" s="271"/>
      <c r="TM72" s="271"/>
      <c r="TN72" s="271"/>
      <c r="TO72" s="271"/>
      <c r="TP72" s="271"/>
      <c r="TQ72" s="271"/>
      <c r="TR72" s="271"/>
      <c r="TS72" s="271"/>
      <c r="TT72" s="271"/>
      <c r="TU72" s="271"/>
      <c r="TV72" s="271"/>
      <c r="TW72" s="271"/>
      <c r="TX72" s="271"/>
      <c r="TY72" s="271"/>
      <c r="TZ72" s="271"/>
      <c r="UA72" s="271"/>
      <c r="UB72" s="271"/>
      <c r="UC72" s="271"/>
      <c r="UD72" s="271"/>
      <c r="UE72" s="271"/>
      <c r="UF72" s="271"/>
      <c r="UG72" s="271"/>
      <c r="UH72" s="271"/>
      <c r="UI72" s="271"/>
      <c r="UJ72" s="271"/>
      <c r="UK72" s="271"/>
      <c r="UL72" s="271"/>
      <c r="UM72" s="271"/>
      <c r="UN72" s="271"/>
      <c r="UO72" s="271"/>
      <c r="UP72" s="271"/>
      <c r="UQ72" s="271"/>
      <c r="UR72" s="271"/>
      <c r="US72" s="271"/>
      <c r="UT72" s="271"/>
      <c r="UU72" s="271"/>
      <c r="UV72" s="271"/>
      <c r="UW72" s="271"/>
      <c r="UX72" s="271"/>
      <c r="UY72" s="271"/>
      <c r="UZ72" s="271"/>
      <c r="VA72" s="271"/>
      <c r="VB72" s="271"/>
      <c r="VC72" s="271"/>
      <c r="VD72" s="271"/>
      <c r="VE72" s="271"/>
      <c r="VF72" s="271"/>
      <c r="VG72" s="271"/>
      <c r="VH72" s="271"/>
      <c r="VI72" s="271"/>
      <c r="VJ72" s="271"/>
      <c r="VK72" s="271"/>
      <c r="VL72" s="271"/>
      <c r="VM72" s="271"/>
      <c r="VN72" s="271"/>
      <c r="VO72" s="271"/>
      <c r="VP72" s="271"/>
      <c r="VQ72" s="271"/>
      <c r="VR72" s="271"/>
      <c r="VS72" s="271"/>
      <c r="VT72" s="271"/>
      <c r="VU72" s="271"/>
      <c r="VV72" s="271"/>
      <c r="VW72" s="271"/>
      <c r="VX72" s="271"/>
      <c r="VY72" s="271"/>
      <c r="VZ72" s="271"/>
      <c r="WA72" s="271"/>
      <c r="WB72" s="271"/>
      <c r="WC72" s="271"/>
      <c r="WD72" s="271"/>
      <c r="WE72" s="271"/>
      <c r="WF72" s="271"/>
      <c r="WG72" s="271"/>
      <c r="WH72" s="271"/>
      <c r="WI72" s="271"/>
      <c r="WJ72" s="271"/>
      <c r="WK72" s="271"/>
      <c r="WL72" s="271"/>
      <c r="WM72" s="271"/>
      <c r="WN72" s="271"/>
      <c r="WO72" s="271"/>
      <c r="WP72" s="271"/>
      <c r="WQ72" s="271"/>
      <c r="WR72" s="271"/>
      <c r="WS72" s="271"/>
      <c r="WT72" s="271"/>
      <c r="WU72" s="271"/>
      <c r="WV72" s="271"/>
      <c r="WW72" s="271"/>
      <c r="WX72" s="271"/>
      <c r="WY72" s="271"/>
      <c r="WZ72" s="271"/>
      <c r="XA72" s="271"/>
      <c r="XB72" s="271"/>
      <c r="XC72" s="271"/>
      <c r="XD72" s="271"/>
      <c r="XE72" s="271"/>
      <c r="XF72" s="271"/>
      <c r="XG72" s="271"/>
      <c r="XH72" s="271"/>
      <c r="XI72" s="271"/>
      <c r="XJ72" s="271"/>
      <c r="XK72" s="271"/>
      <c r="XL72" s="271"/>
      <c r="XM72" s="271"/>
      <c r="XN72" s="271"/>
      <c r="XO72" s="271"/>
      <c r="XP72" s="271"/>
      <c r="XQ72" s="271"/>
      <c r="XR72" s="271"/>
      <c r="XS72" s="271"/>
      <c r="XT72" s="271"/>
      <c r="XU72" s="271"/>
      <c r="XV72" s="271"/>
      <c r="XW72" s="271"/>
      <c r="XX72" s="271"/>
      <c r="XY72" s="271"/>
      <c r="XZ72" s="271"/>
      <c r="YA72" s="271"/>
      <c r="YB72" s="271"/>
      <c r="YC72" s="271"/>
      <c r="YD72" s="271"/>
      <c r="YE72" s="271"/>
      <c r="YF72" s="271"/>
      <c r="YG72" s="271"/>
      <c r="YH72" s="271"/>
      <c r="YI72" s="271"/>
      <c r="YJ72" s="271"/>
      <c r="YK72" s="271"/>
      <c r="YL72" s="271"/>
      <c r="YM72" s="271"/>
      <c r="YN72" s="271"/>
      <c r="YO72" s="271"/>
      <c r="YP72" s="271"/>
      <c r="YQ72" s="271"/>
      <c r="YR72" s="271"/>
      <c r="YS72" s="271"/>
      <c r="YT72" s="271"/>
      <c r="YU72" s="271"/>
      <c r="YV72" s="271"/>
      <c r="YW72" s="271"/>
      <c r="YX72" s="271"/>
      <c r="YY72" s="271"/>
      <c r="YZ72" s="271"/>
      <c r="ZA72" s="271"/>
      <c r="ZB72" s="271"/>
      <c r="ZC72" s="271"/>
      <c r="ZD72" s="271"/>
      <c r="ZE72" s="271"/>
      <c r="ZF72" s="271"/>
      <c r="ZG72" s="271"/>
      <c r="ZH72" s="271"/>
      <c r="ZI72" s="271"/>
      <c r="ZJ72" s="271"/>
      <c r="ZK72" s="271"/>
      <c r="ZL72" s="271"/>
      <c r="ZM72" s="271"/>
      <c r="ZN72" s="271"/>
      <c r="ZO72" s="271"/>
      <c r="ZP72" s="271"/>
      <c r="ZQ72" s="271"/>
      <c r="ZR72" s="271"/>
      <c r="ZS72" s="271"/>
      <c r="ZT72" s="271"/>
      <c r="ZU72" s="271"/>
      <c r="ZV72" s="271"/>
      <c r="ZW72" s="271"/>
      <c r="ZX72" s="271"/>
      <c r="ZY72" s="271"/>
      <c r="ZZ72" s="271"/>
      <c r="AAA72" s="271"/>
      <c r="AAB72" s="271"/>
      <c r="AAC72" s="271"/>
      <c r="AAD72" s="271"/>
      <c r="AAE72" s="271"/>
      <c r="AAF72" s="271"/>
      <c r="AAG72" s="271"/>
      <c r="AAH72" s="271"/>
      <c r="AAI72" s="271"/>
      <c r="AAJ72" s="271"/>
      <c r="AAK72" s="271"/>
      <c r="AAL72" s="271"/>
      <c r="AAM72" s="271"/>
      <c r="AAN72" s="271"/>
      <c r="AAO72" s="271"/>
      <c r="AAP72" s="271"/>
      <c r="AAQ72" s="271"/>
      <c r="AAR72" s="271"/>
      <c r="AAS72" s="271"/>
      <c r="AAT72" s="271"/>
      <c r="AAU72" s="271"/>
      <c r="AAV72" s="271"/>
      <c r="AAW72" s="271"/>
      <c r="AAX72" s="271"/>
      <c r="AAY72" s="271"/>
      <c r="AAZ72" s="271"/>
      <c r="ABA72" s="271"/>
      <c r="ABB72" s="271"/>
      <c r="ABC72" s="271"/>
      <c r="ABD72" s="271"/>
      <c r="ABE72" s="271"/>
      <c r="ABF72" s="271"/>
      <c r="ABG72" s="271"/>
      <c r="ABH72" s="271"/>
      <c r="ABI72" s="271"/>
      <c r="ABJ72" s="271"/>
      <c r="ABK72" s="271"/>
      <c r="ABL72" s="271"/>
      <c r="ABM72" s="271"/>
      <c r="ABN72" s="271"/>
      <c r="ABO72" s="271"/>
      <c r="ABP72" s="271"/>
      <c r="ABQ72" s="271"/>
      <c r="ABR72" s="271"/>
      <c r="ABS72" s="271"/>
      <c r="ABT72" s="271"/>
      <c r="ABU72" s="271"/>
      <c r="ABV72" s="271"/>
      <c r="ABW72" s="271"/>
      <c r="ABX72" s="271"/>
      <c r="ABY72" s="271"/>
      <c r="ABZ72" s="271"/>
      <c r="ACA72" s="271"/>
      <c r="ACB72" s="271"/>
      <c r="ACC72" s="271"/>
      <c r="ACD72" s="271"/>
      <c r="ACE72" s="271"/>
      <c r="ACF72" s="271"/>
      <c r="ACG72" s="271"/>
      <c r="ACH72" s="271"/>
      <c r="ACI72" s="271"/>
      <c r="ACJ72" s="271"/>
      <c r="ACK72" s="271"/>
      <c r="ACL72" s="271"/>
      <c r="ACM72" s="271"/>
      <c r="ACN72" s="271"/>
      <c r="ACO72" s="271"/>
      <c r="ACP72" s="271"/>
      <c r="ACQ72" s="271"/>
      <c r="ACR72" s="271"/>
      <c r="ACS72" s="271"/>
      <c r="ACT72" s="271"/>
      <c r="ACU72" s="271"/>
      <c r="ACV72" s="271"/>
      <c r="ACW72" s="271"/>
      <c r="ACX72" s="271"/>
      <c r="ACY72" s="271"/>
      <c r="ACZ72" s="271"/>
      <c r="ADA72" s="271"/>
      <c r="ADB72" s="271"/>
      <c r="ADC72" s="271"/>
      <c r="ADD72" s="271"/>
      <c r="ADE72" s="271"/>
      <c r="ADF72" s="271"/>
      <c r="ADG72" s="271"/>
      <c r="ADH72" s="271"/>
      <c r="ADI72" s="271"/>
      <c r="ADJ72" s="271"/>
      <c r="ADK72" s="271"/>
      <c r="ADL72" s="271"/>
      <c r="ADM72" s="271"/>
      <c r="ADN72" s="271"/>
      <c r="ADO72" s="271"/>
      <c r="ADP72" s="271"/>
      <c r="ADQ72" s="271"/>
      <c r="ADR72" s="271"/>
      <c r="ADS72" s="271"/>
      <c r="ADT72" s="271"/>
      <c r="ADU72" s="271"/>
      <c r="ADV72" s="271"/>
      <c r="ADW72" s="271"/>
      <c r="ADX72" s="271"/>
      <c r="ADY72" s="271"/>
      <c r="ADZ72" s="271"/>
      <c r="AEA72" s="271"/>
      <c r="AEB72" s="271"/>
      <c r="AEC72" s="271"/>
      <c r="AED72" s="271"/>
      <c r="AEE72" s="271"/>
      <c r="AEF72" s="271"/>
      <c r="AEG72" s="271"/>
      <c r="AEH72" s="271"/>
      <c r="AEI72" s="271"/>
      <c r="AEJ72" s="271"/>
      <c r="AEK72" s="271"/>
      <c r="AEL72" s="271"/>
      <c r="AEM72" s="271"/>
      <c r="AEN72" s="271"/>
      <c r="AEO72" s="271"/>
      <c r="AEP72" s="271"/>
      <c r="AEQ72" s="271"/>
      <c r="AER72" s="271"/>
      <c r="AES72" s="271"/>
      <c r="AET72" s="271"/>
      <c r="AEU72" s="271"/>
      <c r="AEV72" s="271"/>
      <c r="AEW72" s="271"/>
      <c r="AEX72" s="271"/>
      <c r="AEY72" s="271"/>
      <c r="AEZ72" s="271"/>
      <c r="AFA72" s="271"/>
      <c r="AFB72" s="271"/>
      <c r="AFC72" s="271"/>
      <c r="AFD72" s="271"/>
      <c r="AFE72" s="271"/>
      <c r="AFF72" s="271"/>
      <c r="AFG72" s="271"/>
      <c r="AFH72" s="271"/>
      <c r="AFI72" s="271"/>
      <c r="AFJ72" s="271"/>
      <c r="AFK72" s="271"/>
      <c r="AFL72" s="271"/>
      <c r="AFM72" s="271"/>
      <c r="AFN72" s="271"/>
      <c r="AFO72" s="271"/>
      <c r="AFP72" s="271"/>
      <c r="AFQ72" s="271"/>
      <c r="AFR72" s="271"/>
      <c r="AFS72" s="271"/>
      <c r="AFT72" s="271"/>
      <c r="AFU72" s="271"/>
      <c r="AFV72" s="271"/>
      <c r="AFW72" s="271"/>
      <c r="AFX72" s="271"/>
      <c r="AFY72" s="271"/>
      <c r="AFZ72" s="271"/>
      <c r="AGA72" s="271"/>
      <c r="AGB72" s="271"/>
      <c r="AGC72" s="271"/>
      <c r="AGD72" s="271"/>
      <c r="AGE72" s="271"/>
      <c r="AGF72" s="271"/>
      <c r="AGG72" s="271"/>
      <c r="AGH72" s="271"/>
      <c r="AGI72" s="271"/>
      <c r="AGJ72" s="271"/>
      <c r="AGK72" s="271"/>
      <c r="AGL72" s="271"/>
      <c r="AGM72" s="271"/>
      <c r="AGN72" s="271"/>
      <c r="AGO72" s="271"/>
      <c r="AGP72" s="271"/>
      <c r="AGQ72" s="271"/>
      <c r="AGR72" s="271"/>
      <c r="AGS72" s="271"/>
      <c r="AGT72" s="271"/>
      <c r="AGU72" s="271"/>
      <c r="AGV72" s="271"/>
      <c r="AGW72" s="271"/>
      <c r="AGX72" s="271"/>
      <c r="AGY72" s="271"/>
      <c r="AGZ72" s="271"/>
      <c r="AHA72" s="271"/>
      <c r="AHB72" s="271"/>
      <c r="AHC72" s="271"/>
      <c r="AHD72" s="271"/>
      <c r="AHE72" s="271"/>
      <c r="AHF72" s="271"/>
      <c r="AHG72" s="271"/>
      <c r="AHH72" s="271"/>
      <c r="AHI72" s="271"/>
      <c r="AHJ72" s="271"/>
      <c r="AHK72" s="271"/>
      <c r="AHL72" s="271"/>
      <c r="AHM72" s="271"/>
      <c r="AHN72" s="271"/>
      <c r="AHO72" s="271"/>
      <c r="AHP72" s="271"/>
      <c r="AHQ72" s="271"/>
      <c r="AHR72" s="271"/>
      <c r="AHS72" s="271"/>
      <c r="AHT72" s="271"/>
      <c r="AHU72" s="271"/>
      <c r="AHV72" s="271"/>
      <c r="AHW72" s="271"/>
      <c r="AHX72" s="271"/>
      <c r="AHY72" s="271"/>
      <c r="AHZ72" s="271"/>
      <c r="AIA72" s="271"/>
      <c r="AIB72" s="271"/>
      <c r="AIC72" s="271"/>
      <c r="AID72" s="271"/>
      <c r="AIE72" s="271"/>
      <c r="AIF72" s="271"/>
      <c r="AIG72" s="271"/>
      <c r="AIH72" s="271"/>
      <c r="AII72" s="271"/>
      <c r="AIJ72" s="271"/>
      <c r="AIK72" s="271"/>
      <c r="AIL72" s="271"/>
      <c r="AIM72" s="271"/>
      <c r="AIN72" s="271"/>
      <c r="AIO72" s="271"/>
      <c r="AIP72" s="271"/>
      <c r="AIQ72" s="271"/>
      <c r="AIR72" s="271"/>
      <c r="AIS72" s="271"/>
      <c r="AIT72" s="271"/>
      <c r="AIU72" s="271"/>
      <c r="AIV72" s="271"/>
      <c r="AIW72" s="271"/>
      <c r="AIX72" s="271"/>
      <c r="AIY72" s="271"/>
      <c r="AIZ72" s="271"/>
      <c r="AJA72" s="271"/>
      <c r="AJB72" s="271"/>
      <c r="AJC72" s="271"/>
      <c r="AJD72" s="271"/>
      <c r="AJE72" s="271"/>
      <c r="AJF72" s="271"/>
      <c r="AJG72" s="271"/>
      <c r="AJH72" s="271"/>
      <c r="AJI72" s="271"/>
      <c r="AJJ72" s="271"/>
      <c r="AJK72" s="271"/>
      <c r="AJL72" s="271"/>
      <c r="AJM72" s="271"/>
      <c r="AJN72" s="271"/>
      <c r="AJO72" s="271"/>
      <c r="AJP72" s="271"/>
      <c r="AJQ72" s="271"/>
      <c r="AJR72" s="271"/>
      <c r="AJS72" s="271"/>
      <c r="AJT72" s="271"/>
      <c r="AJU72" s="271"/>
      <c r="AJV72" s="271"/>
      <c r="AJW72" s="271"/>
      <c r="AJX72" s="271"/>
      <c r="AJY72" s="271"/>
      <c r="AJZ72" s="271"/>
      <c r="AKA72" s="271"/>
      <c r="AKB72" s="271"/>
      <c r="AKC72" s="271"/>
      <c r="AKD72" s="271"/>
      <c r="AKE72" s="271"/>
      <c r="AKF72" s="271"/>
      <c r="AKG72" s="271"/>
      <c r="AKH72" s="271"/>
      <c r="AKI72" s="271"/>
      <c r="AKJ72" s="271"/>
      <c r="AKK72" s="271"/>
      <c r="AKL72" s="271"/>
      <c r="AKM72" s="271"/>
      <c r="AKN72" s="271"/>
      <c r="AKO72" s="271"/>
      <c r="AKP72" s="271"/>
      <c r="AKQ72" s="271"/>
      <c r="AKR72" s="271"/>
      <c r="AKS72" s="271"/>
      <c r="AKT72" s="271"/>
      <c r="AKU72" s="271"/>
      <c r="AKV72" s="271"/>
      <c r="AKW72" s="271"/>
      <c r="AKX72" s="271"/>
      <c r="AKY72" s="271"/>
      <c r="AKZ72" s="271"/>
      <c r="ALA72" s="271"/>
      <c r="ALB72" s="271"/>
      <c r="ALC72" s="271"/>
      <c r="ALD72" s="271"/>
      <c r="ALE72" s="271"/>
      <c r="ALF72" s="271"/>
      <c r="ALG72" s="271"/>
      <c r="ALH72" s="271"/>
      <c r="ALI72" s="271"/>
      <c r="ALJ72" s="271"/>
      <c r="ALK72" s="271"/>
      <c r="ALL72" s="271"/>
      <c r="ALM72" s="271"/>
      <c r="ALN72" s="271"/>
      <c r="ALO72" s="271"/>
      <c r="ALP72" s="271"/>
      <c r="ALQ72" s="271"/>
      <c r="ALR72" s="271"/>
      <c r="ALS72" s="271"/>
      <c r="ALT72" s="271"/>
      <c r="ALU72" s="271"/>
      <c r="ALV72" s="271"/>
      <c r="ALW72" s="271"/>
      <c r="ALX72" s="271"/>
      <c r="ALY72" s="271"/>
      <c r="ALZ72" s="271"/>
      <c r="AMA72" s="271"/>
      <c r="AMB72" s="271"/>
      <c r="AMC72" s="271"/>
      <c r="AMD72" s="271"/>
      <c r="AME72" s="271"/>
      <c r="AMF72" s="271"/>
      <c r="AMG72" s="271"/>
      <c r="AMH72" s="271"/>
      <c r="AMI72" s="271"/>
      <c r="AMJ72" s="271"/>
      <c r="AMK72" s="271"/>
      <c r="AML72" s="271"/>
      <c r="AMM72" s="271"/>
      <c r="AMN72" s="271"/>
      <c r="AMO72" s="271"/>
    </row>
    <row r="73" spans="1:1029" s="1" customFormat="1" ht="69" customHeight="1">
      <c r="A73" s="283"/>
      <c r="B73" s="10">
        <v>57</v>
      </c>
      <c r="C73" s="280">
        <v>56</v>
      </c>
      <c r="D73" s="281">
        <v>66</v>
      </c>
      <c r="E73" s="10" t="s">
        <v>353</v>
      </c>
      <c r="F73" s="10" t="s">
        <v>77</v>
      </c>
      <c r="G73" s="10"/>
      <c r="H73" s="10"/>
      <c r="I73" s="10"/>
      <c r="J73" s="10"/>
      <c r="K73" s="10"/>
      <c r="L73" s="10"/>
      <c r="M73" s="10"/>
      <c r="N73" s="387"/>
      <c r="O73" s="384" t="s">
        <v>348</v>
      </c>
      <c r="P73" s="384" t="s">
        <v>210</v>
      </c>
      <c r="Q73" s="384" t="s">
        <v>334</v>
      </c>
      <c r="R73" s="391">
        <v>21</v>
      </c>
      <c r="S73" s="387">
        <v>31</v>
      </c>
      <c r="T73" s="387">
        <v>1</v>
      </c>
      <c r="U73" s="387"/>
      <c r="V73" s="387">
        <v>1</v>
      </c>
      <c r="W73" s="387"/>
      <c r="X73" s="387">
        <v>1</v>
      </c>
      <c r="Y73" s="387"/>
      <c r="Z73" s="387"/>
      <c r="AA73" s="387">
        <v>1</v>
      </c>
      <c r="AB73" s="384"/>
      <c r="AC73" s="387"/>
      <c r="AD73" s="387"/>
      <c r="AE73" s="387"/>
      <c r="AF73" s="387"/>
      <c r="AG73" s="387"/>
      <c r="AH73" s="387"/>
      <c r="AI73" s="387"/>
      <c r="AJ73" s="387"/>
      <c r="AK73" s="387"/>
      <c r="AL73" s="387" t="s">
        <v>354</v>
      </c>
      <c r="AM73" s="387" t="s">
        <v>355</v>
      </c>
      <c r="AN73" s="384" t="s">
        <v>71</v>
      </c>
      <c r="AO73" s="384" t="s">
        <v>72</v>
      </c>
      <c r="AP73" s="384">
        <v>1</v>
      </c>
      <c r="AQ73" s="384"/>
      <c r="AR73" s="384"/>
      <c r="AS73" s="384"/>
      <c r="AT73" s="387">
        <v>1</v>
      </c>
      <c r="AU73" s="387"/>
      <c r="AV73" s="387"/>
      <c r="AW73" s="387"/>
      <c r="AX73" s="387"/>
      <c r="AY73" s="387"/>
      <c r="AZ73" s="387">
        <v>1</v>
      </c>
      <c r="BA73" s="387"/>
      <c r="BB73" s="387"/>
      <c r="BC73" s="387"/>
      <c r="BD73" s="387"/>
      <c r="BE73" s="387"/>
      <c r="BF73" s="387"/>
      <c r="BG73" s="387"/>
      <c r="BH73" s="387"/>
      <c r="BI73" s="387"/>
      <c r="BJ73" s="387"/>
      <c r="BK73" s="389">
        <v>3321</v>
      </c>
      <c r="BL73" s="10"/>
      <c r="BM73" s="10"/>
      <c r="BN73" s="10">
        <v>77</v>
      </c>
      <c r="BO73" s="10" t="s">
        <v>74</v>
      </c>
      <c r="BP73" s="10" t="s">
        <v>74</v>
      </c>
      <c r="BQ73" s="10">
        <v>1</v>
      </c>
      <c r="BR73" s="10" t="str">
        <f t="shared" si="0"/>
        <v>56_66</v>
      </c>
      <c r="BS73" s="282"/>
      <c r="BT73" s="10"/>
      <c r="BU73" s="10"/>
      <c r="BV73" s="10"/>
      <c r="BW73" s="289"/>
      <c r="BX73" s="289" t="s">
        <v>1777</v>
      </c>
      <c r="BY73" s="457"/>
      <c r="BZ73" s="457"/>
      <c r="CA73" s="457"/>
      <c r="CB73" s="271"/>
      <c r="CC73" s="458" t="s">
        <v>1959</v>
      </c>
      <c r="CD73" s="271"/>
      <c r="CE73" s="271"/>
      <c r="CF73" s="271"/>
      <c r="CG73" s="271"/>
      <c r="CH73" s="271"/>
      <c r="CI73" s="271"/>
      <c r="CJ73" s="271"/>
      <c r="CK73" s="271"/>
      <c r="CL73" s="271"/>
      <c r="CM73" s="271"/>
      <c r="CN73" s="271"/>
      <c r="CO73" s="271"/>
      <c r="CP73" s="271"/>
      <c r="CQ73" s="271"/>
      <c r="CR73" s="271"/>
      <c r="CS73" s="271"/>
      <c r="CT73" s="271"/>
      <c r="CU73" s="271"/>
      <c r="CV73" s="271"/>
      <c r="CW73" s="271"/>
      <c r="CX73" s="271"/>
      <c r="CY73" s="271"/>
      <c r="CZ73" s="271"/>
      <c r="DA73" s="271"/>
      <c r="DB73" s="271"/>
      <c r="DC73" s="271"/>
      <c r="DD73" s="271"/>
      <c r="DE73" s="271"/>
      <c r="DF73" s="271"/>
      <c r="DG73" s="271"/>
      <c r="DH73" s="271"/>
      <c r="DI73" s="271"/>
      <c r="DJ73" s="271"/>
      <c r="DK73" s="271"/>
      <c r="DL73" s="271"/>
      <c r="DM73" s="271"/>
      <c r="DN73" s="271"/>
      <c r="DO73" s="271"/>
      <c r="DP73" s="271"/>
      <c r="DQ73" s="271"/>
      <c r="DR73" s="271"/>
      <c r="DS73" s="271"/>
      <c r="DT73" s="271"/>
      <c r="DU73" s="271"/>
      <c r="DV73" s="271"/>
      <c r="DW73" s="271"/>
      <c r="DX73" s="271"/>
      <c r="DY73" s="271"/>
      <c r="DZ73" s="271"/>
      <c r="EA73" s="271"/>
      <c r="EB73" s="271"/>
      <c r="EC73" s="271"/>
      <c r="ED73" s="271"/>
      <c r="EE73" s="271"/>
      <c r="EF73" s="271"/>
      <c r="EG73" s="271"/>
      <c r="EH73" s="271"/>
      <c r="EI73" s="271"/>
      <c r="EJ73" s="271"/>
      <c r="EK73" s="271"/>
      <c r="EL73" s="271"/>
      <c r="EM73" s="271"/>
      <c r="EN73" s="271"/>
      <c r="EO73" s="271"/>
      <c r="EP73" s="271"/>
      <c r="EQ73" s="271"/>
      <c r="ER73" s="271"/>
      <c r="ES73" s="271"/>
      <c r="ET73" s="271"/>
      <c r="EU73" s="271"/>
      <c r="EV73" s="271"/>
      <c r="EW73" s="271"/>
      <c r="EX73" s="271"/>
      <c r="EY73" s="271"/>
      <c r="EZ73" s="271"/>
      <c r="FA73" s="271"/>
      <c r="FB73" s="271"/>
      <c r="FC73" s="271"/>
      <c r="FD73" s="271"/>
      <c r="FE73" s="271"/>
      <c r="FF73" s="271"/>
      <c r="FG73" s="271"/>
      <c r="FH73" s="271"/>
      <c r="FI73" s="271"/>
      <c r="FJ73" s="271"/>
      <c r="FK73" s="271"/>
      <c r="FL73" s="271"/>
      <c r="FM73" s="271"/>
      <c r="FN73" s="271"/>
      <c r="FO73" s="271"/>
      <c r="FP73" s="271"/>
      <c r="FQ73" s="271"/>
      <c r="FR73" s="271"/>
      <c r="FS73" s="271"/>
      <c r="FT73" s="271"/>
      <c r="FU73" s="271"/>
      <c r="FV73" s="271"/>
      <c r="FW73" s="271"/>
      <c r="FX73" s="271"/>
      <c r="FY73" s="271"/>
      <c r="FZ73" s="271"/>
      <c r="GA73" s="271"/>
      <c r="GB73" s="271"/>
      <c r="GC73" s="271"/>
      <c r="GD73" s="271"/>
      <c r="GE73" s="271"/>
      <c r="GF73" s="271"/>
      <c r="GG73" s="271"/>
      <c r="GH73" s="271"/>
      <c r="GI73" s="271"/>
      <c r="GJ73" s="271"/>
      <c r="GK73" s="271"/>
      <c r="GL73" s="271"/>
      <c r="GM73" s="271"/>
      <c r="GN73" s="271"/>
      <c r="GO73" s="271"/>
      <c r="GP73" s="271"/>
      <c r="GQ73" s="271"/>
      <c r="GR73" s="271"/>
      <c r="GS73" s="271"/>
      <c r="GT73" s="271"/>
      <c r="GU73" s="271"/>
      <c r="GV73" s="271"/>
      <c r="GW73" s="271"/>
      <c r="GX73" s="271"/>
      <c r="GY73" s="271"/>
      <c r="GZ73" s="271"/>
      <c r="HA73" s="271"/>
      <c r="HB73" s="271"/>
      <c r="HC73" s="271"/>
      <c r="HD73" s="271"/>
      <c r="HE73" s="271"/>
      <c r="HF73" s="271"/>
      <c r="HG73" s="271"/>
      <c r="HH73" s="271"/>
      <c r="HI73" s="271"/>
      <c r="HJ73" s="271"/>
      <c r="HK73" s="271"/>
      <c r="HL73" s="271"/>
      <c r="HM73" s="271"/>
      <c r="HN73" s="271"/>
      <c r="HO73" s="271"/>
      <c r="HP73" s="271"/>
      <c r="HQ73" s="271"/>
      <c r="HR73" s="271"/>
      <c r="HS73" s="271"/>
      <c r="HT73" s="271"/>
      <c r="HU73" s="271"/>
      <c r="HV73" s="271"/>
      <c r="HW73" s="271"/>
      <c r="HX73" s="271"/>
      <c r="HY73" s="271"/>
      <c r="HZ73" s="271"/>
      <c r="IA73" s="271"/>
      <c r="IB73" s="271"/>
      <c r="IC73" s="271"/>
      <c r="ID73" s="271"/>
      <c r="IE73" s="271"/>
      <c r="IF73" s="271"/>
      <c r="IG73" s="271"/>
      <c r="IH73" s="271"/>
      <c r="II73" s="271"/>
      <c r="IJ73" s="271"/>
      <c r="IK73" s="271"/>
      <c r="IL73" s="271"/>
      <c r="IM73" s="271"/>
      <c r="IN73" s="271"/>
      <c r="IO73" s="271"/>
      <c r="IP73" s="271"/>
      <c r="IQ73" s="271"/>
      <c r="IR73" s="271"/>
      <c r="IS73" s="271"/>
      <c r="IT73" s="271"/>
      <c r="IU73" s="271"/>
      <c r="IV73" s="271"/>
      <c r="IW73" s="271"/>
      <c r="IX73" s="271"/>
      <c r="IY73" s="271"/>
      <c r="IZ73" s="271"/>
      <c r="JA73" s="271"/>
      <c r="JB73" s="271"/>
      <c r="JC73" s="271"/>
      <c r="JD73" s="271"/>
      <c r="JE73" s="271"/>
      <c r="JF73" s="271"/>
      <c r="JG73" s="271"/>
      <c r="JH73" s="271"/>
      <c r="JI73" s="271"/>
      <c r="JJ73" s="271"/>
      <c r="JK73" s="271"/>
      <c r="JL73" s="271"/>
      <c r="JM73" s="271"/>
      <c r="JN73" s="271"/>
      <c r="JO73" s="271"/>
      <c r="JP73" s="271"/>
      <c r="JQ73" s="271"/>
      <c r="JR73" s="271"/>
      <c r="JS73" s="271"/>
      <c r="JT73" s="271"/>
      <c r="JU73" s="271"/>
      <c r="JV73" s="271"/>
      <c r="JW73" s="271"/>
      <c r="JX73" s="271"/>
      <c r="JY73" s="271"/>
      <c r="JZ73" s="271"/>
      <c r="KA73" s="271"/>
      <c r="KB73" s="271"/>
      <c r="KC73" s="271"/>
      <c r="KD73" s="271"/>
      <c r="KE73" s="271"/>
      <c r="KF73" s="271"/>
      <c r="KG73" s="271"/>
      <c r="KH73" s="271"/>
      <c r="KI73" s="271"/>
      <c r="KJ73" s="271"/>
      <c r="KK73" s="271"/>
      <c r="KL73" s="271"/>
      <c r="KM73" s="271"/>
      <c r="KN73" s="271"/>
      <c r="KO73" s="271"/>
      <c r="KP73" s="271"/>
      <c r="KQ73" s="271"/>
      <c r="KR73" s="271"/>
      <c r="KS73" s="271"/>
      <c r="KT73" s="271"/>
      <c r="KU73" s="271"/>
      <c r="KV73" s="271"/>
      <c r="KW73" s="271"/>
      <c r="KX73" s="271"/>
      <c r="KY73" s="271"/>
      <c r="KZ73" s="271"/>
      <c r="LA73" s="271"/>
      <c r="LB73" s="271"/>
      <c r="LC73" s="271"/>
      <c r="LD73" s="271"/>
      <c r="LE73" s="271"/>
      <c r="LF73" s="271"/>
      <c r="LG73" s="271"/>
      <c r="LH73" s="271"/>
      <c r="LI73" s="271"/>
      <c r="LJ73" s="271"/>
      <c r="LK73" s="271"/>
      <c r="LL73" s="271"/>
      <c r="LM73" s="271"/>
      <c r="LN73" s="271"/>
      <c r="LO73" s="271"/>
      <c r="LP73" s="271"/>
      <c r="LQ73" s="271"/>
      <c r="LR73" s="271"/>
      <c r="LS73" s="271"/>
      <c r="LT73" s="271"/>
      <c r="LU73" s="271"/>
      <c r="LV73" s="271"/>
      <c r="LW73" s="271"/>
      <c r="LX73" s="271"/>
      <c r="LY73" s="271"/>
      <c r="LZ73" s="271"/>
      <c r="MA73" s="271"/>
      <c r="MB73" s="271"/>
      <c r="MC73" s="271"/>
      <c r="MD73" s="271"/>
      <c r="ME73" s="271"/>
      <c r="MF73" s="271"/>
      <c r="MG73" s="271"/>
      <c r="MH73" s="271"/>
      <c r="MI73" s="271"/>
      <c r="MJ73" s="271"/>
      <c r="MK73" s="271"/>
      <c r="ML73" s="271"/>
      <c r="MM73" s="271"/>
      <c r="MN73" s="271"/>
      <c r="MO73" s="271"/>
      <c r="MP73" s="271"/>
      <c r="MQ73" s="271"/>
      <c r="MR73" s="271"/>
      <c r="MS73" s="271"/>
      <c r="MT73" s="271"/>
      <c r="MU73" s="271"/>
      <c r="MV73" s="271"/>
      <c r="MW73" s="271"/>
      <c r="MX73" s="271"/>
      <c r="MY73" s="271"/>
      <c r="MZ73" s="271"/>
      <c r="NA73" s="271"/>
      <c r="NB73" s="271"/>
      <c r="NC73" s="271"/>
      <c r="ND73" s="271"/>
      <c r="NE73" s="271"/>
      <c r="NF73" s="271"/>
      <c r="NG73" s="271"/>
      <c r="NH73" s="271"/>
      <c r="NI73" s="271"/>
      <c r="NJ73" s="271"/>
      <c r="NK73" s="271"/>
      <c r="NL73" s="271"/>
      <c r="NM73" s="271"/>
      <c r="NN73" s="271"/>
      <c r="NO73" s="271"/>
      <c r="NP73" s="271"/>
      <c r="NQ73" s="271"/>
      <c r="NR73" s="271"/>
      <c r="NS73" s="271"/>
      <c r="NT73" s="271"/>
      <c r="NU73" s="271"/>
      <c r="NV73" s="271"/>
      <c r="NW73" s="271"/>
      <c r="NX73" s="271"/>
      <c r="NY73" s="271"/>
      <c r="NZ73" s="271"/>
      <c r="OA73" s="271"/>
      <c r="OB73" s="271"/>
      <c r="OC73" s="271"/>
      <c r="OD73" s="271"/>
      <c r="OE73" s="271"/>
      <c r="OF73" s="271"/>
      <c r="OG73" s="271"/>
      <c r="OH73" s="271"/>
      <c r="OI73" s="271"/>
      <c r="OJ73" s="271"/>
      <c r="OK73" s="271"/>
      <c r="OL73" s="271"/>
      <c r="OM73" s="271"/>
      <c r="ON73" s="271"/>
      <c r="OO73" s="271"/>
      <c r="OP73" s="271"/>
      <c r="OQ73" s="271"/>
      <c r="OR73" s="271"/>
      <c r="OS73" s="271"/>
      <c r="OT73" s="271"/>
      <c r="OU73" s="271"/>
      <c r="OV73" s="271"/>
      <c r="OW73" s="271"/>
      <c r="OX73" s="271"/>
      <c r="OY73" s="271"/>
      <c r="OZ73" s="271"/>
      <c r="PA73" s="271"/>
      <c r="PB73" s="271"/>
      <c r="PC73" s="271"/>
      <c r="PD73" s="271"/>
      <c r="PE73" s="271"/>
      <c r="PF73" s="271"/>
      <c r="PG73" s="271"/>
      <c r="PH73" s="271"/>
      <c r="PI73" s="271"/>
      <c r="PJ73" s="271"/>
      <c r="PK73" s="271"/>
      <c r="PL73" s="271"/>
      <c r="PM73" s="271"/>
      <c r="PN73" s="271"/>
      <c r="PO73" s="271"/>
      <c r="PP73" s="271"/>
      <c r="PQ73" s="271"/>
      <c r="PR73" s="271"/>
      <c r="PS73" s="271"/>
      <c r="PT73" s="271"/>
      <c r="PU73" s="271"/>
      <c r="PV73" s="271"/>
      <c r="PW73" s="271"/>
      <c r="PX73" s="271"/>
      <c r="PY73" s="271"/>
      <c r="PZ73" s="271"/>
      <c r="QA73" s="271"/>
      <c r="QB73" s="271"/>
      <c r="QC73" s="271"/>
      <c r="QD73" s="271"/>
      <c r="QE73" s="271"/>
      <c r="QF73" s="271"/>
      <c r="QG73" s="271"/>
      <c r="QH73" s="271"/>
      <c r="QI73" s="271"/>
      <c r="QJ73" s="271"/>
      <c r="QK73" s="271"/>
      <c r="QL73" s="271"/>
      <c r="QM73" s="271"/>
      <c r="QN73" s="271"/>
      <c r="QO73" s="271"/>
      <c r="QP73" s="271"/>
      <c r="QQ73" s="271"/>
      <c r="QR73" s="271"/>
      <c r="QS73" s="271"/>
      <c r="QT73" s="271"/>
      <c r="QU73" s="271"/>
      <c r="QV73" s="271"/>
      <c r="QW73" s="271"/>
      <c r="QX73" s="271"/>
      <c r="QY73" s="271"/>
      <c r="QZ73" s="271"/>
      <c r="RA73" s="271"/>
      <c r="RB73" s="271"/>
      <c r="RC73" s="271"/>
      <c r="RD73" s="271"/>
      <c r="RE73" s="271"/>
      <c r="RF73" s="271"/>
      <c r="RG73" s="271"/>
      <c r="RH73" s="271"/>
      <c r="RI73" s="271"/>
      <c r="RJ73" s="271"/>
      <c r="RK73" s="271"/>
      <c r="RL73" s="271"/>
      <c r="RM73" s="271"/>
      <c r="RN73" s="271"/>
      <c r="RO73" s="271"/>
      <c r="RP73" s="271"/>
      <c r="RQ73" s="271"/>
      <c r="RR73" s="271"/>
      <c r="RS73" s="271"/>
      <c r="RT73" s="271"/>
      <c r="RU73" s="271"/>
      <c r="RV73" s="271"/>
      <c r="RW73" s="271"/>
      <c r="RX73" s="271"/>
      <c r="RY73" s="271"/>
      <c r="RZ73" s="271"/>
      <c r="SA73" s="271"/>
      <c r="SB73" s="271"/>
      <c r="SC73" s="271"/>
      <c r="SD73" s="271"/>
      <c r="SE73" s="271"/>
      <c r="SF73" s="271"/>
      <c r="SG73" s="271"/>
      <c r="SH73" s="271"/>
      <c r="SI73" s="271"/>
      <c r="SJ73" s="271"/>
      <c r="SK73" s="271"/>
      <c r="SL73" s="271"/>
      <c r="SM73" s="271"/>
      <c r="SN73" s="271"/>
      <c r="SO73" s="271"/>
      <c r="SP73" s="271"/>
      <c r="SQ73" s="271"/>
      <c r="SR73" s="271"/>
      <c r="SS73" s="271"/>
      <c r="ST73" s="271"/>
      <c r="SU73" s="271"/>
      <c r="SV73" s="271"/>
      <c r="SW73" s="271"/>
      <c r="SX73" s="271"/>
      <c r="SY73" s="271"/>
      <c r="SZ73" s="271"/>
      <c r="TA73" s="271"/>
      <c r="TB73" s="271"/>
      <c r="TC73" s="271"/>
      <c r="TD73" s="271"/>
      <c r="TE73" s="271"/>
      <c r="TF73" s="271"/>
      <c r="TG73" s="271"/>
      <c r="TH73" s="271"/>
      <c r="TI73" s="271"/>
      <c r="TJ73" s="271"/>
      <c r="TK73" s="271"/>
      <c r="TL73" s="271"/>
      <c r="TM73" s="271"/>
      <c r="TN73" s="271"/>
      <c r="TO73" s="271"/>
      <c r="TP73" s="271"/>
      <c r="TQ73" s="271"/>
      <c r="TR73" s="271"/>
      <c r="TS73" s="271"/>
      <c r="TT73" s="271"/>
      <c r="TU73" s="271"/>
      <c r="TV73" s="271"/>
      <c r="TW73" s="271"/>
      <c r="TX73" s="271"/>
      <c r="TY73" s="271"/>
      <c r="TZ73" s="271"/>
      <c r="UA73" s="271"/>
      <c r="UB73" s="271"/>
      <c r="UC73" s="271"/>
      <c r="UD73" s="271"/>
      <c r="UE73" s="271"/>
      <c r="UF73" s="271"/>
      <c r="UG73" s="271"/>
      <c r="UH73" s="271"/>
      <c r="UI73" s="271"/>
      <c r="UJ73" s="271"/>
      <c r="UK73" s="271"/>
      <c r="UL73" s="271"/>
      <c r="UM73" s="271"/>
      <c r="UN73" s="271"/>
      <c r="UO73" s="271"/>
      <c r="UP73" s="271"/>
      <c r="UQ73" s="271"/>
      <c r="UR73" s="271"/>
      <c r="US73" s="271"/>
      <c r="UT73" s="271"/>
      <c r="UU73" s="271"/>
      <c r="UV73" s="271"/>
      <c r="UW73" s="271"/>
      <c r="UX73" s="271"/>
      <c r="UY73" s="271"/>
      <c r="UZ73" s="271"/>
      <c r="VA73" s="271"/>
      <c r="VB73" s="271"/>
      <c r="VC73" s="271"/>
      <c r="VD73" s="271"/>
      <c r="VE73" s="271"/>
      <c r="VF73" s="271"/>
      <c r="VG73" s="271"/>
      <c r="VH73" s="271"/>
      <c r="VI73" s="271"/>
      <c r="VJ73" s="271"/>
      <c r="VK73" s="271"/>
      <c r="VL73" s="271"/>
      <c r="VM73" s="271"/>
      <c r="VN73" s="271"/>
      <c r="VO73" s="271"/>
      <c r="VP73" s="271"/>
      <c r="VQ73" s="271"/>
      <c r="VR73" s="271"/>
      <c r="VS73" s="271"/>
      <c r="VT73" s="271"/>
      <c r="VU73" s="271"/>
      <c r="VV73" s="271"/>
      <c r="VW73" s="271"/>
      <c r="VX73" s="271"/>
      <c r="VY73" s="271"/>
      <c r="VZ73" s="271"/>
      <c r="WA73" s="271"/>
      <c r="WB73" s="271"/>
      <c r="WC73" s="271"/>
      <c r="WD73" s="271"/>
      <c r="WE73" s="271"/>
      <c r="WF73" s="271"/>
      <c r="WG73" s="271"/>
      <c r="WH73" s="271"/>
      <c r="WI73" s="271"/>
      <c r="WJ73" s="271"/>
      <c r="WK73" s="271"/>
      <c r="WL73" s="271"/>
      <c r="WM73" s="271"/>
      <c r="WN73" s="271"/>
      <c r="WO73" s="271"/>
      <c r="WP73" s="271"/>
      <c r="WQ73" s="271"/>
      <c r="WR73" s="271"/>
      <c r="WS73" s="271"/>
      <c r="WT73" s="271"/>
      <c r="WU73" s="271"/>
      <c r="WV73" s="271"/>
      <c r="WW73" s="271"/>
      <c r="WX73" s="271"/>
      <c r="WY73" s="271"/>
      <c r="WZ73" s="271"/>
      <c r="XA73" s="271"/>
      <c r="XB73" s="271"/>
      <c r="XC73" s="271"/>
      <c r="XD73" s="271"/>
      <c r="XE73" s="271"/>
      <c r="XF73" s="271"/>
      <c r="XG73" s="271"/>
      <c r="XH73" s="271"/>
      <c r="XI73" s="271"/>
      <c r="XJ73" s="271"/>
      <c r="XK73" s="271"/>
      <c r="XL73" s="271"/>
      <c r="XM73" s="271"/>
      <c r="XN73" s="271"/>
      <c r="XO73" s="271"/>
      <c r="XP73" s="271"/>
      <c r="XQ73" s="271"/>
      <c r="XR73" s="271"/>
      <c r="XS73" s="271"/>
      <c r="XT73" s="271"/>
      <c r="XU73" s="271"/>
      <c r="XV73" s="271"/>
      <c r="XW73" s="271"/>
      <c r="XX73" s="271"/>
      <c r="XY73" s="271"/>
      <c r="XZ73" s="271"/>
      <c r="YA73" s="271"/>
      <c r="YB73" s="271"/>
      <c r="YC73" s="271"/>
      <c r="YD73" s="271"/>
      <c r="YE73" s="271"/>
      <c r="YF73" s="271"/>
      <c r="YG73" s="271"/>
      <c r="YH73" s="271"/>
      <c r="YI73" s="271"/>
      <c r="YJ73" s="271"/>
      <c r="YK73" s="271"/>
      <c r="YL73" s="271"/>
      <c r="YM73" s="271"/>
      <c r="YN73" s="271"/>
      <c r="YO73" s="271"/>
      <c r="YP73" s="271"/>
      <c r="YQ73" s="271"/>
      <c r="YR73" s="271"/>
      <c r="YS73" s="271"/>
      <c r="YT73" s="271"/>
      <c r="YU73" s="271"/>
      <c r="YV73" s="271"/>
      <c r="YW73" s="271"/>
      <c r="YX73" s="271"/>
      <c r="YY73" s="271"/>
      <c r="YZ73" s="271"/>
      <c r="ZA73" s="271"/>
      <c r="ZB73" s="271"/>
      <c r="ZC73" s="271"/>
      <c r="ZD73" s="271"/>
      <c r="ZE73" s="271"/>
      <c r="ZF73" s="271"/>
      <c r="ZG73" s="271"/>
      <c r="ZH73" s="271"/>
      <c r="ZI73" s="271"/>
      <c r="ZJ73" s="271"/>
      <c r="ZK73" s="271"/>
      <c r="ZL73" s="271"/>
      <c r="ZM73" s="271"/>
      <c r="ZN73" s="271"/>
      <c r="ZO73" s="271"/>
      <c r="ZP73" s="271"/>
      <c r="ZQ73" s="271"/>
      <c r="ZR73" s="271"/>
      <c r="ZS73" s="271"/>
      <c r="ZT73" s="271"/>
      <c r="ZU73" s="271"/>
      <c r="ZV73" s="271"/>
      <c r="ZW73" s="271"/>
      <c r="ZX73" s="271"/>
      <c r="ZY73" s="271"/>
      <c r="ZZ73" s="271"/>
      <c r="AAA73" s="271"/>
      <c r="AAB73" s="271"/>
      <c r="AAC73" s="271"/>
      <c r="AAD73" s="271"/>
      <c r="AAE73" s="271"/>
      <c r="AAF73" s="271"/>
      <c r="AAG73" s="271"/>
      <c r="AAH73" s="271"/>
      <c r="AAI73" s="271"/>
      <c r="AAJ73" s="271"/>
      <c r="AAK73" s="271"/>
      <c r="AAL73" s="271"/>
      <c r="AAM73" s="271"/>
      <c r="AAN73" s="271"/>
      <c r="AAO73" s="271"/>
      <c r="AAP73" s="271"/>
      <c r="AAQ73" s="271"/>
      <c r="AAR73" s="271"/>
      <c r="AAS73" s="271"/>
      <c r="AAT73" s="271"/>
      <c r="AAU73" s="271"/>
      <c r="AAV73" s="271"/>
      <c r="AAW73" s="271"/>
      <c r="AAX73" s="271"/>
      <c r="AAY73" s="271"/>
      <c r="AAZ73" s="271"/>
      <c r="ABA73" s="271"/>
      <c r="ABB73" s="271"/>
      <c r="ABC73" s="271"/>
      <c r="ABD73" s="271"/>
      <c r="ABE73" s="271"/>
      <c r="ABF73" s="271"/>
      <c r="ABG73" s="271"/>
      <c r="ABH73" s="271"/>
      <c r="ABI73" s="271"/>
      <c r="ABJ73" s="271"/>
      <c r="ABK73" s="271"/>
      <c r="ABL73" s="271"/>
      <c r="ABM73" s="271"/>
      <c r="ABN73" s="271"/>
      <c r="ABO73" s="271"/>
      <c r="ABP73" s="271"/>
      <c r="ABQ73" s="271"/>
      <c r="ABR73" s="271"/>
      <c r="ABS73" s="271"/>
      <c r="ABT73" s="271"/>
      <c r="ABU73" s="271"/>
      <c r="ABV73" s="271"/>
      <c r="ABW73" s="271"/>
      <c r="ABX73" s="271"/>
      <c r="ABY73" s="271"/>
      <c r="ABZ73" s="271"/>
      <c r="ACA73" s="271"/>
      <c r="ACB73" s="271"/>
      <c r="ACC73" s="271"/>
      <c r="ACD73" s="271"/>
      <c r="ACE73" s="271"/>
      <c r="ACF73" s="271"/>
      <c r="ACG73" s="271"/>
      <c r="ACH73" s="271"/>
      <c r="ACI73" s="271"/>
      <c r="ACJ73" s="271"/>
      <c r="ACK73" s="271"/>
      <c r="ACL73" s="271"/>
      <c r="ACM73" s="271"/>
      <c r="ACN73" s="271"/>
      <c r="ACO73" s="271"/>
      <c r="ACP73" s="271"/>
      <c r="ACQ73" s="271"/>
      <c r="ACR73" s="271"/>
      <c r="ACS73" s="271"/>
      <c r="ACT73" s="271"/>
      <c r="ACU73" s="271"/>
      <c r="ACV73" s="271"/>
      <c r="ACW73" s="271"/>
      <c r="ACX73" s="271"/>
      <c r="ACY73" s="271"/>
      <c r="ACZ73" s="271"/>
      <c r="ADA73" s="271"/>
      <c r="ADB73" s="271"/>
      <c r="ADC73" s="271"/>
      <c r="ADD73" s="271"/>
      <c r="ADE73" s="271"/>
      <c r="ADF73" s="271"/>
      <c r="ADG73" s="271"/>
      <c r="ADH73" s="271"/>
      <c r="ADI73" s="271"/>
      <c r="ADJ73" s="271"/>
      <c r="ADK73" s="271"/>
      <c r="ADL73" s="271"/>
      <c r="ADM73" s="271"/>
      <c r="ADN73" s="271"/>
      <c r="ADO73" s="271"/>
      <c r="ADP73" s="271"/>
      <c r="ADQ73" s="271"/>
      <c r="ADR73" s="271"/>
      <c r="ADS73" s="271"/>
      <c r="ADT73" s="271"/>
      <c r="ADU73" s="271"/>
      <c r="ADV73" s="271"/>
      <c r="ADW73" s="271"/>
      <c r="ADX73" s="271"/>
      <c r="ADY73" s="271"/>
      <c r="ADZ73" s="271"/>
      <c r="AEA73" s="271"/>
      <c r="AEB73" s="271"/>
      <c r="AEC73" s="271"/>
      <c r="AED73" s="271"/>
      <c r="AEE73" s="271"/>
      <c r="AEF73" s="271"/>
      <c r="AEG73" s="271"/>
      <c r="AEH73" s="271"/>
      <c r="AEI73" s="271"/>
      <c r="AEJ73" s="271"/>
      <c r="AEK73" s="271"/>
      <c r="AEL73" s="271"/>
      <c r="AEM73" s="271"/>
      <c r="AEN73" s="271"/>
      <c r="AEO73" s="271"/>
      <c r="AEP73" s="271"/>
      <c r="AEQ73" s="271"/>
      <c r="AER73" s="271"/>
      <c r="AES73" s="271"/>
      <c r="AET73" s="271"/>
      <c r="AEU73" s="271"/>
      <c r="AEV73" s="271"/>
      <c r="AEW73" s="271"/>
      <c r="AEX73" s="271"/>
      <c r="AEY73" s="271"/>
      <c r="AEZ73" s="271"/>
      <c r="AFA73" s="271"/>
      <c r="AFB73" s="271"/>
      <c r="AFC73" s="271"/>
      <c r="AFD73" s="271"/>
      <c r="AFE73" s="271"/>
      <c r="AFF73" s="271"/>
      <c r="AFG73" s="271"/>
      <c r="AFH73" s="271"/>
      <c r="AFI73" s="271"/>
      <c r="AFJ73" s="271"/>
      <c r="AFK73" s="271"/>
      <c r="AFL73" s="271"/>
      <c r="AFM73" s="271"/>
      <c r="AFN73" s="271"/>
      <c r="AFO73" s="271"/>
      <c r="AFP73" s="271"/>
      <c r="AFQ73" s="271"/>
      <c r="AFR73" s="271"/>
      <c r="AFS73" s="271"/>
      <c r="AFT73" s="271"/>
      <c r="AFU73" s="271"/>
      <c r="AFV73" s="271"/>
      <c r="AFW73" s="271"/>
      <c r="AFX73" s="271"/>
      <c r="AFY73" s="271"/>
      <c r="AFZ73" s="271"/>
      <c r="AGA73" s="271"/>
      <c r="AGB73" s="271"/>
      <c r="AGC73" s="271"/>
      <c r="AGD73" s="271"/>
      <c r="AGE73" s="271"/>
      <c r="AGF73" s="271"/>
      <c r="AGG73" s="271"/>
      <c r="AGH73" s="271"/>
      <c r="AGI73" s="271"/>
      <c r="AGJ73" s="271"/>
      <c r="AGK73" s="271"/>
      <c r="AGL73" s="271"/>
      <c r="AGM73" s="271"/>
      <c r="AGN73" s="271"/>
      <c r="AGO73" s="271"/>
      <c r="AGP73" s="271"/>
      <c r="AGQ73" s="271"/>
      <c r="AGR73" s="271"/>
      <c r="AGS73" s="271"/>
      <c r="AGT73" s="271"/>
      <c r="AGU73" s="271"/>
      <c r="AGV73" s="271"/>
      <c r="AGW73" s="271"/>
      <c r="AGX73" s="271"/>
      <c r="AGY73" s="271"/>
      <c r="AGZ73" s="271"/>
      <c r="AHA73" s="271"/>
      <c r="AHB73" s="271"/>
      <c r="AHC73" s="271"/>
      <c r="AHD73" s="271"/>
      <c r="AHE73" s="271"/>
      <c r="AHF73" s="271"/>
      <c r="AHG73" s="271"/>
      <c r="AHH73" s="271"/>
      <c r="AHI73" s="271"/>
      <c r="AHJ73" s="271"/>
      <c r="AHK73" s="271"/>
      <c r="AHL73" s="271"/>
      <c r="AHM73" s="271"/>
      <c r="AHN73" s="271"/>
      <c r="AHO73" s="271"/>
      <c r="AHP73" s="271"/>
      <c r="AHQ73" s="271"/>
      <c r="AHR73" s="271"/>
      <c r="AHS73" s="271"/>
      <c r="AHT73" s="271"/>
      <c r="AHU73" s="271"/>
      <c r="AHV73" s="271"/>
      <c r="AHW73" s="271"/>
      <c r="AHX73" s="271"/>
      <c r="AHY73" s="271"/>
      <c r="AHZ73" s="271"/>
      <c r="AIA73" s="271"/>
      <c r="AIB73" s="271"/>
      <c r="AIC73" s="271"/>
      <c r="AID73" s="271"/>
      <c r="AIE73" s="271"/>
      <c r="AIF73" s="271"/>
      <c r="AIG73" s="271"/>
      <c r="AIH73" s="271"/>
      <c r="AII73" s="271"/>
      <c r="AIJ73" s="271"/>
      <c r="AIK73" s="271"/>
      <c r="AIL73" s="271"/>
      <c r="AIM73" s="271"/>
      <c r="AIN73" s="271"/>
      <c r="AIO73" s="271"/>
      <c r="AIP73" s="271"/>
      <c r="AIQ73" s="271"/>
      <c r="AIR73" s="271"/>
      <c r="AIS73" s="271"/>
      <c r="AIT73" s="271"/>
      <c r="AIU73" s="271"/>
      <c r="AIV73" s="271"/>
      <c r="AIW73" s="271"/>
      <c r="AIX73" s="271"/>
      <c r="AIY73" s="271"/>
      <c r="AIZ73" s="271"/>
      <c r="AJA73" s="271"/>
      <c r="AJB73" s="271"/>
      <c r="AJC73" s="271"/>
      <c r="AJD73" s="271"/>
      <c r="AJE73" s="271"/>
      <c r="AJF73" s="271"/>
      <c r="AJG73" s="271"/>
      <c r="AJH73" s="271"/>
      <c r="AJI73" s="271"/>
      <c r="AJJ73" s="271"/>
      <c r="AJK73" s="271"/>
      <c r="AJL73" s="271"/>
      <c r="AJM73" s="271"/>
      <c r="AJN73" s="271"/>
      <c r="AJO73" s="271"/>
      <c r="AJP73" s="271"/>
      <c r="AJQ73" s="271"/>
      <c r="AJR73" s="271"/>
      <c r="AJS73" s="271"/>
      <c r="AJT73" s="271"/>
      <c r="AJU73" s="271"/>
      <c r="AJV73" s="271"/>
      <c r="AJW73" s="271"/>
      <c r="AJX73" s="271"/>
      <c r="AJY73" s="271"/>
      <c r="AJZ73" s="271"/>
      <c r="AKA73" s="271"/>
      <c r="AKB73" s="271"/>
      <c r="AKC73" s="271"/>
      <c r="AKD73" s="271"/>
      <c r="AKE73" s="271"/>
      <c r="AKF73" s="271"/>
      <c r="AKG73" s="271"/>
      <c r="AKH73" s="271"/>
      <c r="AKI73" s="271"/>
      <c r="AKJ73" s="271"/>
      <c r="AKK73" s="271"/>
      <c r="AKL73" s="271"/>
      <c r="AKM73" s="271"/>
      <c r="AKN73" s="271"/>
      <c r="AKO73" s="271"/>
      <c r="AKP73" s="271"/>
      <c r="AKQ73" s="271"/>
      <c r="AKR73" s="271"/>
      <c r="AKS73" s="271"/>
      <c r="AKT73" s="271"/>
      <c r="AKU73" s="271"/>
      <c r="AKV73" s="271"/>
      <c r="AKW73" s="271"/>
      <c r="AKX73" s="271"/>
      <c r="AKY73" s="271"/>
      <c r="AKZ73" s="271"/>
      <c r="ALA73" s="271"/>
      <c r="ALB73" s="271"/>
      <c r="ALC73" s="271"/>
      <c r="ALD73" s="271"/>
      <c r="ALE73" s="271"/>
      <c r="ALF73" s="271"/>
      <c r="ALG73" s="271"/>
      <c r="ALH73" s="271"/>
      <c r="ALI73" s="271"/>
      <c r="ALJ73" s="271"/>
      <c r="ALK73" s="271"/>
      <c r="ALL73" s="271"/>
      <c r="ALM73" s="271"/>
      <c r="ALN73" s="271"/>
      <c r="ALO73" s="271"/>
      <c r="ALP73" s="271"/>
      <c r="ALQ73" s="271"/>
      <c r="ALR73" s="271"/>
      <c r="ALS73" s="271"/>
      <c r="ALT73" s="271"/>
      <c r="ALU73" s="271"/>
      <c r="ALV73" s="271"/>
      <c r="ALW73" s="271"/>
      <c r="ALX73" s="271"/>
      <c r="ALY73" s="271"/>
      <c r="ALZ73" s="271"/>
      <c r="AMA73" s="271"/>
      <c r="AMB73" s="271"/>
      <c r="AMC73" s="271"/>
      <c r="AMD73" s="271"/>
      <c r="AME73" s="271"/>
      <c r="AMF73" s="271"/>
      <c r="AMG73" s="271"/>
      <c r="AMH73" s="271"/>
      <c r="AMI73" s="271"/>
      <c r="AMJ73" s="271"/>
      <c r="AMK73" s="271"/>
      <c r="AML73" s="271"/>
      <c r="AMM73" s="271"/>
      <c r="AMN73" s="271"/>
      <c r="AMO73" s="271"/>
    </row>
    <row r="74" spans="1:1029" s="1" customFormat="1" ht="69" customHeight="1">
      <c r="A74" s="283"/>
      <c r="B74" s="10">
        <v>58</v>
      </c>
      <c r="C74" s="280">
        <v>57</v>
      </c>
      <c r="D74" s="281">
        <v>66</v>
      </c>
      <c r="E74" s="10" t="s">
        <v>356</v>
      </c>
      <c r="F74" s="10" t="s">
        <v>61</v>
      </c>
      <c r="G74" s="10"/>
      <c r="H74" s="10"/>
      <c r="I74" s="10"/>
      <c r="J74" s="10"/>
      <c r="K74" s="10"/>
      <c r="L74" s="10"/>
      <c r="M74" s="10"/>
      <c r="N74" s="386">
        <v>39</v>
      </c>
      <c r="O74" s="384" t="s">
        <v>348</v>
      </c>
      <c r="P74" s="384" t="s">
        <v>210</v>
      </c>
      <c r="Q74" s="384" t="s">
        <v>334</v>
      </c>
      <c r="R74" s="385">
        <v>21</v>
      </c>
      <c r="S74" s="386">
        <v>31</v>
      </c>
      <c r="T74" s="387"/>
      <c r="U74" s="387"/>
      <c r="V74" s="387">
        <v>1</v>
      </c>
      <c r="W74" s="387"/>
      <c r="X74" s="387"/>
      <c r="Y74" s="387"/>
      <c r="Z74" s="387"/>
      <c r="AA74" s="386">
        <v>1</v>
      </c>
      <c r="AB74" s="383">
        <v>19</v>
      </c>
      <c r="AC74" s="388">
        <v>1</v>
      </c>
      <c r="AD74" s="387" t="s">
        <v>357</v>
      </c>
      <c r="AE74" s="387" t="s">
        <v>92</v>
      </c>
      <c r="AF74" s="387" t="s">
        <v>358</v>
      </c>
      <c r="AG74" s="387" t="s">
        <v>68</v>
      </c>
      <c r="AH74" s="387" t="s">
        <v>68</v>
      </c>
      <c r="AI74" s="387" t="s">
        <v>68</v>
      </c>
      <c r="AJ74" s="387" t="s">
        <v>68</v>
      </c>
      <c r="AK74" s="387" t="s">
        <v>68</v>
      </c>
      <c r="AL74" s="387" t="s">
        <v>343</v>
      </c>
      <c r="AM74" s="387" t="s">
        <v>359</v>
      </c>
      <c r="AN74" s="384" t="s">
        <v>71</v>
      </c>
      <c r="AO74" s="384" t="s">
        <v>72</v>
      </c>
      <c r="AP74" s="384"/>
      <c r="AQ74" s="384"/>
      <c r="AR74" s="384"/>
      <c r="AS74" s="384"/>
      <c r="AT74" s="387"/>
      <c r="AU74" s="387"/>
      <c r="AV74" s="387"/>
      <c r="AW74" s="387"/>
      <c r="AX74" s="387">
        <v>1</v>
      </c>
      <c r="AY74" s="387"/>
      <c r="AZ74" s="387"/>
      <c r="BA74" s="387"/>
      <c r="BB74" s="387"/>
      <c r="BC74" s="387"/>
      <c r="BD74" s="387"/>
      <c r="BE74" s="387"/>
      <c r="BF74" s="387"/>
      <c r="BG74" s="387"/>
      <c r="BH74" s="387"/>
      <c r="BI74" s="387"/>
      <c r="BJ74" s="387"/>
      <c r="BK74" s="389">
        <v>1230</v>
      </c>
      <c r="BL74" s="10"/>
      <c r="BM74" s="10"/>
      <c r="BN74" s="10">
        <v>78</v>
      </c>
      <c r="BO74" s="10" t="s">
        <v>74</v>
      </c>
      <c r="BP74" s="10" t="s">
        <v>74</v>
      </c>
      <c r="BQ74" s="10">
        <v>1</v>
      </c>
      <c r="BR74" s="10" t="str">
        <f t="shared" si="0"/>
        <v>57_66</v>
      </c>
      <c r="BS74" s="282"/>
      <c r="BT74" s="10"/>
      <c r="BU74" s="10" t="s">
        <v>1777</v>
      </c>
      <c r="BV74" s="10"/>
      <c r="BW74" s="289"/>
      <c r="BX74" s="289"/>
      <c r="BY74" s="457"/>
      <c r="BZ74" s="457"/>
      <c r="CA74" s="457"/>
      <c r="CB74" s="271"/>
      <c r="CC74" s="458" t="s">
        <v>1959</v>
      </c>
      <c r="CD74" s="271"/>
      <c r="CE74" s="271"/>
      <c r="CF74" s="271"/>
      <c r="CG74" s="271"/>
      <c r="CH74" s="271"/>
      <c r="CI74" s="271"/>
      <c r="CJ74" s="271"/>
      <c r="CK74" s="271"/>
      <c r="CL74" s="271"/>
      <c r="CM74" s="271"/>
      <c r="CN74" s="271"/>
      <c r="CO74" s="271"/>
      <c r="CP74" s="271"/>
      <c r="CQ74" s="271"/>
      <c r="CR74" s="271"/>
      <c r="CS74" s="271"/>
      <c r="CT74" s="271"/>
      <c r="CU74" s="271"/>
      <c r="CV74" s="271"/>
      <c r="CW74" s="271"/>
      <c r="CX74" s="271"/>
      <c r="CY74" s="271"/>
      <c r="CZ74" s="271"/>
      <c r="DA74" s="271"/>
      <c r="DB74" s="271"/>
      <c r="DC74" s="271"/>
      <c r="DD74" s="271"/>
      <c r="DE74" s="271"/>
      <c r="DF74" s="271"/>
      <c r="DG74" s="271"/>
      <c r="DH74" s="271"/>
      <c r="DI74" s="271"/>
      <c r="DJ74" s="271"/>
      <c r="DK74" s="271"/>
      <c r="DL74" s="271"/>
      <c r="DM74" s="271"/>
      <c r="DN74" s="271"/>
      <c r="DO74" s="271"/>
      <c r="DP74" s="271"/>
      <c r="DQ74" s="271"/>
      <c r="DR74" s="271"/>
      <c r="DS74" s="271"/>
      <c r="DT74" s="271"/>
      <c r="DU74" s="271"/>
      <c r="DV74" s="271"/>
      <c r="DW74" s="271"/>
      <c r="DX74" s="271"/>
      <c r="DY74" s="271"/>
      <c r="DZ74" s="271"/>
      <c r="EA74" s="271"/>
      <c r="EB74" s="271"/>
      <c r="EC74" s="271"/>
      <c r="ED74" s="271"/>
      <c r="EE74" s="271"/>
      <c r="EF74" s="271"/>
      <c r="EG74" s="271"/>
      <c r="EH74" s="271"/>
      <c r="EI74" s="271"/>
      <c r="EJ74" s="271"/>
      <c r="EK74" s="271"/>
      <c r="EL74" s="271"/>
      <c r="EM74" s="271"/>
      <c r="EN74" s="271"/>
      <c r="EO74" s="271"/>
      <c r="EP74" s="271"/>
      <c r="EQ74" s="271"/>
      <c r="ER74" s="271"/>
      <c r="ES74" s="271"/>
      <c r="ET74" s="271"/>
      <c r="EU74" s="271"/>
      <c r="EV74" s="271"/>
      <c r="EW74" s="271"/>
      <c r="EX74" s="271"/>
      <c r="EY74" s="271"/>
      <c r="EZ74" s="271"/>
      <c r="FA74" s="271"/>
      <c r="FB74" s="271"/>
      <c r="FC74" s="271"/>
      <c r="FD74" s="271"/>
      <c r="FE74" s="271"/>
      <c r="FF74" s="271"/>
      <c r="FG74" s="271"/>
      <c r="FH74" s="271"/>
      <c r="FI74" s="271"/>
      <c r="FJ74" s="271"/>
      <c r="FK74" s="271"/>
      <c r="FL74" s="271"/>
      <c r="FM74" s="271"/>
      <c r="FN74" s="271"/>
      <c r="FO74" s="271"/>
      <c r="FP74" s="271"/>
      <c r="FQ74" s="271"/>
      <c r="FR74" s="271"/>
      <c r="FS74" s="271"/>
      <c r="FT74" s="271"/>
      <c r="FU74" s="271"/>
      <c r="FV74" s="271"/>
      <c r="FW74" s="271"/>
      <c r="FX74" s="271"/>
      <c r="FY74" s="271"/>
      <c r="FZ74" s="271"/>
      <c r="GA74" s="271"/>
      <c r="GB74" s="271"/>
      <c r="GC74" s="271"/>
      <c r="GD74" s="271"/>
      <c r="GE74" s="271"/>
      <c r="GF74" s="271"/>
      <c r="GG74" s="271"/>
      <c r="GH74" s="271"/>
      <c r="GI74" s="271"/>
      <c r="GJ74" s="271"/>
      <c r="GK74" s="271"/>
      <c r="GL74" s="271"/>
      <c r="GM74" s="271"/>
      <c r="GN74" s="271"/>
      <c r="GO74" s="271"/>
      <c r="GP74" s="271"/>
      <c r="GQ74" s="271"/>
      <c r="GR74" s="271"/>
      <c r="GS74" s="271"/>
      <c r="GT74" s="271"/>
      <c r="GU74" s="271"/>
      <c r="GV74" s="271"/>
      <c r="GW74" s="271"/>
      <c r="GX74" s="271"/>
      <c r="GY74" s="271"/>
      <c r="GZ74" s="271"/>
      <c r="HA74" s="271"/>
      <c r="HB74" s="271"/>
      <c r="HC74" s="271"/>
      <c r="HD74" s="271"/>
      <c r="HE74" s="271"/>
      <c r="HF74" s="271"/>
      <c r="HG74" s="271"/>
      <c r="HH74" s="271"/>
      <c r="HI74" s="271"/>
      <c r="HJ74" s="271"/>
      <c r="HK74" s="271"/>
      <c r="HL74" s="271"/>
      <c r="HM74" s="271"/>
      <c r="HN74" s="271"/>
      <c r="HO74" s="271"/>
      <c r="HP74" s="271"/>
      <c r="HQ74" s="271"/>
      <c r="HR74" s="271"/>
      <c r="HS74" s="271"/>
      <c r="HT74" s="271"/>
      <c r="HU74" s="271"/>
      <c r="HV74" s="271"/>
      <c r="HW74" s="271"/>
      <c r="HX74" s="271"/>
      <c r="HY74" s="271"/>
      <c r="HZ74" s="271"/>
      <c r="IA74" s="271"/>
      <c r="IB74" s="271"/>
      <c r="IC74" s="271"/>
      <c r="ID74" s="271"/>
      <c r="IE74" s="271"/>
      <c r="IF74" s="271"/>
      <c r="IG74" s="271"/>
      <c r="IH74" s="271"/>
      <c r="II74" s="271"/>
      <c r="IJ74" s="271"/>
      <c r="IK74" s="271"/>
      <c r="IL74" s="271"/>
      <c r="IM74" s="271"/>
      <c r="IN74" s="271"/>
      <c r="IO74" s="271"/>
      <c r="IP74" s="271"/>
      <c r="IQ74" s="271"/>
      <c r="IR74" s="271"/>
      <c r="IS74" s="271"/>
      <c r="IT74" s="271"/>
      <c r="IU74" s="271"/>
      <c r="IV74" s="271"/>
      <c r="IW74" s="271"/>
      <c r="IX74" s="271"/>
      <c r="IY74" s="271"/>
      <c r="IZ74" s="271"/>
      <c r="JA74" s="271"/>
      <c r="JB74" s="271"/>
      <c r="JC74" s="271"/>
      <c r="JD74" s="271"/>
      <c r="JE74" s="271"/>
      <c r="JF74" s="271"/>
      <c r="JG74" s="271"/>
      <c r="JH74" s="271"/>
      <c r="JI74" s="271"/>
      <c r="JJ74" s="271"/>
      <c r="JK74" s="271"/>
      <c r="JL74" s="271"/>
      <c r="JM74" s="271"/>
      <c r="JN74" s="271"/>
      <c r="JO74" s="271"/>
      <c r="JP74" s="271"/>
      <c r="JQ74" s="271"/>
      <c r="JR74" s="271"/>
      <c r="JS74" s="271"/>
      <c r="JT74" s="271"/>
      <c r="JU74" s="271"/>
      <c r="JV74" s="271"/>
      <c r="JW74" s="271"/>
      <c r="JX74" s="271"/>
      <c r="JY74" s="271"/>
      <c r="JZ74" s="271"/>
      <c r="KA74" s="271"/>
      <c r="KB74" s="271"/>
      <c r="KC74" s="271"/>
      <c r="KD74" s="271"/>
      <c r="KE74" s="271"/>
      <c r="KF74" s="271"/>
      <c r="KG74" s="271"/>
      <c r="KH74" s="271"/>
      <c r="KI74" s="271"/>
      <c r="KJ74" s="271"/>
      <c r="KK74" s="271"/>
      <c r="KL74" s="271"/>
      <c r="KM74" s="271"/>
      <c r="KN74" s="271"/>
      <c r="KO74" s="271"/>
      <c r="KP74" s="271"/>
      <c r="KQ74" s="271"/>
      <c r="KR74" s="271"/>
      <c r="KS74" s="271"/>
      <c r="KT74" s="271"/>
      <c r="KU74" s="271"/>
      <c r="KV74" s="271"/>
      <c r="KW74" s="271"/>
      <c r="KX74" s="271"/>
      <c r="KY74" s="271"/>
      <c r="KZ74" s="271"/>
      <c r="LA74" s="271"/>
      <c r="LB74" s="271"/>
      <c r="LC74" s="271"/>
      <c r="LD74" s="271"/>
      <c r="LE74" s="271"/>
      <c r="LF74" s="271"/>
      <c r="LG74" s="271"/>
      <c r="LH74" s="271"/>
      <c r="LI74" s="271"/>
      <c r="LJ74" s="271"/>
      <c r="LK74" s="271"/>
      <c r="LL74" s="271"/>
      <c r="LM74" s="271"/>
      <c r="LN74" s="271"/>
      <c r="LO74" s="271"/>
      <c r="LP74" s="271"/>
      <c r="LQ74" s="271"/>
      <c r="LR74" s="271"/>
      <c r="LS74" s="271"/>
      <c r="LT74" s="271"/>
      <c r="LU74" s="271"/>
      <c r="LV74" s="271"/>
      <c r="LW74" s="271"/>
      <c r="LX74" s="271"/>
      <c r="LY74" s="271"/>
      <c r="LZ74" s="271"/>
      <c r="MA74" s="271"/>
      <c r="MB74" s="271"/>
      <c r="MC74" s="271"/>
      <c r="MD74" s="271"/>
      <c r="ME74" s="271"/>
      <c r="MF74" s="271"/>
      <c r="MG74" s="271"/>
      <c r="MH74" s="271"/>
      <c r="MI74" s="271"/>
      <c r="MJ74" s="271"/>
      <c r="MK74" s="271"/>
      <c r="ML74" s="271"/>
      <c r="MM74" s="271"/>
      <c r="MN74" s="271"/>
      <c r="MO74" s="271"/>
      <c r="MP74" s="271"/>
      <c r="MQ74" s="271"/>
      <c r="MR74" s="271"/>
      <c r="MS74" s="271"/>
      <c r="MT74" s="271"/>
      <c r="MU74" s="271"/>
      <c r="MV74" s="271"/>
      <c r="MW74" s="271"/>
      <c r="MX74" s="271"/>
      <c r="MY74" s="271"/>
      <c r="MZ74" s="271"/>
      <c r="NA74" s="271"/>
      <c r="NB74" s="271"/>
      <c r="NC74" s="271"/>
      <c r="ND74" s="271"/>
      <c r="NE74" s="271"/>
      <c r="NF74" s="271"/>
      <c r="NG74" s="271"/>
      <c r="NH74" s="271"/>
      <c r="NI74" s="271"/>
      <c r="NJ74" s="271"/>
      <c r="NK74" s="271"/>
      <c r="NL74" s="271"/>
      <c r="NM74" s="271"/>
      <c r="NN74" s="271"/>
      <c r="NO74" s="271"/>
      <c r="NP74" s="271"/>
      <c r="NQ74" s="271"/>
      <c r="NR74" s="271"/>
      <c r="NS74" s="271"/>
      <c r="NT74" s="271"/>
      <c r="NU74" s="271"/>
      <c r="NV74" s="271"/>
      <c r="NW74" s="271"/>
      <c r="NX74" s="271"/>
      <c r="NY74" s="271"/>
      <c r="NZ74" s="271"/>
      <c r="OA74" s="271"/>
      <c r="OB74" s="271"/>
      <c r="OC74" s="271"/>
      <c r="OD74" s="271"/>
      <c r="OE74" s="271"/>
      <c r="OF74" s="271"/>
      <c r="OG74" s="271"/>
      <c r="OH74" s="271"/>
      <c r="OI74" s="271"/>
      <c r="OJ74" s="271"/>
      <c r="OK74" s="271"/>
      <c r="OL74" s="271"/>
      <c r="OM74" s="271"/>
      <c r="ON74" s="271"/>
      <c r="OO74" s="271"/>
      <c r="OP74" s="271"/>
      <c r="OQ74" s="271"/>
      <c r="OR74" s="271"/>
      <c r="OS74" s="271"/>
      <c r="OT74" s="271"/>
      <c r="OU74" s="271"/>
      <c r="OV74" s="271"/>
      <c r="OW74" s="271"/>
      <c r="OX74" s="271"/>
      <c r="OY74" s="271"/>
      <c r="OZ74" s="271"/>
      <c r="PA74" s="271"/>
      <c r="PB74" s="271"/>
      <c r="PC74" s="271"/>
      <c r="PD74" s="271"/>
      <c r="PE74" s="271"/>
      <c r="PF74" s="271"/>
      <c r="PG74" s="271"/>
      <c r="PH74" s="271"/>
      <c r="PI74" s="271"/>
      <c r="PJ74" s="271"/>
      <c r="PK74" s="271"/>
      <c r="PL74" s="271"/>
      <c r="PM74" s="271"/>
      <c r="PN74" s="271"/>
      <c r="PO74" s="271"/>
      <c r="PP74" s="271"/>
      <c r="PQ74" s="271"/>
      <c r="PR74" s="271"/>
      <c r="PS74" s="271"/>
      <c r="PT74" s="271"/>
      <c r="PU74" s="271"/>
      <c r="PV74" s="271"/>
      <c r="PW74" s="271"/>
      <c r="PX74" s="271"/>
      <c r="PY74" s="271"/>
      <c r="PZ74" s="271"/>
      <c r="QA74" s="271"/>
      <c r="QB74" s="271"/>
      <c r="QC74" s="271"/>
      <c r="QD74" s="271"/>
      <c r="QE74" s="271"/>
      <c r="QF74" s="271"/>
      <c r="QG74" s="271"/>
      <c r="QH74" s="271"/>
      <c r="QI74" s="271"/>
      <c r="QJ74" s="271"/>
      <c r="QK74" s="271"/>
      <c r="QL74" s="271"/>
      <c r="QM74" s="271"/>
      <c r="QN74" s="271"/>
      <c r="QO74" s="271"/>
      <c r="QP74" s="271"/>
      <c r="QQ74" s="271"/>
      <c r="QR74" s="271"/>
      <c r="QS74" s="271"/>
      <c r="QT74" s="271"/>
      <c r="QU74" s="271"/>
      <c r="QV74" s="271"/>
      <c r="QW74" s="271"/>
      <c r="QX74" s="271"/>
      <c r="QY74" s="271"/>
      <c r="QZ74" s="271"/>
      <c r="RA74" s="271"/>
      <c r="RB74" s="271"/>
      <c r="RC74" s="271"/>
      <c r="RD74" s="271"/>
      <c r="RE74" s="271"/>
      <c r="RF74" s="271"/>
      <c r="RG74" s="271"/>
      <c r="RH74" s="271"/>
      <c r="RI74" s="271"/>
      <c r="RJ74" s="271"/>
      <c r="RK74" s="271"/>
      <c r="RL74" s="271"/>
      <c r="RM74" s="271"/>
      <c r="RN74" s="271"/>
      <c r="RO74" s="271"/>
      <c r="RP74" s="271"/>
      <c r="RQ74" s="271"/>
      <c r="RR74" s="271"/>
      <c r="RS74" s="271"/>
      <c r="RT74" s="271"/>
      <c r="RU74" s="271"/>
      <c r="RV74" s="271"/>
      <c r="RW74" s="271"/>
      <c r="RX74" s="271"/>
      <c r="RY74" s="271"/>
      <c r="RZ74" s="271"/>
      <c r="SA74" s="271"/>
      <c r="SB74" s="271"/>
      <c r="SC74" s="271"/>
      <c r="SD74" s="271"/>
      <c r="SE74" s="271"/>
      <c r="SF74" s="271"/>
      <c r="SG74" s="271"/>
      <c r="SH74" s="271"/>
      <c r="SI74" s="271"/>
      <c r="SJ74" s="271"/>
      <c r="SK74" s="271"/>
      <c r="SL74" s="271"/>
      <c r="SM74" s="271"/>
      <c r="SN74" s="271"/>
      <c r="SO74" s="271"/>
      <c r="SP74" s="271"/>
      <c r="SQ74" s="271"/>
      <c r="SR74" s="271"/>
      <c r="SS74" s="271"/>
      <c r="ST74" s="271"/>
      <c r="SU74" s="271"/>
      <c r="SV74" s="271"/>
      <c r="SW74" s="271"/>
      <c r="SX74" s="271"/>
      <c r="SY74" s="271"/>
      <c r="SZ74" s="271"/>
      <c r="TA74" s="271"/>
      <c r="TB74" s="271"/>
      <c r="TC74" s="271"/>
      <c r="TD74" s="271"/>
      <c r="TE74" s="271"/>
      <c r="TF74" s="271"/>
      <c r="TG74" s="271"/>
      <c r="TH74" s="271"/>
      <c r="TI74" s="271"/>
      <c r="TJ74" s="271"/>
      <c r="TK74" s="271"/>
      <c r="TL74" s="271"/>
      <c r="TM74" s="271"/>
      <c r="TN74" s="271"/>
      <c r="TO74" s="271"/>
      <c r="TP74" s="271"/>
      <c r="TQ74" s="271"/>
      <c r="TR74" s="271"/>
      <c r="TS74" s="271"/>
      <c r="TT74" s="271"/>
      <c r="TU74" s="271"/>
      <c r="TV74" s="271"/>
      <c r="TW74" s="271"/>
      <c r="TX74" s="271"/>
      <c r="TY74" s="271"/>
      <c r="TZ74" s="271"/>
      <c r="UA74" s="271"/>
      <c r="UB74" s="271"/>
      <c r="UC74" s="271"/>
      <c r="UD74" s="271"/>
      <c r="UE74" s="271"/>
      <c r="UF74" s="271"/>
      <c r="UG74" s="271"/>
      <c r="UH74" s="271"/>
      <c r="UI74" s="271"/>
      <c r="UJ74" s="271"/>
      <c r="UK74" s="271"/>
      <c r="UL74" s="271"/>
      <c r="UM74" s="271"/>
      <c r="UN74" s="271"/>
      <c r="UO74" s="271"/>
      <c r="UP74" s="271"/>
      <c r="UQ74" s="271"/>
      <c r="UR74" s="271"/>
      <c r="US74" s="271"/>
      <c r="UT74" s="271"/>
      <c r="UU74" s="271"/>
      <c r="UV74" s="271"/>
      <c r="UW74" s="271"/>
      <c r="UX74" s="271"/>
      <c r="UY74" s="271"/>
      <c r="UZ74" s="271"/>
      <c r="VA74" s="271"/>
      <c r="VB74" s="271"/>
      <c r="VC74" s="271"/>
      <c r="VD74" s="271"/>
      <c r="VE74" s="271"/>
      <c r="VF74" s="271"/>
      <c r="VG74" s="271"/>
      <c r="VH74" s="271"/>
      <c r="VI74" s="271"/>
      <c r="VJ74" s="271"/>
      <c r="VK74" s="271"/>
      <c r="VL74" s="271"/>
      <c r="VM74" s="271"/>
      <c r="VN74" s="271"/>
      <c r="VO74" s="271"/>
      <c r="VP74" s="271"/>
      <c r="VQ74" s="271"/>
      <c r="VR74" s="271"/>
      <c r="VS74" s="271"/>
      <c r="VT74" s="271"/>
      <c r="VU74" s="271"/>
      <c r="VV74" s="271"/>
      <c r="VW74" s="271"/>
      <c r="VX74" s="271"/>
      <c r="VY74" s="271"/>
      <c r="VZ74" s="271"/>
      <c r="WA74" s="271"/>
      <c r="WB74" s="271"/>
      <c r="WC74" s="271"/>
      <c r="WD74" s="271"/>
      <c r="WE74" s="271"/>
      <c r="WF74" s="271"/>
      <c r="WG74" s="271"/>
      <c r="WH74" s="271"/>
      <c r="WI74" s="271"/>
      <c r="WJ74" s="271"/>
      <c r="WK74" s="271"/>
      <c r="WL74" s="271"/>
      <c r="WM74" s="271"/>
      <c r="WN74" s="271"/>
      <c r="WO74" s="271"/>
      <c r="WP74" s="271"/>
      <c r="WQ74" s="271"/>
      <c r="WR74" s="271"/>
      <c r="WS74" s="271"/>
      <c r="WT74" s="271"/>
      <c r="WU74" s="271"/>
      <c r="WV74" s="271"/>
      <c r="WW74" s="271"/>
      <c r="WX74" s="271"/>
      <c r="WY74" s="271"/>
      <c r="WZ74" s="271"/>
      <c r="XA74" s="271"/>
      <c r="XB74" s="271"/>
      <c r="XC74" s="271"/>
      <c r="XD74" s="271"/>
      <c r="XE74" s="271"/>
      <c r="XF74" s="271"/>
      <c r="XG74" s="271"/>
      <c r="XH74" s="271"/>
      <c r="XI74" s="271"/>
      <c r="XJ74" s="271"/>
      <c r="XK74" s="271"/>
      <c r="XL74" s="271"/>
      <c r="XM74" s="271"/>
      <c r="XN74" s="271"/>
      <c r="XO74" s="271"/>
      <c r="XP74" s="271"/>
      <c r="XQ74" s="271"/>
      <c r="XR74" s="271"/>
      <c r="XS74" s="271"/>
      <c r="XT74" s="271"/>
      <c r="XU74" s="271"/>
      <c r="XV74" s="271"/>
      <c r="XW74" s="271"/>
      <c r="XX74" s="271"/>
      <c r="XY74" s="271"/>
      <c r="XZ74" s="271"/>
      <c r="YA74" s="271"/>
      <c r="YB74" s="271"/>
      <c r="YC74" s="271"/>
      <c r="YD74" s="271"/>
      <c r="YE74" s="271"/>
      <c r="YF74" s="271"/>
      <c r="YG74" s="271"/>
      <c r="YH74" s="271"/>
      <c r="YI74" s="271"/>
      <c r="YJ74" s="271"/>
      <c r="YK74" s="271"/>
      <c r="YL74" s="271"/>
      <c r="YM74" s="271"/>
      <c r="YN74" s="271"/>
      <c r="YO74" s="271"/>
      <c r="YP74" s="271"/>
      <c r="YQ74" s="271"/>
      <c r="YR74" s="271"/>
      <c r="YS74" s="271"/>
      <c r="YT74" s="271"/>
      <c r="YU74" s="271"/>
      <c r="YV74" s="271"/>
      <c r="YW74" s="271"/>
      <c r="YX74" s="271"/>
      <c r="YY74" s="271"/>
      <c r="YZ74" s="271"/>
      <c r="ZA74" s="271"/>
      <c r="ZB74" s="271"/>
      <c r="ZC74" s="271"/>
      <c r="ZD74" s="271"/>
      <c r="ZE74" s="271"/>
      <c r="ZF74" s="271"/>
      <c r="ZG74" s="271"/>
      <c r="ZH74" s="271"/>
      <c r="ZI74" s="271"/>
      <c r="ZJ74" s="271"/>
      <c r="ZK74" s="271"/>
      <c r="ZL74" s="271"/>
      <c r="ZM74" s="271"/>
      <c r="ZN74" s="271"/>
      <c r="ZO74" s="271"/>
      <c r="ZP74" s="271"/>
      <c r="ZQ74" s="271"/>
      <c r="ZR74" s="271"/>
      <c r="ZS74" s="271"/>
      <c r="ZT74" s="271"/>
      <c r="ZU74" s="271"/>
      <c r="ZV74" s="271"/>
      <c r="ZW74" s="271"/>
      <c r="ZX74" s="271"/>
      <c r="ZY74" s="271"/>
      <c r="ZZ74" s="271"/>
      <c r="AAA74" s="271"/>
      <c r="AAB74" s="271"/>
      <c r="AAC74" s="271"/>
      <c r="AAD74" s="271"/>
      <c r="AAE74" s="271"/>
      <c r="AAF74" s="271"/>
      <c r="AAG74" s="271"/>
      <c r="AAH74" s="271"/>
      <c r="AAI74" s="271"/>
      <c r="AAJ74" s="271"/>
      <c r="AAK74" s="271"/>
      <c r="AAL74" s="271"/>
      <c r="AAM74" s="271"/>
      <c r="AAN74" s="271"/>
      <c r="AAO74" s="271"/>
      <c r="AAP74" s="271"/>
      <c r="AAQ74" s="271"/>
      <c r="AAR74" s="271"/>
      <c r="AAS74" s="271"/>
      <c r="AAT74" s="271"/>
      <c r="AAU74" s="271"/>
      <c r="AAV74" s="271"/>
      <c r="AAW74" s="271"/>
      <c r="AAX74" s="271"/>
      <c r="AAY74" s="271"/>
      <c r="AAZ74" s="271"/>
      <c r="ABA74" s="271"/>
      <c r="ABB74" s="271"/>
      <c r="ABC74" s="271"/>
      <c r="ABD74" s="271"/>
      <c r="ABE74" s="271"/>
      <c r="ABF74" s="271"/>
      <c r="ABG74" s="271"/>
      <c r="ABH74" s="271"/>
      <c r="ABI74" s="271"/>
      <c r="ABJ74" s="271"/>
      <c r="ABK74" s="271"/>
      <c r="ABL74" s="271"/>
      <c r="ABM74" s="271"/>
      <c r="ABN74" s="271"/>
      <c r="ABO74" s="271"/>
      <c r="ABP74" s="271"/>
      <c r="ABQ74" s="271"/>
      <c r="ABR74" s="271"/>
      <c r="ABS74" s="271"/>
      <c r="ABT74" s="271"/>
      <c r="ABU74" s="271"/>
      <c r="ABV74" s="271"/>
      <c r="ABW74" s="271"/>
      <c r="ABX74" s="271"/>
      <c r="ABY74" s="271"/>
      <c r="ABZ74" s="271"/>
      <c r="ACA74" s="271"/>
      <c r="ACB74" s="271"/>
      <c r="ACC74" s="271"/>
      <c r="ACD74" s="271"/>
      <c r="ACE74" s="271"/>
      <c r="ACF74" s="271"/>
      <c r="ACG74" s="271"/>
      <c r="ACH74" s="271"/>
      <c r="ACI74" s="271"/>
      <c r="ACJ74" s="271"/>
      <c r="ACK74" s="271"/>
      <c r="ACL74" s="271"/>
      <c r="ACM74" s="271"/>
      <c r="ACN74" s="271"/>
      <c r="ACO74" s="271"/>
      <c r="ACP74" s="271"/>
      <c r="ACQ74" s="271"/>
      <c r="ACR74" s="271"/>
      <c r="ACS74" s="271"/>
      <c r="ACT74" s="271"/>
      <c r="ACU74" s="271"/>
      <c r="ACV74" s="271"/>
      <c r="ACW74" s="271"/>
      <c r="ACX74" s="271"/>
      <c r="ACY74" s="271"/>
      <c r="ACZ74" s="271"/>
      <c r="ADA74" s="271"/>
      <c r="ADB74" s="271"/>
      <c r="ADC74" s="271"/>
      <c r="ADD74" s="271"/>
      <c r="ADE74" s="271"/>
      <c r="ADF74" s="271"/>
      <c r="ADG74" s="271"/>
      <c r="ADH74" s="271"/>
      <c r="ADI74" s="271"/>
      <c r="ADJ74" s="271"/>
      <c r="ADK74" s="271"/>
      <c r="ADL74" s="271"/>
      <c r="ADM74" s="271"/>
      <c r="ADN74" s="271"/>
      <c r="ADO74" s="271"/>
      <c r="ADP74" s="271"/>
      <c r="ADQ74" s="271"/>
      <c r="ADR74" s="271"/>
      <c r="ADS74" s="271"/>
      <c r="ADT74" s="271"/>
      <c r="ADU74" s="271"/>
      <c r="ADV74" s="271"/>
      <c r="ADW74" s="271"/>
      <c r="ADX74" s="271"/>
      <c r="ADY74" s="271"/>
      <c r="ADZ74" s="271"/>
      <c r="AEA74" s="271"/>
      <c r="AEB74" s="271"/>
      <c r="AEC74" s="271"/>
      <c r="AED74" s="271"/>
      <c r="AEE74" s="271"/>
      <c r="AEF74" s="271"/>
      <c r="AEG74" s="271"/>
      <c r="AEH74" s="271"/>
      <c r="AEI74" s="271"/>
      <c r="AEJ74" s="271"/>
      <c r="AEK74" s="271"/>
      <c r="AEL74" s="271"/>
      <c r="AEM74" s="271"/>
      <c r="AEN74" s="271"/>
      <c r="AEO74" s="271"/>
      <c r="AEP74" s="271"/>
      <c r="AEQ74" s="271"/>
      <c r="AER74" s="271"/>
      <c r="AES74" s="271"/>
      <c r="AET74" s="271"/>
      <c r="AEU74" s="271"/>
      <c r="AEV74" s="271"/>
      <c r="AEW74" s="271"/>
      <c r="AEX74" s="271"/>
      <c r="AEY74" s="271"/>
      <c r="AEZ74" s="271"/>
      <c r="AFA74" s="271"/>
      <c r="AFB74" s="271"/>
      <c r="AFC74" s="271"/>
      <c r="AFD74" s="271"/>
      <c r="AFE74" s="271"/>
      <c r="AFF74" s="271"/>
      <c r="AFG74" s="271"/>
      <c r="AFH74" s="271"/>
      <c r="AFI74" s="271"/>
      <c r="AFJ74" s="271"/>
      <c r="AFK74" s="271"/>
      <c r="AFL74" s="271"/>
      <c r="AFM74" s="271"/>
      <c r="AFN74" s="271"/>
      <c r="AFO74" s="271"/>
      <c r="AFP74" s="271"/>
      <c r="AFQ74" s="271"/>
      <c r="AFR74" s="271"/>
      <c r="AFS74" s="271"/>
      <c r="AFT74" s="271"/>
      <c r="AFU74" s="271"/>
      <c r="AFV74" s="271"/>
      <c r="AFW74" s="271"/>
      <c r="AFX74" s="271"/>
      <c r="AFY74" s="271"/>
      <c r="AFZ74" s="271"/>
      <c r="AGA74" s="271"/>
      <c r="AGB74" s="271"/>
      <c r="AGC74" s="271"/>
      <c r="AGD74" s="271"/>
      <c r="AGE74" s="271"/>
      <c r="AGF74" s="271"/>
      <c r="AGG74" s="271"/>
      <c r="AGH74" s="271"/>
      <c r="AGI74" s="271"/>
      <c r="AGJ74" s="271"/>
      <c r="AGK74" s="271"/>
      <c r="AGL74" s="271"/>
      <c r="AGM74" s="271"/>
      <c r="AGN74" s="271"/>
      <c r="AGO74" s="271"/>
      <c r="AGP74" s="271"/>
      <c r="AGQ74" s="271"/>
      <c r="AGR74" s="271"/>
      <c r="AGS74" s="271"/>
      <c r="AGT74" s="271"/>
      <c r="AGU74" s="271"/>
      <c r="AGV74" s="271"/>
      <c r="AGW74" s="271"/>
      <c r="AGX74" s="271"/>
      <c r="AGY74" s="271"/>
      <c r="AGZ74" s="271"/>
      <c r="AHA74" s="271"/>
      <c r="AHB74" s="271"/>
      <c r="AHC74" s="271"/>
      <c r="AHD74" s="271"/>
      <c r="AHE74" s="271"/>
      <c r="AHF74" s="271"/>
      <c r="AHG74" s="271"/>
      <c r="AHH74" s="271"/>
      <c r="AHI74" s="271"/>
      <c r="AHJ74" s="271"/>
      <c r="AHK74" s="271"/>
      <c r="AHL74" s="271"/>
      <c r="AHM74" s="271"/>
      <c r="AHN74" s="271"/>
      <c r="AHO74" s="271"/>
      <c r="AHP74" s="271"/>
      <c r="AHQ74" s="271"/>
      <c r="AHR74" s="271"/>
      <c r="AHS74" s="271"/>
      <c r="AHT74" s="271"/>
      <c r="AHU74" s="271"/>
      <c r="AHV74" s="271"/>
      <c r="AHW74" s="271"/>
      <c r="AHX74" s="271"/>
      <c r="AHY74" s="271"/>
      <c r="AHZ74" s="271"/>
      <c r="AIA74" s="271"/>
      <c r="AIB74" s="271"/>
      <c r="AIC74" s="271"/>
      <c r="AID74" s="271"/>
      <c r="AIE74" s="271"/>
      <c r="AIF74" s="271"/>
      <c r="AIG74" s="271"/>
      <c r="AIH74" s="271"/>
      <c r="AII74" s="271"/>
      <c r="AIJ74" s="271"/>
      <c r="AIK74" s="271"/>
      <c r="AIL74" s="271"/>
      <c r="AIM74" s="271"/>
      <c r="AIN74" s="271"/>
      <c r="AIO74" s="271"/>
      <c r="AIP74" s="271"/>
      <c r="AIQ74" s="271"/>
      <c r="AIR74" s="271"/>
      <c r="AIS74" s="271"/>
      <c r="AIT74" s="271"/>
      <c r="AIU74" s="271"/>
      <c r="AIV74" s="271"/>
      <c r="AIW74" s="271"/>
      <c r="AIX74" s="271"/>
      <c r="AIY74" s="271"/>
      <c r="AIZ74" s="271"/>
      <c r="AJA74" s="271"/>
      <c r="AJB74" s="271"/>
      <c r="AJC74" s="271"/>
      <c r="AJD74" s="271"/>
      <c r="AJE74" s="271"/>
      <c r="AJF74" s="271"/>
      <c r="AJG74" s="271"/>
      <c r="AJH74" s="271"/>
      <c r="AJI74" s="271"/>
      <c r="AJJ74" s="271"/>
      <c r="AJK74" s="271"/>
      <c r="AJL74" s="271"/>
      <c r="AJM74" s="271"/>
      <c r="AJN74" s="271"/>
      <c r="AJO74" s="271"/>
      <c r="AJP74" s="271"/>
      <c r="AJQ74" s="271"/>
      <c r="AJR74" s="271"/>
      <c r="AJS74" s="271"/>
      <c r="AJT74" s="271"/>
      <c r="AJU74" s="271"/>
      <c r="AJV74" s="271"/>
      <c r="AJW74" s="271"/>
      <c r="AJX74" s="271"/>
      <c r="AJY74" s="271"/>
      <c r="AJZ74" s="271"/>
      <c r="AKA74" s="271"/>
      <c r="AKB74" s="271"/>
      <c r="AKC74" s="271"/>
      <c r="AKD74" s="271"/>
      <c r="AKE74" s="271"/>
      <c r="AKF74" s="271"/>
      <c r="AKG74" s="271"/>
      <c r="AKH74" s="271"/>
      <c r="AKI74" s="271"/>
      <c r="AKJ74" s="271"/>
      <c r="AKK74" s="271"/>
      <c r="AKL74" s="271"/>
      <c r="AKM74" s="271"/>
      <c r="AKN74" s="271"/>
      <c r="AKO74" s="271"/>
      <c r="AKP74" s="271"/>
      <c r="AKQ74" s="271"/>
      <c r="AKR74" s="271"/>
      <c r="AKS74" s="271"/>
      <c r="AKT74" s="271"/>
      <c r="AKU74" s="271"/>
      <c r="AKV74" s="271"/>
      <c r="AKW74" s="271"/>
      <c r="AKX74" s="271"/>
      <c r="AKY74" s="271"/>
      <c r="AKZ74" s="271"/>
      <c r="ALA74" s="271"/>
      <c r="ALB74" s="271"/>
      <c r="ALC74" s="271"/>
      <c r="ALD74" s="271"/>
      <c r="ALE74" s="271"/>
      <c r="ALF74" s="271"/>
      <c r="ALG74" s="271"/>
      <c r="ALH74" s="271"/>
      <c r="ALI74" s="271"/>
      <c r="ALJ74" s="271"/>
      <c r="ALK74" s="271"/>
      <c r="ALL74" s="271"/>
      <c r="ALM74" s="271"/>
      <c r="ALN74" s="271"/>
      <c r="ALO74" s="271"/>
      <c r="ALP74" s="271"/>
      <c r="ALQ74" s="271"/>
      <c r="ALR74" s="271"/>
      <c r="ALS74" s="271"/>
      <c r="ALT74" s="271"/>
      <c r="ALU74" s="271"/>
      <c r="ALV74" s="271"/>
      <c r="ALW74" s="271"/>
      <c r="ALX74" s="271"/>
      <c r="ALY74" s="271"/>
      <c r="ALZ74" s="271"/>
      <c r="AMA74" s="271"/>
      <c r="AMB74" s="271"/>
      <c r="AMC74" s="271"/>
      <c r="AMD74" s="271"/>
      <c r="AME74" s="271"/>
      <c r="AMF74" s="271"/>
      <c r="AMG74" s="271"/>
      <c r="AMH74" s="271"/>
      <c r="AMI74" s="271"/>
      <c r="AMJ74" s="271"/>
      <c r="AMK74" s="271"/>
      <c r="AML74" s="271"/>
      <c r="AMM74" s="271"/>
      <c r="AMN74" s="271"/>
      <c r="AMO74" s="271"/>
    </row>
    <row r="75" spans="1:1029" s="1" customFormat="1" ht="69" customHeight="1">
      <c r="A75" s="283"/>
      <c r="B75" s="10">
        <v>59</v>
      </c>
      <c r="C75" s="280">
        <v>58</v>
      </c>
      <c r="D75" s="281" t="s">
        <v>360</v>
      </c>
      <c r="E75" s="10" t="s">
        <v>361</v>
      </c>
      <c r="F75" s="10" t="s">
        <v>98</v>
      </c>
      <c r="G75" s="10"/>
      <c r="H75" s="10"/>
      <c r="I75" s="10"/>
      <c r="J75" s="10"/>
      <c r="K75" s="10"/>
      <c r="L75" s="10"/>
      <c r="M75" s="10"/>
      <c r="N75" s="387"/>
      <c r="O75" s="384" t="s">
        <v>348</v>
      </c>
      <c r="P75" s="384" t="s">
        <v>210</v>
      </c>
      <c r="Q75" s="384" t="s">
        <v>334</v>
      </c>
      <c r="R75" s="391">
        <v>21</v>
      </c>
      <c r="S75" s="387">
        <v>31</v>
      </c>
      <c r="T75" s="387"/>
      <c r="U75" s="387"/>
      <c r="V75" s="387">
        <v>1</v>
      </c>
      <c r="W75" s="387"/>
      <c r="X75" s="387"/>
      <c r="Y75" s="387"/>
      <c r="Z75" s="387"/>
      <c r="AA75" s="387">
        <v>1</v>
      </c>
      <c r="AB75" s="384">
        <v>19</v>
      </c>
      <c r="AC75" s="387"/>
      <c r="AD75" s="387"/>
      <c r="AE75" s="387"/>
      <c r="AF75" s="387"/>
      <c r="AG75" s="387"/>
      <c r="AH75" s="387"/>
      <c r="AI75" s="387"/>
      <c r="AJ75" s="387"/>
      <c r="AK75" s="387"/>
      <c r="AL75" s="387" t="s">
        <v>343</v>
      </c>
      <c r="AM75" s="387" t="s">
        <v>362</v>
      </c>
      <c r="AN75" s="384" t="s">
        <v>71</v>
      </c>
      <c r="AO75" s="384" t="s">
        <v>72</v>
      </c>
      <c r="AP75" s="384"/>
      <c r="AQ75" s="384"/>
      <c r="AR75" s="384"/>
      <c r="AS75" s="384"/>
      <c r="AT75" s="387"/>
      <c r="AU75" s="387"/>
      <c r="AV75" s="387"/>
      <c r="AW75" s="387"/>
      <c r="AX75" s="387">
        <v>1</v>
      </c>
      <c r="AY75" s="387"/>
      <c r="AZ75" s="387"/>
      <c r="BA75" s="387"/>
      <c r="BB75" s="387"/>
      <c r="BC75" s="387"/>
      <c r="BD75" s="387"/>
      <c r="BE75" s="387"/>
      <c r="BF75" s="387"/>
      <c r="BG75" s="387"/>
      <c r="BH75" s="387"/>
      <c r="BI75" s="387"/>
      <c r="BJ75" s="387"/>
      <c r="BK75" s="389">
        <v>1500</v>
      </c>
      <c r="BL75" s="10"/>
      <c r="BM75" s="10"/>
      <c r="BN75" s="10">
        <v>79</v>
      </c>
      <c r="BO75" s="10" t="s">
        <v>74</v>
      </c>
      <c r="BP75" s="10" t="s">
        <v>74</v>
      </c>
      <c r="BQ75" s="10">
        <v>1</v>
      </c>
      <c r="BR75" s="10" t="str">
        <f t="shared" si="0"/>
        <v>58_66.1</v>
      </c>
      <c r="BS75" s="282"/>
      <c r="BT75" s="10"/>
      <c r="BU75" s="10"/>
      <c r="BV75" s="10" t="s">
        <v>1777</v>
      </c>
      <c r="BW75" s="289"/>
      <c r="BX75" s="289"/>
      <c r="BY75" s="457"/>
      <c r="BZ75" s="457"/>
      <c r="CA75" s="457"/>
      <c r="CB75" s="271"/>
      <c r="CC75" s="458" t="s">
        <v>1959</v>
      </c>
      <c r="CD75" s="271"/>
      <c r="CE75" s="271"/>
      <c r="CF75" s="271"/>
      <c r="CG75" s="271"/>
      <c r="CH75" s="271"/>
      <c r="CI75" s="271"/>
      <c r="CJ75" s="271"/>
      <c r="CK75" s="271"/>
      <c r="CL75" s="271"/>
      <c r="CM75" s="271"/>
      <c r="CN75" s="271"/>
      <c r="CO75" s="271"/>
      <c r="CP75" s="271"/>
      <c r="CQ75" s="271"/>
      <c r="CR75" s="271"/>
      <c r="CS75" s="271"/>
      <c r="CT75" s="271"/>
      <c r="CU75" s="271"/>
      <c r="CV75" s="271"/>
      <c r="CW75" s="271"/>
      <c r="CX75" s="271"/>
      <c r="CY75" s="271"/>
      <c r="CZ75" s="271"/>
      <c r="DA75" s="271"/>
      <c r="DB75" s="271"/>
      <c r="DC75" s="271"/>
      <c r="DD75" s="271"/>
      <c r="DE75" s="271"/>
      <c r="DF75" s="271"/>
      <c r="DG75" s="271"/>
      <c r="DH75" s="271"/>
      <c r="DI75" s="271"/>
      <c r="DJ75" s="271"/>
      <c r="DK75" s="271"/>
      <c r="DL75" s="271"/>
      <c r="DM75" s="271"/>
      <c r="DN75" s="271"/>
      <c r="DO75" s="271"/>
      <c r="DP75" s="271"/>
      <c r="DQ75" s="271"/>
      <c r="DR75" s="271"/>
      <c r="DS75" s="271"/>
      <c r="DT75" s="271"/>
      <c r="DU75" s="271"/>
      <c r="DV75" s="271"/>
      <c r="DW75" s="271"/>
      <c r="DX75" s="271"/>
      <c r="DY75" s="271"/>
      <c r="DZ75" s="271"/>
      <c r="EA75" s="271"/>
      <c r="EB75" s="271"/>
      <c r="EC75" s="271"/>
      <c r="ED75" s="271"/>
      <c r="EE75" s="271"/>
      <c r="EF75" s="271"/>
      <c r="EG75" s="271"/>
      <c r="EH75" s="271"/>
      <c r="EI75" s="271"/>
      <c r="EJ75" s="271"/>
      <c r="EK75" s="271"/>
      <c r="EL75" s="271"/>
      <c r="EM75" s="271"/>
      <c r="EN75" s="271"/>
      <c r="EO75" s="271"/>
      <c r="EP75" s="271"/>
      <c r="EQ75" s="271"/>
      <c r="ER75" s="271"/>
      <c r="ES75" s="271"/>
      <c r="ET75" s="271"/>
      <c r="EU75" s="271"/>
      <c r="EV75" s="271"/>
      <c r="EW75" s="271"/>
      <c r="EX75" s="271"/>
      <c r="EY75" s="271"/>
      <c r="EZ75" s="271"/>
      <c r="FA75" s="271"/>
      <c r="FB75" s="271"/>
      <c r="FC75" s="271"/>
      <c r="FD75" s="271"/>
      <c r="FE75" s="271"/>
      <c r="FF75" s="271"/>
      <c r="FG75" s="271"/>
      <c r="FH75" s="271"/>
      <c r="FI75" s="271"/>
      <c r="FJ75" s="271"/>
      <c r="FK75" s="271"/>
      <c r="FL75" s="271"/>
      <c r="FM75" s="271"/>
      <c r="FN75" s="271"/>
      <c r="FO75" s="271"/>
      <c r="FP75" s="271"/>
      <c r="FQ75" s="271"/>
      <c r="FR75" s="271"/>
      <c r="FS75" s="271"/>
      <c r="FT75" s="271"/>
      <c r="FU75" s="271"/>
      <c r="FV75" s="271"/>
      <c r="FW75" s="271"/>
      <c r="FX75" s="271"/>
      <c r="FY75" s="271"/>
      <c r="FZ75" s="271"/>
      <c r="GA75" s="271"/>
      <c r="GB75" s="271"/>
      <c r="GC75" s="271"/>
      <c r="GD75" s="271"/>
      <c r="GE75" s="271"/>
      <c r="GF75" s="271"/>
      <c r="GG75" s="271"/>
      <c r="GH75" s="271"/>
      <c r="GI75" s="271"/>
      <c r="GJ75" s="271"/>
      <c r="GK75" s="271"/>
      <c r="GL75" s="271"/>
      <c r="GM75" s="271"/>
      <c r="GN75" s="271"/>
      <c r="GO75" s="271"/>
      <c r="GP75" s="271"/>
      <c r="GQ75" s="271"/>
      <c r="GR75" s="271"/>
      <c r="GS75" s="271"/>
      <c r="GT75" s="271"/>
      <c r="GU75" s="271"/>
      <c r="GV75" s="271"/>
      <c r="GW75" s="271"/>
      <c r="GX75" s="271"/>
      <c r="GY75" s="271"/>
      <c r="GZ75" s="271"/>
      <c r="HA75" s="271"/>
      <c r="HB75" s="271"/>
      <c r="HC75" s="271"/>
      <c r="HD75" s="271"/>
      <c r="HE75" s="271"/>
      <c r="HF75" s="271"/>
      <c r="HG75" s="271"/>
      <c r="HH75" s="271"/>
      <c r="HI75" s="271"/>
      <c r="HJ75" s="271"/>
      <c r="HK75" s="271"/>
      <c r="HL75" s="271"/>
      <c r="HM75" s="271"/>
      <c r="HN75" s="271"/>
      <c r="HO75" s="271"/>
      <c r="HP75" s="271"/>
      <c r="HQ75" s="271"/>
      <c r="HR75" s="271"/>
      <c r="HS75" s="271"/>
      <c r="HT75" s="271"/>
      <c r="HU75" s="271"/>
      <c r="HV75" s="271"/>
      <c r="HW75" s="271"/>
      <c r="HX75" s="271"/>
      <c r="HY75" s="271"/>
      <c r="HZ75" s="271"/>
      <c r="IA75" s="271"/>
      <c r="IB75" s="271"/>
      <c r="IC75" s="271"/>
      <c r="ID75" s="271"/>
      <c r="IE75" s="271"/>
      <c r="IF75" s="271"/>
      <c r="IG75" s="271"/>
      <c r="IH75" s="271"/>
      <c r="II75" s="271"/>
      <c r="IJ75" s="271"/>
      <c r="IK75" s="271"/>
      <c r="IL75" s="271"/>
      <c r="IM75" s="271"/>
      <c r="IN75" s="271"/>
      <c r="IO75" s="271"/>
      <c r="IP75" s="271"/>
      <c r="IQ75" s="271"/>
      <c r="IR75" s="271"/>
      <c r="IS75" s="271"/>
      <c r="IT75" s="271"/>
      <c r="IU75" s="271"/>
      <c r="IV75" s="271"/>
      <c r="IW75" s="271"/>
      <c r="IX75" s="271"/>
      <c r="IY75" s="271"/>
      <c r="IZ75" s="271"/>
      <c r="JA75" s="271"/>
      <c r="JB75" s="271"/>
      <c r="JC75" s="271"/>
      <c r="JD75" s="271"/>
      <c r="JE75" s="271"/>
      <c r="JF75" s="271"/>
      <c r="JG75" s="271"/>
      <c r="JH75" s="271"/>
      <c r="JI75" s="271"/>
      <c r="JJ75" s="271"/>
      <c r="JK75" s="271"/>
      <c r="JL75" s="271"/>
      <c r="JM75" s="271"/>
      <c r="JN75" s="271"/>
      <c r="JO75" s="271"/>
      <c r="JP75" s="271"/>
      <c r="JQ75" s="271"/>
      <c r="JR75" s="271"/>
      <c r="JS75" s="271"/>
      <c r="JT75" s="271"/>
      <c r="JU75" s="271"/>
      <c r="JV75" s="271"/>
      <c r="JW75" s="271"/>
      <c r="JX75" s="271"/>
      <c r="JY75" s="271"/>
      <c r="JZ75" s="271"/>
      <c r="KA75" s="271"/>
      <c r="KB75" s="271"/>
      <c r="KC75" s="271"/>
      <c r="KD75" s="271"/>
      <c r="KE75" s="271"/>
      <c r="KF75" s="271"/>
      <c r="KG75" s="271"/>
      <c r="KH75" s="271"/>
      <c r="KI75" s="271"/>
      <c r="KJ75" s="271"/>
      <c r="KK75" s="271"/>
      <c r="KL75" s="271"/>
      <c r="KM75" s="271"/>
      <c r="KN75" s="271"/>
      <c r="KO75" s="271"/>
      <c r="KP75" s="271"/>
      <c r="KQ75" s="271"/>
      <c r="KR75" s="271"/>
      <c r="KS75" s="271"/>
      <c r="KT75" s="271"/>
      <c r="KU75" s="271"/>
      <c r="KV75" s="271"/>
      <c r="KW75" s="271"/>
      <c r="KX75" s="271"/>
      <c r="KY75" s="271"/>
      <c r="KZ75" s="271"/>
      <c r="LA75" s="271"/>
      <c r="LB75" s="271"/>
      <c r="LC75" s="271"/>
      <c r="LD75" s="271"/>
      <c r="LE75" s="271"/>
      <c r="LF75" s="271"/>
      <c r="LG75" s="271"/>
      <c r="LH75" s="271"/>
      <c r="LI75" s="271"/>
      <c r="LJ75" s="271"/>
      <c r="LK75" s="271"/>
      <c r="LL75" s="271"/>
      <c r="LM75" s="271"/>
      <c r="LN75" s="271"/>
      <c r="LO75" s="271"/>
      <c r="LP75" s="271"/>
      <c r="LQ75" s="271"/>
      <c r="LR75" s="271"/>
      <c r="LS75" s="271"/>
      <c r="LT75" s="271"/>
      <c r="LU75" s="271"/>
      <c r="LV75" s="271"/>
      <c r="LW75" s="271"/>
      <c r="LX75" s="271"/>
      <c r="LY75" s="271"/>
      <c r="LZ75" s="271"/>
      <c r="MA75" s="271"/>
      <c r="MB75" s="271"/>
      <c r="MC75" s="271"/>
      <c r="MD75" s="271"/>
      <c r="ME75" s="271"/>
      <c r="MF75" s="271"/>
      <c r="MG75" s="271"/>
      <c r="MH75" s="271"/>
      <c r="MI75" s="271"/>
      <c r="MJ75" s="271"/>
      <c r="MK75" s="271"/>
      <c r="ML75" s="271"/>
      <c r="MM75" s="271"/>
      <c r="MN75" s="271"/>
      <c r="MO75" s="271"/>
      <c r="MP75" s="271"/>
      <c r="MQ75" s="271"/>
      <c r="MR75" s="271"/>
      <c r="MS75" s="271"/>
      <c r="MT75" s="271"/>
      <c r="MU75" s="271"/>
      <c r="MV75" s="271"/>
      <c r="MW75" s="271"/>
      <c r="MX75" s="271"/>
      <c r="MY75" s="271"/>
      <c r="MZ75" s="271"/>
      <c r="NA75" s="271"/>
      <c r="NB75" s="271"/>
      <c r="NC75" s="271"/>
      <c r="ND75" s="271"/>
      <c r="NE75" s="271"/>
      <c r="NF75" s="271"/>
      <c r="NG75" s="271"/>
      <c r="NH75" s="271"/>
      <c r="NI75" s="271"/>
      <c r="NJ75" s="271"/>
      <c r="NK75" s="271"/>
      <c r="NL75" s="271"/>
      <c r="NM75" s="271"/>
      <c r="NN75" s="271"/>
      <c r="NO75" s="271"/>
      <c r="NP75" s="271"/>
      <c r="NQ75" s="271"/>
      <c r="NR75" s="271"/>
      <c r="NS75" s="271"/>
      <c r="NT75" s="271"/>
      <c r="NU75" s="271"/>
      <c r="NV75" s="271"/>
      <c r="NW75" s="271"/>
      <c r="NX75" s="271"/>
      <c r="NY75" s="271"/>
      <c r="NZ75" s="271"/>
      <c r="OA75" s="271"/>
      <c r="OB75" s="271"/>
      <c r="OC75" s="271"/>
      <c r="OD75" s="271"/>
      <c r="OE75" s="271"/>
      <c r="OF75" s="271"/>
      <c r="OG75" s="271"/>
      <c r="OH75" s="271"/>
      <c r="OI75" s="271"/>
      <c r="OJ75" s="271"/>
      <c r="OK75" s="271"/>
      <c r="OL75" s="271"/>
      <c r="OM75" s="271"/>
      <c r="ON75" s="271"/>
      <c r="OO75" s="271"/>
      <c r="OP75" s="271"/>
      <c r="OQ75" s="271"/>
      <c r="OR75" s="271"/>
      <c r="OS75" s="271"/>
      <c r="OT75" s="271"/>
      <c r="OU75" s="271"/>
      <c r="OV75" s="271"/>
      <c r="OW75" s="271"/>
      <c r="OX75" s="271"/>
      <c r="OY75" s="271"/>
      <c r="OZ75" s="271"/>
      <c r="PA75" s="271"/>
      <c r="PB75" s="271"/>
      <c r="PC75" s="271"/>
      <c r="PD75" s="271"/>
      <c r="PE75" s="271"/>
      <c r="PF75" s="271"/>
      <c r="PG75" s="271"/>
      <c r="PH75" s="271"/>
      <c r="PI75" s="271"/>
      <c r="PJ75" s="271"/>
      <c r="PK75" s="271"/>
      <c r="PL75" s="271"/>
      <c r="PM75" s="271"/>
      <c r="PN75" s="271"/>
      <c r="PO75" s="271"/>
      <c r="PP75" s="271"/>
      <c r="PQ75" s="271"/>
      <c r="PR75" s="271"/>
      <c r="PS75" s="271"/>
      <c r="PT75" s="271"/>
      <c r="PU75" s="271"/>
      <c r="PV75" s="271"/>
      <c r="PW75" s="271"/>
      <c r="PX75" s="271"/>
      <c r="PY75" s="271"/>
      <c r="PZ75" s="271"/>
      <c r="QA75" s="271"/>
      <c r="QB75" s="271"/>
      <c r="QC75" s="271"/>
      <c r="QD75" s="271"/>
      <c r="QE75" s="271"/>
      <c r="QF75" s="271"/>
      <c r="QG75" s="271"/>
      <c r="QH75" s="271"/>
      <c r="QI75" s="271"/>
      <c r="QJ75" s="271"/>
      <c r="QK75" s="271"/>
      <c r="QL75" s="271"/>
      <c r="QM75" s="271"/>
      <c r="QN75" s="271"/>
      <c r="QO75" s="271"/>
      <c r="QP75" s="271"/>
      <c r="QQ75" s="271"/>
      <c r="QR75" s="271"/>
      <c r="QS75" s="271"/>
      <c r="QT75" s="271"/>
      <c r="QU75" s="271"/>
      <c r="QV75" s="271"/>
      <c r="QW75" s="271"/>
      <c r="QX75" s="271"/>
      <c r="QY75" s="271"/>
      <c r="QZ75" s="271"/>
      <c r="RA75" s="271"/>
      <c r="RB75" s="271"/>
      <c r="RC75" s="271"/>
      <c r="RD75" s="271"/>
      <c r="RE75" s="271"/>
      <c r="RF75" s="271"/>
      <c r="RG75" s="271"/>
      <c r="RH75" s="271"/>
      <c r="RI75" s="271"/>
      <c r="RJ75" s="271"/>
      <c r="RK75" s="271"/>
      <c r="RL75" s="271"/>
      <c r="RM75" s="271"/>
      <c r="RN75" s="271"/>
      <c r="RO75" s="271"/>
      <c r="RP75" s="271"/>
      <c r="RQ75" s="271"/>
      <c r="RR75" s="271"/>
      <c r="RS75" s="271"/>
      <c r="RT75" s="271"/>
      <c r="RU75" s="271"/>
      <c r="RV75" s="271"/>
      <c r="RW75" s="271"/>
      <c r="RX75" s="271"/>
      <c r="RY75" s="271"/>
      <c r="RZ75" s="271"/>
      <c r="SA75" s="271"/>
      <c r="SB75" s="271"/>
      <c r="SC75" s="271"/>
      <c r="SD75" s="271"/>
      <c r="SE75" s="271"/>
      <c r="SF75" s="271"/>
      <c r="SG75" s="271"/>
      <c r="SH75" s="271"/>
      <c r="SI75" s="271"/>
      <c r="SJ75" s="271"/>
      <c r="SK75" s="271"/>
      <c r="SL75" s="271"/>
      <c r="SM75" s="271"/>
      <c r="SN75" s="271"/>
      <c r="SO75" s="271"/>
      <c r="SP75" s="271"/>
      <c r="SQ75" s="271"/>
      <c r="SR75" s="271"/>
      <c r="SS75" s="271"/>
      <c r="ST75" s="271"/>
      <c r="SU75" s="271"/>
      <c r="SV75" s="271"/>
      <c r="SW75" s="271"/>
      <c r="SX75" s="271"/>
      <c r="SY75" s="271"/>
      <c r="SZ75" s="271"/>
      <c r="TA75" s="271"/>
      <c r="TB75" s="271"/>
      <c r="TC75" s="271"/>
      <c r="TD75" s="271"/>
      <c r="TE75" s="271"/>
      <c r="TF75" s="271"/>
      <c r="TG75" s="271"/>
      <c r="TH75" s="271"/>
      <c r="TI75" s="271"/>
      <c r="TJ75" s="271"/>
      <c r="TK75" s="271"/>
      <c r="TL75" s="271"/>
      <c r="TM75" s="271"/>
      <c r="TN75" s="271"/>
      <c r="TO75" s="271"/>
      <c r="TP75" s="271"/>
      <c r="TQ75" s="271"/>
      <c r="TR75" s="271"/>
      <c r="TS75" s="271"/>
      <c r="TT75" s="271"/>
      <c r="TU75" s="271"/>
      <c r="TV75" s="271"/>
      <c r="TW75" s="271"/>
      <c r="TX75" s="271"/>
      <c r="TY75" s="271"/>
      <c r="TZ75" s="271"/>
      <c r="UA75" s="271"/>
      <c r="UB75" s="271"/>
      <c r="UC75" s="271"/>
      <c r="UD75" s="271"/>
      <c r="UE75" s="271"/>
      <c r="UF75" s="271"/>
      <c r="UG75" s="271"/>
      <c r="UH75" s="271"/>
      <c r="UI75" s="271"/>
      <c r="UJ75" s="271"/>
      <c r="UK75" s="271"/>
      <c r="UL75" s="271"/>
      <c r="UM75" s="271"/>
      <c r="UN75" s="271"/>
      <c r="UO75" s="271"/>
      <c r="UP75" s="271"/>
      <c r="UQ75" s="271"/>
      <c r="UR75" s="271"/>
      <c r="US75" s="271"/>
      <c r="UT75" s="271"/>
      <c r="UU75" s="271"/>
      <c r="UV75" s="271"/>
      <c r="UW75" s="271"/>
      <c r="UX75" s="271"/>
      <c r="UY75" s="271"/>
      <c r="UZ75" s="271"/>
      <c r="VA75" s="271"/>
      <c r="VB75" s="271"/>
      <c r="VC75" s="271"/>
      <c r="VD75" s="271"/>
      <c r="VE75" s="271"/>
      <c r="VF75" s="271"/>
      <c r="VG75" s="271"/>
      <c r="VH75" s="271"/>
      <c r="VI75" s="271"/>
      <c r="VJ75" s="271"/>
      <c r="VK75" s="271"/>
      <c r="VL75" s="271"/>
      <c r="VM75" s="271"/>
      <c r="VN75" s="271"/>
      <c r="VO75" s="271"/>
      <c r="VP75" s="271"/>
      <c r="VQ75" s="271"/>
      <c r="VR75" s="271"/>
      <c r="VS75" s="271"/>
      <c r="VT75" s="271"/>
      <c r="VU75" s="271"/>
      <c r="VV75" s="271"/>
      <c r="VW75" s="271"/>
      <c r="VX75" s="271"/>
      <c r="VY75" s="271"/>
      <c r="VZ75" s="271"/>
      <c r="WA75" s="271"/>
      <c r="WB75" s="271"/>
      <c r="WC75" s="271"/>
      <c r="WD75" s="271"/>
      <c r="WE75" s="271"/>
      <c r="WF75" s="271"/>
      <c r="WG75" s="271"/>
      <c r="WH75" s="271"/>
      <c r="WI75" s="271"/>
      <c r="WJ75" s="271"/>
      <c r="WK75" s="271"/>
      <c r="WL75" s="271"/>
      <c r="WM75" s="271"/>
      <c r="WN75" s="271"/>
      <c r="WO75" s="271"/>
      <c r="WP75" s="271"/>
      <c r="WQ75" s="271"/>
      <c r="WR75" s="271"/>
      <c r="WS75" s="271"/>
      <c r="WT75" s="271"/>
      <c r="WU75" s="271"/>
      <c r="WV75" s="271"/>
      <c r="WW75" s="271"/>
      <c r="WX75" s="271"/>
      <c r="WY75" s="271"/>
      <c r="WZ75" s="271"/>
      <c r="XA75" s="271"/>
      <c r="XB75" s="271"/>
      <c r="XC75" s="271"/>
      <c r="XD75" s="271"/>
      <c r="XE75" s="271"/>
      <c r="XF75" s="271"/>
      <c r="XG75" s="271"/>
      <c r="XH75" s="271"/>
      <c r="XI75" s="271"/>
      <c r="XJ75" s="271"/>
      <c r="XK75" s="271"/>
      <c r="XL75" s="271"/>
      <c r="XM75" s="271"/>
      <c r="XN75" s="271"/>
      <c r="XO75" s="271"/>
      <c r="XP75" s="271"/>
      <c r="XQ75" s="271"/>
      <c r="XR75" s="271"/>
      <c r="XS75" s="271"/>
      <c r="XT75" s="271"/>
      <c r="XU75" s="271"/>
      <c r="XV75" s="271"/>
      <c r="XW75" s="271"/>
      <c r="XX75" s="271"/>
      <c r="XY75" s="271"/>
      <c r="XZ75" s="271"/>
      <c r="YA75" s="271"/>
      <c r="YB75" s="271"/>
      <c r="YC75" s="271"/>
      <c r="YD75" s="271"/>
      <c r="YE75" s="271"/>
      <c r="YF75" s="271"/>
      <c r="YG75" s="271"/>
      <c r="YH75" s="271"/>
      <c r="YI75" s="271"/>
      <c r="YJ75" s="271"/>
      <c r="YK75" s="271"/>
      <c r="YL75" s="271"/>
      <c r="YM75" s="271"/>
      <c r="YN75" s="271"/>
      <c r="YO75" s="271"/>
      <c r="YP75" s="271"/>
      <c r="YQ75" s="271"/>
      <c r="YR75" s="271"/>
      <c r="YS75" s="271"/>
      <c r="YT75" s="271"/>
      <c r="YU75" s="271"/>
      <c r="YV75" s="271"/>
      <c r="YW75" s="271"/>
      <c r="YX75" s="271"/>
      <c r="YY75" s="271"/>
      <c r="YZ75" s="271"/>
      <c r="ZA75" s="271"/>
      <c r="ZB75" s="271"/>
      <c r="ZC75" s="271"/>
      <c r="ZD75" s="271"/>
      <c r="ZE75" s="271"/>
      <c r="ZF75" s="271"/>
      <c r="ZG75" s="271"/>
      <c r="ZH75" s="271"/>
      <c r="ZI75" s="271"/>
      <c r="ZJ75" s="271"/>
      <c r="ZK75" s="271"/>
      <c r="ZL75" s="271"/>
      <c r="ZM75" s="271"/>
      <c r="ZN75" s="271"/>
      <c r="ZO75" s="271"/>
      <c r="ZP75" s="271"/>
      <c r="ZQ75" s="271"/>
      <c r="ZR75" s="271"/>
      <c r="ZS75" s="271"/>
      <c r="ZT75" s="271"/>
      <c r="ZU75" s="271"/>
      <c r="ZV75" s="271"/>
      <c r="ZW75" s="271"/>
      <c r="ZX75" s="271"/>
      <c r="ZY75" s="271"/>
      <c r="ZZ75" s="271"/>
      <c r="AAA75" s="271"/>
      <c r="AAB75" s="271"/>
      <c r="AAC75" s="271"/>
      <c r="AAD75" s="271"/>
      <c r="AAE75" s="271"/>
      <c r="AAF75" s="271"/>
      <c r="AAG75" s="271"/>
      <c r="AAH75" s="271"/>
      <c r="AAI75" s="271"/>
      <c r="AAJ75" s="271"/>
      <c r="AAK75" s="271"/>
      <c r="AAL75" s="271"/>
      <c r="AAM75" s="271"/>
      <c r="AAN75" s="271"/>
      <c r="AAO75" s="271"/>
      <c r="AAP75" s="271"/>
      <c r="AAQ75" s="271"/>
      <c r="AAR75" s="271"/>
      <c r="AAS75" s="271"/>
      <c r="AAT75" s="271"/>
      <c r="AAU75" s="271"/>
      <c r="AAV75" s="271"/>
      <c r="AAW75" s="271"/>
      <c r="AAX75" s="271"/>
      <c r="AAY75" s="271"/>
      <c r="AAZ75" s="271"/>
      <c r="ABA75" s="271"/>
      <c r="ABB75" s="271"/>
      <c r="ABC75" s="271"/>
      <c r="ABD75" s="271"/>
      <c r="ABE75" s="271"/>
      <c r="ABF75" s="271"/>
      <c r="ABG75" s="271"/>
      <c r="ABH75" s="271"/>
      <c r="ABI75" s="271"/>
      <c r="ABJ75" s="271"/>
      <c r="ABK75" s="271"/>
      <c r="ABL75" s="271"/>
      <c r="ABM75" s="271"/>
      <c r="ABN75" s="271"/>
      <c r="ABO75" s="271"/>
      <c r="ABP75" s="271"/>
      <c r="ABQ75" s="271"/>
      <c r="ABR75" s="271"/>
      <c r="ABS75" s="271"/>
      <c r="ABT75" s="271"/>
      <c r="ABU75" s="271"/>
      <c r="ABV75" s="271"/>
      <c r="ABW75" s="271"/>
      <c r="ABX75" s="271"/>
      <c r="ABY75" s="271"/>
      <c r="ABZ75" s="271"/>
      <c r="ACA75" s="271"/>
      <c r="ACB75" s="271"/>
      <c r="ACC75" s="271"/>
      <c r="ACD75" s="271"/>
      <c r="ACE75" s="271"/>
      <c r="ACF75" s="271"/>
      <c r="ACG75" s="271"/>
      <c r="ACH75" s="271"/>
      <c r="ACI75" s="271"/>
      <c r="ACJ75" s="271"/>
      <c r="ACK75" s="271"/>
      <c r="ACL75" s="271"/>
      <c r="ACM75" s="271"/>
      <c r="ACN75" s="271"/>
      <c r="ACO75" s="271"/>
      <c r="ACP75" s="271"/>
      <c r="ACQ75" s="271"/>
      <c r="ACR75" s="271"/>
      <c r="ACS75" s="271"/>
      <c r="ACT75" s="271"/>
      <c r="ACU75" s="271"/>
      <c r="ACV75" s="271"/>
      <c r="ACW75" s="271"/>
      <c r="ACX75" s="271"/>
      <c r="ACY75" s="271"/>
      <c r="ACZ75" s="271"/>
      <c r="ADA75" s="271"/>
      <c r="ADB75" s="271"/>
      <c r="ADC75" s="271"/>
      <c r="ADD75" s="271"/>
      <c r="ADE75" s="271"/>
      <c r="ADF75" s="271"/>
      <c r="ADG75" s="271"/>
      <c r="ADH75" s="271"/>
      <c r="ADI75" s="271"/>
      <c r="ADJ75" s="271"/>
      <c r="ADK75" s="271"/>
      <c r="ADL75" s="271"/>
      <c r="ADM75" s="271"/>
      <c r="ADN75" s="271"/>
      <c r="ADO75" s="271"/>
      <c r="ADP75" s="271"/>
      <c r="ADQ75" s="271"/>
      <c r="ADR75" s="271"/>
      <c r="ADS75" s="271"/>
      <c r="ADT75" s="271"/>
      <c r="ADU75" s="271"/>
      <c r="ADV75" s="271"/>
      <c r="ADW75" s="271"/>
      <c r="ADX75" s="271"/>
      <c r="ADY75" s="271"/>
      <c r="ADZ75" s="271"/>
      <c r="AEA75" s="271"/>
      <c r="AEB75" s="271"/>
      <c r="AEC75" s="271"/>
      <c r="AED75" s="271"/>
      <c r="AEE75" s="271"/>
      <c r="AEF75" s="271"/>
      <c r="AEG75" s="271"/>
      <c r="AEH75" s="271"/>
      <c r="AEI75" s="271"/>
      <c r="AEJ75" s="271"/>
      <c r="AEK75" s="271"/>
      <c r="AEL75" s="271"/>
      <c r="AEM75" s="271"/>
      <c r="AEN75" s="271"/>
      <c r="AEO75" s="271"/>
      <c r="AEP75" s="271"/>
      <c r="AEQ75" s="271"/>
      <c r="AER75" s="271"/>
      <c r="AES75" s="271"/>
      <c r="AET75" s="271"/>
      <c r="AEU75" s="271"/>
      <c r="AEV75" s="271"/>
      <c r="AEW75" s="271"/>
      <c r="AEX75" s="271"/>
      <c r="AEY75" s="271"/>
      <c r="AEZ75" s="271"/>
      <c r="AFA75" s="271"/>
      <c r="AFB75" s="271"/>
      <c r="AFC75" s="271"/>
      <c r="AFD75" s="271"/>
      <c r="AFE75" s="271"/>
      <c r="AFF75" s="271"/>
      <c r="AFG75" s="271"/>
      <c r="AFH75" s="271"/>
      <c r="AFI75" s="271"/>
      <c r="AFJ75" s="271"/>
      <c r="AFK75" s="271"/>
      <c r="AFL75" s="271"/>
      <c r="AFM75" s="271"/>
      <c r="AFN75" s="271"/>
      <c r="AFO75" s="271"/>
      <c r="AFP75" s="271"/>
      <c r="AFQ75" s="271"/>
      <c r="AFR75" s="271"/>
      <c r="AFS75" s="271"/>
      <c r="AFT75" s="271"/>
      <c r="AFU75" s="271"/>
      <c r="AFV75" s="271"/>
      <c r="AFW75" s="271"/>
      <c r="AFX75" s="271"/>
      <c r="AFY75" s="271"/>
      <c r="AFZ75" s="271"/>
      <c r="AGA75" s="271"/>
      <c r="AGB75" s="271"/>
      <c r="AGC75" s="271"/>
      <c r="AGD75" s="271"/>
      <c r="AGE75" s="271"/>
      <c r="AGF75" s="271"/>
      <c r="AGG75" s="271"/>
      <c r="AGH75" s="271"/>
      <c r="AGI75" s="271"/>
      <c r="AGJ75" s="271"/>
      <c r="AGK75" s="271"/>
      <c r="AGL75" s="271"/>
      <c r="AGM75" s="271"/>
      <c r="AGN75" s="271"/>
      <c r="AGO75" s="271"/>
      <c r="AGP75" s="271"/>
      <c r="AGQ75" s="271"/>
      <c r="AGR75" s="271"/>
      <c r="AGS75" s="271"/>
      <c r="AGT75" s="271"/>
      <c r="AGU75" s="271"/>
      <c r="AGV75" s="271"/>
      <c r="AGW75" s="271"/>
      <c r="AGX75" s="271"/>
      <c r="AGY75" s="271"/>
      <c r="AGZ75" s="271"/>
      <c r="AHA75" s="271"/>
      <c r="AHB75" s="271"/>
      <c r="AHC75" s="271"/>
      <c r="AHD75" s="271"/>
      <c r="AHE75" s="271"/>
      <c r="AHF75" s="271"/>
      <c r="AHG75" s="271"/>
      <c r="AHH75" s="271"/>
      <c r="AHI75" s="271"/>
      <c r="AHJ75" s="271"/>
      <c r="AHK75" s="271"/>
      <c r="AHL75" s="271"/>
      <c r="AHM75" s="271"/>
      <c r="AHN75" s="271"/>
      <c r="AHO75" s="271"/>
      <c r="AHP75" s="271"/>
      <c r="AHQ75" s="271"/>
      <c r="AHR75" s="271"/>
      <c r="AHS75" s="271"/>
      <c r="AHT75" s="271"/>
      <c r="AHU75" s="271"/>
      <c r="AHV75" s="271"/>
      <c r="AHW75" s="271"/>
      <c r="AHX75" s="271"/>
      <c r="AHY75" s="271"/>
      <c r="AHZ75" s="271"/>
      <c r="AIA75" s="271"/>
      <c r="AIB75" s="271"/>
      <c r="AIC75" s="271"/>
      <c r="AID75" s="271"/>
      <c r="AIE75" s="271"/>
      <c r="AIF75" s="271"/>
      <c r="AIG75" s="271"/>
      <c r="AIH75" s="271"/>
      <c r="AII75" s="271"/>
      <c r="AIJ75" s="271"/>
      <c r="AIK75" s="271"/>
      <c r="AIL75" s="271"/>
      <c r="AIM75" s="271"/>
      <c r="AIN75" s="271"/>
      <c r="AIO75" s="271"/>
      <c r="AIP75" s="271"/>
      <c r="AIQ75" s="271"/>
      <c r="AIR75" s="271"/>
      <c r="AIS75" s="271"/>
      <c r="AIT75" s="271"/>
      <c r="AIU75" s="271"/>
      <c r="AIV75" s="271"/>
      <c r="AIW75" s="271"/>
      <c r="AIX75" s="271"/>
      <c r="AIY75" s="271"/>
      <c r="AIZ75" s="271"/>
      <c r="AJA75" s="271"/>
      <c r="AJB75" s="271"/>
      <c r="AJC75" s="271"/>
      <c r="AJD75" s="271"/>
      <c r="AJE75" s="271"/>
      <c r="AJF75" s="271"/>
      <c r="AJG75" s="271"/>
      <c r="AJH75" s="271"/>
      <c r="AJI75" s="271"/>
      <c r="AJJ75" s="271"/>
      <c r="AJK75" s="271"/>
      <c r="AJL75" s="271"/>
      <c r="AJM75" s="271"/>
      <c r="AJN75" s="271"/>
      <c r="AJO75" s="271"/>
      <c r="AJP75" s="271"/>
      <c r="AJQ75" s="271"/>
      <c r="AJR75" s="271"/>
      <c r="AJS75" s="271"/>
      <c r="AJT75" s="271"/>
      <c r="AJU75" s="271"/>
      <c r="AJV75" s="271"/>
      <c r="AJW75" s="271"/>
      <c r="AJX75" s="271"/>
      <c r="AJY75" s="271"/>
      <c r="AJZ75" s="271"/>
      <c r="AKA75" s="271"/>
      <c r="AKB75" s="271"/>
      <c r="AKC75" s="271"/>
      <c r="AKD75" s="271"/>
      <c r="AKE75" s="271"/>
      <c r="AKF75" s="271"/>
      <c r="AKG75" s="271"/>
      <c r="AKH75" s="271"/>
      <c r="AKI75" s="271"/>
      <c r="AKJ75" s="271"/>
      <c r="AKK75" s="271"/>
      <c r="AKL75" s="271"/>
      <c r="AKM75" s="271"/>
      <c r="AKN75" s="271"/>
      <c r="AKO75" s="271"/>
      <c r="AKP75" s="271"/>
      <c r="AKQ75" s="271"/>
      <c r="AKR75" s="271"/>
      <c r="AKS75" s="271"/>
      <c r="AKT75" s="271"/>
      <c r="AKU75" s="271"/>
      <c r="AKV75" s="271"/>
      <c r="AKW75" s="271"/>
      <c r="AKX75" s="271"/>
      <c r="AKY75" s="271"/>
      <c r="AKZ75" s="271"/>
      <c r="ALA75" s="271"/>
      <c r="ALB75" s="271"/>
      <c r="ALC75" s="271"/>
      <c r="ALD75" s="271"/>
      <c r="ALE75" s="271"/>
      <c r="ALF75" s="271"/>
      <c r="ALG75" s="271"/>
      <c r="ALH75" s="271"/>
      <c r="ALI75" s="271"/>
      <c r="ALJ75" s="271"/>
      <c r="ALK75" s="271"/>
      <c r="ALL75" s="271"/>
      <c r="ALM75" s="271"/>
      <c r="ALN75" s="271"/>
      <c r="ALO75" s="271"/>
      <c r="ALP75" s="271"/>
      <c r="ALQ75" s="271"/>
      <c r="ALR75" s="271"/>
      <c r="ALS75" s="271"/>
      <c r="ALT75" s="271"/>
      <c r="ALU75" s="271"/>
      <c r="ALV75" s="271"/>
      <c r="ALW75" s="271"/>
      <c r="ALX75" s="271"/>
      <c r="ALY75" s="271"/>
      <c r="ALZ75" s="271"/>
      <c r="AMA75" s="271"/>
      <c r="AMB75" s="271"/>
      <c r="AMC75" s="271"/>
      <c r="AMD75" s="271"/>
      <c r="AME75" s="271"/>
      <c r="AMF75" s="271"/>
      <c r="AMG75" s="271"/>
      <c r="AMH75" s="271"/>
      <c r="AMI75" s="271"/>
      <c r="AMJ75" s="271"/>
      <c r="AMK75" s="271"/>
      <c r="AML75" s="271"/>
      <c r="AMM75" s="271"/>
      <c r="AMN75" s="271"/>
      <c r="AMO75" s="271"/>
    </row>
    <row r="76" spans="1:1029" s="1" customFormat="1" ht="69" customHeight="1">
      <c r="A76" s="283"/>
      <c r="B76" s="10">
        <v>60</v>
      </c>
      <c r="C76" s="280">
        <v>59</v>
      </c>
      <c r="D76" s="281">
        <v>67</v>
      </c>
      <c r="E76" s="10" t="s">
        <v>363</v>
      </c>
      <c r="F76" s="10" t="s">
        <v>364</v>
      </c>
      <c r="G76" s="10" t="s">
        <v>1665</v>
      </c>
      <c r="H76" s="10"/>
      <c r="I76" s="10"/>
      <c r="J76" s="10"/>
      <c r="K76" s="10"/>
      <c r="L76" s="10"/>
      <c r="M76" s="10"/>
      <c r="N76" s="387"/>
      <c r="O76" s="384" t="s">
        <v>348</v>
      </c>
      <c r="P76" s="384" t="s">
        <v>210</v>
      </c>
      <c r="Q76" s="384" t="s">
        <v>334</v>
      </c>
      <c r="R76" s="391">
        <v>22</v>
      </c>
      <c r="S76" s="387">
        <v>31</v>
      </c>
      <c r="T76" s="387">
        <v>1</v>
      </c>
      <c r="U76" s="387">
        <v>1</v>
      </c>
      <c r="V76" s="387">
        <v>1</v>
      </c>
      <c r="W76" s="387">
        <v>1</v>
      </c>
      <c r="X76" s="387">
        <v>1</v>
      </c>
      <c r="Y76" s="387"/>
      <c r="Z76" s="387"/>
      <c r="AA76" s="387">
        <v>1</v>
      </c>
      <c r="AB76" s="384"/>
      <c r="AC76" s="387"/>
      <c r="AD76" s="387"/>
      <c r="AE76" s="387"/>
      <c r="AF76" s="387"/>
      <c r="AG76" s="387"/>
      <c r="AH76" s="387"/>
      <c r="AI76" s="387"/>
      <c r="AJ76" s="387"/>
      <c r="AK76" s="387"/>
      <c r="AL76" s="387" t="s">
        <v>335</v>
      </c>
      <c r="AM76" s="387" t="s">
        <v>365</v>
      </c>
      <c r="AN76" s="384" t="s">
        <v>71</v>
      </c>
      <c r="AO76" s="384" t="s">
        <v>72</v>
      </c>
      <c r="AP76" s="384">
        <v>1</v>
      </c>
      <c r="AQ76" s="384"/>
      <c r="AR76" s="384"/>
      <c r="AS76" s="384"/>
      <c r="AT76" s="387">
        <v>1</v>
      </c>
      <c r="AU76" s="387"/>
      <c r="AV76" s="387"/>
      <c r="AW76" s="387"/>
      <c r="AX76" s="387"/>
      <c r="AY76" s="387"/>
      <c r="AZ76" s="387"/>
      <c r="BA76" s="387"/>
      <c r="BB76" s="387"/>
      <c r="BC76" s="387"/>
      <c r="BD76" s="387"/>
      <c r="BE76" s="387"/>
      <c r="BF76" s="387"/>
      <c r="BG76" s="387"/>
      <c r="BH76" s="387"/>
      <c r="BI76" s="387">
        <v>1</v>
      </c>
      <c r="BJ76" s="387"/>
      <c r="BK76" s="387" t="s">
        <v>366</v>
      </c>
      <c r="BL76" s="10"/>
      <c r="BM76" s="10"/>
      <c r="BN76" s="10" t="s">
        <v>1686</v>
      </c>
      <c r="BO76" s="10"/>
      <c r="BP76" s="10" t="s">
        <v>1727</v>
      </c>
      <c r="BQ76" s="10"/>
      <c r="BR76" s="10" t="str">
        <f t="shared" si="0"/>
        <v>59_67</v>
      </c>
      <c r="BS76" s="282"/>
      <c r="BT76" s="10"/>
      <c r="BU76" s="10"/>
      <c r="BV76" s="10"/>
      <c r="BW76" s="289"/>
      <c r="BX76" s="289"/>
      <c r="BY76" s="457"/>
      <c r="BZ76" s="457"/>
      <c r="CA76" s="457"/>
      <c r="CB76" s="271"/>
      <c r="CC76" s="458" t="s">
        <v>1959</v>
      </c>
      <c r="CD76" s="271"/>
      <c r="CE76" s="271"/>
      <c r="CF76" s="271"/>
      <c r="CG76" s="271"/>
      <c r="CH76" s="271"/>
      <c r="CI76" s="271"/>
      <c r="CJ76" s="271"/>
      <c r="CK76" s="271"/>
      <c r="CL76" s="271"/>
      <c r="CM76" s="271"/>
      <c r="CN76" s="271"/>
      <c r="CO76" s="271"/>
      <c r="CP76" s="271"/>
      <c r="CQ76" s="271"/>
      <c r="CR76" s="271"/>
      <c r="CS76" s="271"/>
      <c r="CT76" s="271"/>
      <c r="CU76" s="271"/>
      <c r="CV76" s="271"/>
      <c r="CW76" s="271"/>
      <c r="CX76" s="271"/>
      <c r="CY76" s="271"/>
      <c r="CZ76" s="271"/>
      <c r="DA76" s="271"/>
      <c r="DB76" s="271"/>
      <c r="DC76" s="271"/>
      <c r="DD76" s="271"/>
      <c r="DE76" s="271"/>
      <c r="DF76" s="271"/>
      <c r="DG76" s="271"/>
      <c r="DH76" s="271"/>
      <c r="DI76" s="271"/>
      <c r="DJ76" s="271"/>
      <c r="DK76" s="271"/>
      <c r="DL76" s="271"/>
      <c r="DM76" s="271"/>
      <c r="DN76" s="271"/>
      <c r="DO76" s="271"/>
      <c r="DP76" s="271"/>
      <c r="DQ76" s="271"/>
      <c r="DR76" s="271"/>
      <c r="DS76" s="271"/>
      <c r="DT76" s="271"/>
      <c r="DU76" s="271"/>
      <c r="DV76" s="271"/>
      <c r="DW76" s="271"/>
      <c r="DX76" s="271"/>
      <c r="DY76" s="271"/>
      <c r="DZ76" s="271"/>
      <c r="EA76" s="271"/>
      <c r="EB76" s="271"/>
      <c r="EC76" s="271"/>
      <c r="ED76" s="271"/>
      <c r="EE76" s="271"/>
      <c r="EF76" s="271"/>
      <c r="EG76" s="271"/>
      <c r="EH76" s="271"/>
      <c r="EI76" s="271"/>
      <c r="EJ76" s="271"/>
      <c r="EK76" s="271"/>
      <c r="EL76" s="271"/>
      <c r="EM76" s="271"/>
      <c r="EN76" s="271"/>
      <c r="EO76" s="271"/>
      <c r="EP76" s="271"/>
      <c r="EQ76" s="271"/>
      <c r="ER76" s="271"/>
      <c r="ES76" s="271"/>
      <c r="ET76" s="271"/>
      <c r="EU76" s="271"/>
      <c r="EV76" s="271"/>
      <c r="EW76" s="271"/>
      <c r="EX76" s="271"/>
      <c r="EY76" s="271"/>
      <c r="EZ76" s="271"/>
      <c r="FA76" s="271"/>
      <c r="FB76" s="271"/>
      <c r="FC76" s="271"/>
      <c r="FD76" s="271"/>
      <c r="FE76" s="271"/>
      <c r="FF76" s="271"/>
      <c r="FG76" s="271"/>
      <c r="FH76" s="271"/>
      <c r="FI76" s="271"/>
      <c r="FJ76" s="271"/>
      <c r="FK76" s="271"/>
      <c r="FL76" s="271"/>
      <c r="FM76" s="271"/>
      <c r="FN76" s="271"/>
      <c r="FO76" s="271"/>
      <c r="FP76" s="271"/>
      <c r="FQ76" s="271"/>
      <c r="FR76" s="271"/>
      <c r="FS76" s="271"/>
      <c r="FT76" s="271"/>
      <c r="FU76" s="271"/>
      <c r="FV76" s="271"/>
      <c r="FW76" s="271"/>
      <c r="FX76" s="271"/>
      <c r="FY76" s="271"/>
      <c r="FZ76" s="271"/>
      <c r="GA76" s="271"/>
      <c r="GB76" s="271"/>
      <c r="GC76" s="271"/>
      <c r="GD76" s="271"/>
      <c r="GE76" s="271"/>
      <c r="GF76" s="271"/>
      <c r="GG76" s="271"/>
      <c r="GH76" s="271"/>
      <c r="GI76" s="271"/>
      <c r="GJ76" s="271"/>
      <c r="GK76" s="271"/>
      <c r="GL76" s="271"/>
      <c r="GM76" s="271"/>
      <c r="GN76" s="271"/>
      <c r="GO76" s="271"/>
      <c r="GP76" s="271"/>
      <c r="GQ76" s="271"/>
      <c r="GR76" s="271"/>
      <c r="GS76" s="271"/>
      <c r="GT76" s="271"/>
      <c r="GU76" s="271"/>
      <c r="GV76" s="271"/>
      <c r="GW76" s="271"/>
      <c r="GX76" s="271"/>
      <c r="GY76" s="271"/>
      <c r="GZ76" s="271"/>
      <c r="HA76" s="271"/>
      <c r="HB76" s="271"/>
      <c r="HC76" s="271"/>
      <c r="HD76" s="271"/>
      <c r="HE76" s="271"/>
      <c r="HF76" s="271"/>
      <c r="HG76" s="271"/>
      <c r="HH76" s="271"/>
      <c r="HI76" s="271"/>
      <c r="HJ76" s="271"/>
      <c r="HK76" s="271"/>
      <c r="HL76" s="271"/>
      <c r="HM76" s="271"/>
      <c r="HN76" s="271"/>
      <c r="HO76" s="271"/>
      <c r="HP76" s="271"/>
      <c r="HQ76" s="271"/>
      <c r="HR76" s="271"/>
      <c r="HS76" s="271"/>
      <c r="HT76" s="271"/>
      <c r="HU76" s="271"/>
      <c r="HV76" s="271"/>
      <c r="HW76" s="271"/>
      <c r="HX76" s="271"/>
      <c r="HY76" s="271"/>
      <c r="HZ76" s="271"/>
      <c r="IA76" s="271"/>
      <c r="IB76" s="271"/>
      <c r="IC76" s="271"/>
      <c r="ID76" s="271"/>
      <c r="IE76" s="271"/>
      <c r="IF76" s="271"/>
      <c r="IG76" s="271"/>
      <c r="IH76" s="271"/>
      <c r="II76" s="271"/>
      <c r="IJ76" s="271"/>
      <c r="IK76" s="271"/>
      <c r="IL76" s="271"/>
      <c r="IM76" s="271"/>
      <c r="IN76" s="271"/>
      <c r="IO76" s="271"/>
      <c r="IP76" s="271"/>
      <c r="IQ76" s="271"/>
      <c r="IR76" s="271"/>
      <c r="IS76" s="271"/>
      <c r="IT76" s="271"/>
      <c r="IU76" s="271"/>
      <c r="IV76" s="271"/>
      <c r="IW76" s="271"/>
      <c r="IX76" s="271"/>
      <c r="IY76" s="271"/>
      <c r="IZ76" s="271"/>
      <c r="JA76" s="271"/>
      <c r="JB76" s="271"/>
      <c r="JC76" s="271"/>
      <c r="JD76" s="271"/>
      <c r="JE76" s="271"/>
      <c r="JF76" s="271"/>
      <c r="JG76" s="271"/>
      <c r="JH76" s="271"/>
      <c r="JI76" s="271"/>
      <c r="JJ76" s="271"/>
      <c r="JK76" s="271"/>
      <c r="JL76" s="271"/>
      <c r="JM76" s="271"/>
      <c r="JN76" s="271"/>
      <c r="JO76" s="271"/>
      <c r="JP76" s="271"/>
      <c r="JQ76" s="271"/>
      <c r="JR76" s="271"/>
      <c r="JS76" s="271"/>
      <c r="JT76" s="271"/>
      <c r="JU76" s="271"/>
      <c r="JV76" s="271"/>
      <c r="JW76" s="271"/>
      <c r="JX76" s="271"/>
      <c r="JY76" s="271"/>
      <c r="JZ76" s="271"/>
      <c r="KA76" s="271"/>
      <c r="KB76" s="271"/>
      <c r="KC76" s="271"/>
      <c r="KD76" s="271"/>
      <c r="KE76" s="271"/>
      <c r="KF76" s="271"/>
      <c r="KG76" s="271"/>
      <c r="KH76" s="271"/>
      <c r="KI76" s="271"/>
      <c r="KJ76" s="271"/>
      <c r="KK76" s="271"/>
      <c r="KL76" s="271"/>
      <c r="KM76" s="271"/>
      <c r="KN76" s="271"/>
      <c r="KO76" s="271"/>
      <c r="KP76" s="271"/>
      <c r="KQ76" s="271"/>
      <c r="KR76" s="271"/>
      <c r="KS76" s="271"/>
      <c r="KT76" s="271"/>
      <c r="KU76" s="271"/>
      <c r="KV76" s="271"/>
      <c r="KW76" s="271"/>
      <c r="KX76" s="271"/>
      <c r="KY76" s="271"/>
      <c r="KZ76" s="271"/>
      <c r="LA76" s="271"/>
      <c r="LB76" s="271"/>
      <c r="LC76" s="271"/>
      <c r="LD76" s="271"/>
      <c r="LE76" s="271"/>
      <c r="LF76" s="271"/>
      <c r="LG76" s="271"/>
      <c r="LH76" s="271"/>
      <c r="LI76" s="271"/>
      <c r="LJ76" s="271"/>
      <c r="LK76" s="271"/>
      <c r="LL76" s="271"/>
      <c r="LM76" s="271"/>
      <c r="LN76" s="271"/>
      <c r="LO76" s="271"/>
      <c r="LP76" s="271"/>
      <c r="LQ76" s="271"/>
      <c r="LR76" s="271"/>
      <c r="LS76" s="271"/>
      <c r="LT76" s="271"/>
      <c r="LU76" s="271"/>
      <c r="LV76" s="271"/>
      <c r="LW76" s="271"/>
      <c r="LX76" s="271"/>
      <c r="LY76" s="271"/>
      <c r="LZ76" s="271"/>
      <c r="MA76" s="271"/>
      <c r="MB76" s="271"/>
      <c r="MC76" s="271"/>
      <c r="MD76" s="271"/>
      <c r="ME76" s="271"/>
      <c r="MF76" s="271"/>
      <c r="MG76" s="271"/>
      <c r="MH76" s="271"/>
      <c r="MI76" s="271"/>
      <c r="MJ76" s="271"/>
      <c r="MK76" s="271"/>
      <c r="ML76" s="271"/>
      <c r="MM76" s="271"/>
      <c r="MN76" s="271"/>
      <c r="MO76" s="271"/>
      <c r="MP76" s="271"/>
      <c r="MQ76" s="271"/>
      <c r="MR76" s="271"/>
      <c r="MS76" s="271"/>
      <c r="MT76" s="271"/>
      <c r="MU76" s="271"/>
      <c r="MV76" s="271"/>
      <c r="MW76" s="271"/>
      <c r="MX76" s="271"/>
      <c r="MY76" s="271"/>
      <c r="MZ76" s="271"/>
      <c r="NA76" s="271"/>
      <c r="NB76" s="271"/>
      <c r="NC76" s="271"/>
      <c r="ND76" s="271"/>
      <c r="NE76" s="271"/>
      <c r="NF76" s="271"/>
      <c r="NG76" s="271"/>
      <c r="NH76" s="271"/>
      <c r="NI76" s="271"/>
      <c r="NJ76" s="271"/>
      <c r="NK76" s="271"/>
      <c r="NL76" s="271"/>
      <c r="NM76" s="271"/>
      <c r="NN76" s="271"/>
      <c r="NO76" s="271"/>
      <c r="NP76" s="271"/>
      <c r="NQ76" s="271"/>
      <c r="NR76" s="271"/>
      <c r="NS76" s="271"/>
      <c r="NT76" s="271"/>
      <c r="NU76" s="271"/>
      <c r="NV76" s="271"/>
      <c r="NW76" s="271"/>
      <c r="NX76" s="271"/>
      <c r="NY76" s="271"/>
      <c r="NZ76" s="271"/>
      <c r="OA76" s="271"/>
      <c r="OB76" s="271"/>
      <c r="OC76" s="271"/>
      <c r="OD76" s="271"/>
      <c r="OE76" s="271"/>
      <c r="OF76" s="271"/>
      <c r="OG76" s="271"/>
      <c r="OH76" s="271"/>
      <c r="OI76" s="271"/>
      <c r="OJ76" s="271"/>
      <c r="OK76" s="271"/>
      <c r="OL76" s="271"/>
      <c r="OM76" s="271"/>
      <c r="ON76" s="271"/>
      <c r="OO76" s="271"/>
      <c r="OP76" s="271"/>
      <c r="OQ76" s="271"/>
      <c r="OR76" s="271"/>
      <c r="OS76" s="271"/>
      <c r="OT76" s="271"/>
      <c r="OU76" s="271"/>
      <c r="OV76" s="271"/>
      <c r="OW76" s="271"/>
      <c r="OX76" s="271"/>
      <c r="OY76" s="271"/>
      <c r="OZ76" s="271"/>
      <c r="PA76" s="271"/>
      <c r="PB76" s="271"/>
      <c r="PC76" s="271"/>
      <c r="PD76" s="271"/>
      <c r="PE76" s="271"/>
      <c r="PF76" s="271"/>
      <c r="PG76" s="271"/>
      <c r="PH76" s="271"/>
      <c r="PI76" s="271"/>
      <c r="PJ76" s="271"/>
      <c r="PK76" s="271"/>
      <c r="PL76" s="271"/>
      <c r="PM76" s="271"/>
      <c r="PN76" s="271"/>
      <c r="PO76" s="271"/>
      <c r="PP76" s="271"/>
      <c r="PQ76" s="271"/>
      <c r="PR76" s="271"/>
      <c r="PS76" s="271"/>
      <c r="PT76" s="271"/>
      <c r="PU76" s="271"/>
      <c r="PV76" s="271"/>
      <c r="PW76" s="271"/>
      <c r="PX76" s="271"/>
      <c r="PY76" s="271"/>
      <c r="PZ76" s="271"/>
      <c r="QA76" s="271"/>
      <c r="QB76" s="271"/>
      <c r="QC76" s="271"/>
      <c r="QD76" s="271"/>
      <c r="QE76" s="271"/>
      <c r="QF76" s="271"/>
      <c r="QG76" s="271"/>
      <c r="QH76" s="271"/>
      <c r="QI76" s="271"/>
      <c r="QJ76" s="271"/>
      <c r="QK76" s="271"/>
      <c r="QL76" s="271"/>
      <c r="QM76" s="271"/>
      <c r="QN76" s="271"/>
      <c r="QO76" s="271"/>
      <c r="QP76" s="271"/>
      <c r="QQ76" s="271"/>
      <c r="QR76" s="271"/>
      <c r="QS76" s="271"/>
      <c r="QT76" s="271"/>
      <c r="QU76" s="271"/>
      <c r="QV76" s="271"/>
      <c r="QW76" s="271"/>
      <c r="QX76" s="271"/>
      <c r="QY76" s="271"/>
      <c r="QZ76" s="271"/>
      <c r="RA76" s="271"/>
      <c r="RB76" s="271"/>
      <c r="RC76" s="271"/>
      <c r="RD76" s="271"/>
      <c r="RE76" s="271"/>
      <c r="RF76" s="271"/>
      <c r="RG76" s="271"/>
      <c r="RH76" s="271"/>
      <c r="RI76" s="271"/>
      <c r="RJ76" s="271"/>
      <c r="RK76" s="271"/>
      <c r="RL76" s="271"/>
      <c r="RM76" s="271"/>
      <c r="RN76" s="271"/>
      <c r="RO76" s="271"/>
      <c r="RP76" s="271"/>
      <c r="RQ76" s="271"/>
      <c r="RR76" s="271"/>
      <c r="RS76" s="271"/>
      <c r="RT76" s="271"/>
      <c r="RU76" s="271"/>
      <c r="RV76" s="271"/>
      <c r="RW76" s="271"/>
      <c r="RX76" s="271"/>
      <c r="RY76" s="271"/>
      <c r="RZ76" s="271"/>
      <c r="SA76" s="271"/>
      <c r="SB76" s="271"/>
      <c r="SC76" s="271"/>
      <c r="SD76" s="271"/>
      <c r="SE76" s="271"/>
      <c r="SF76" s="271"/>
      <c r="SG76" s="271"/>
      <c r="SH76" s="271"/>
      <c r="SI76" s="271"/>
      <c r="SJ76" s="271"/>
      <c r="SK76" s="271"/>
      <c r="SL76" s="271"/>
      <c r="SM76" s="271"/>
      <c r="SN76" s="271"/>
      <c r="SO76" s="271"/>
      <c r="SP76" s="271"/>
      <c r="SQ76" s="271"/>
      <c r="SR76" s="271"/>
      <c r="SS76" s="271"/>
      <c r="ST76" s="271"/>
      <c r="SU76" s="271"/>
      <c r="SV76" s="271"/>
      <c r="SW76" s="271"/>
      <c r="SX76" s="271"/>
      <c r="SY76" s="271"/>
      <c r="SZ76" s="271"/>
      <c r="TA76" s="271"/>
      <c r="TB76" s="271"/>
      <c r="TC76" s="271"/>
      <c r="TD76" s="271"/>
      <c r="TE76" s="271"/>
      <c r="TF76" s="271"/>
      <c r="TG76" s="271"/>
      <c r="TH76" s="271"/>
      <c r="TI76" s="271"/>
      <c r="TJ76" s="271"/>
      <c r="TK76" s="271"/>
      <c r="TL76" s="271"/>
      <c r="TM76" s="271"/>
      <c r="TN76" s="271"/>
      <c r="TO76" s="271"/>
      <c r="TP76" s="271"/>
      <c r="TQ76" s="271"/>
      <c r="TR76" s="271"/>
      <c r="TS76" s="271"/>
      <c r="TT76" s="271"/>
      <c r="TU76" s="271"/>
      <c r="TV76" s="271"/>
      <c r="TW76" s="271"/>
      <c r="TX76" s="271"/>
      <c r="TY76" s="271"/>
      <c r="TZ76" s="271"/>
      <c r="UA76" s="271"/>
      <c r="UB76" s="271"/>
      <c r="UC76" s="271"/>
      <c r="UD76" s="271"/>
      <c r="UE76" s="271"/>
      <c r="UF76" s="271"/>
      <c r="UG76" s="271"/>
      <c r="UH76" s="271"/>
      <c r="UI76" s="271"/>
      <c r="UJ76" s="271"/>
      <c r="UK76" s="271"/>
      <c r="UL76" s="271"/>
      <c r="UM76" s="271"/>
      <c r="UN76" s="271"/>
      <c r="UO76" s="271"/>
      <c r="UP76" s="271"/>
      <c r="UQ76" s="271"/>
      <c r="UR76" s="271"/>
      <c r="US76" s="271"/>
      <c r="UT76" s="271"/>
      <c r="UU76" s="271"/>
      <c r="UV76" s="271"/>
      <c r="UW76" s="271"/>
      <c r="UX76" s="271"/>
      <c r="UY76" s="271"/>
      <c r="UZ76" s="271"/>
      <c r="VA76" s="271"/>
      <c r="VB76" s="271"/>
      <c r="VC76" s="271"/>
      <c r="VD76" s="271"/>
      <c r="VE76" s="271"/>
      <c r="VF76" s="271"/>
      <c r="VG76" s="271"/>
      <c r="VH76" s="271"/>
      <c r="VI76" s="271"/>
      <c r="VJ76" s="271"/>
      <c r="VK76" s="271"/>
      <c r="VL76" s="271"/>
      <c r="VM76" s="271"/>
      <c r="VN76" s="271"/>
      <c r="VO76" s="271"/>
      <c r="VP76" s="271"/>
      <c r="VQ76" s="271"/>
      <c r="VR76" s="271"/>
      <c r="VS76" s="271"/>
      <c r="VT76" s="271"/>
      <c r="VU76" s="271"/>
      <c r="VV76" s="271"/>
      <c r="VW76" s="271"/>
      <c r="VX76" s="271"/>
      <c r="VY76" s="271"/>
      <c r="VZ76" s="271"/>
      <c r="WA76" s="271"/>
      <c r="WB76" s="271"/>
      <c r="WC76" s="271"/>
      <c r="WD76" s="271"/>
      <c r="WE76" s="271"/>
      <c r="WF76" s="271"/>
      <c r="WG76" s="271"/>
      <c r="WH76" s="271"/>
      <c r="WI76" s="271"/>
      <c r="WJ76" s="271"/>
      <c r="WK76" s="271"/>
      <c r="WL76" s="271"/>
      <c r="WM76" s="271"/>
      <c r="WN76" s="271"/>
      <c r="WO76" s="271"/>
      <c r="WP76" s="271"/>
      <c r="WQ76" s="271"/>
      <c r="WR76" s="271"/>
      <c r="WS76" s="271"/>
      <c r="WT76" s="271"/>
      <c r="WU76" s="271"/>
      <c r="WV76" s="271"/>
      <c r="WW76" s="271"/>
      <c r="WX76" s="271"/>
      <c r="WY76" s="271"/>
      <c r="WZ76" s="271"/>
      <c r="XA76" s="271"/>
      <c r="XB76" s="271"/>
      <c r="XC76" s="271"/>
      <c r="XD76" s="271"/>
      <c r="XE76" s="271"/>
      <c r="XF76" s="271"/>
      <c r="XG76" s="271"/>
      <c r="XH76" s="271"/>
      <c r="XI76" s="271"/>
      <c r="XJ76" s="271"/>
      <c r="XK76" s="271"/>
      <c r="XL76" s="271"/>
      <c r="XM76" s="271"/>
      <c r="XN76" s="271"/>
      <c r="XO76" s="271"/>
      <c r="XP76" s="271"/>
      <c r="XQ76" s="271"/>
      <c r="XR76" s="271"/>
      <c r="XS76" s="271"/>
      <c r="XT76" s="271"/>
      <c r="XU76" s="271"/>
      <c r="XV76" s="271"/>
      <c r="XW76" s="271"/>
      <c r="XX76" s="271"/>
      <c r="XY76" s="271"/>
      <c r="XZ76" s="271"/>
      <c r="YA76" s="271"/>
      <c r="YB76" s="271"/>
      <c r="YC76" s="271"/>
      <c r="YD76" s="271"/>
      <c r="YE76" s="271"/>
      <c r="YF76" s="271"/>
      <c r="YG76" s="271"/>
      <c r="YH76" s="271"/>
      <c r="YI76" s="271"/>
      <c r="YJ76" s="271"/>
      <c r="YK76" s="271"/>
      <c r="YL76" s="271"/>
      <c r="YM76" s="271"/>
      <c r="YN76" s="271"/>
      <c r="YO76" s="271"/>
      <c r="YP76" s="271"/>
      <c r="YQ76" s="271"/>
      <c r="YR76" s="271"/>
      <c r="YS76" s="271"/>
      <c r="YT76" s="271"/>
      <c r="YU76" s="271"/>
      <c r="YV76" s="271"/>
      <c r="YW76" s="271"/>
      <c r="YX76" s="271"/>
      <c r="YY76" s="271"/>
      <c r="YZ76" s="271"/>
      <c r="ZA76" s="271"/>
      <c r="ZB76" s="271"/>
      <c r="ZC76" s="271"/>
      <c r="ZD76" s="271"/>
      <c r="ZE76" s="271"/>
      <c r="ZF76" s="271"/>
      <c r="ZG76" s="271"/>
      <c r="ZH76" s="271"/>
      <c r="ZI76" s="271"/>
      <c r="ZJ76" s="271"/>
      <c r="ZK76" s="271"/>
      <c r="ZL76" s="271"/>
      <c r="ZM76" s="271"/>
      <c r="ZN76" s="271"/>
      <c r="ZO76" s="271"/>
      <c r="ZP76" s="271"/>
      <c r="ZQ76" s="271"/>
      <c r="ZR76" s="271"/>
      <c r="ZS76" s="271"/>
      <c r="ZT76" s="271"/>
      <c r="ZU76" s="271"/>
      <c r="ZV76" s="271"/>
      <c r="ZW76" s="271"/>
      <c r="ZX76" s="271"/>
      <c r="ZY76" s="271"/>
      <c r="ZZ76" s="271"/>
      <c r="AAA76" s="271"/>
      <c r="AAB76" s="271"/>
      <c r="AAC76" s="271"/>
      <c r="AAD76" s="271"/>
      <c r="AAE76" s="271"/>
      <c r="AAF76" s="271"/>
      <c r="AAG76" s="271"/>
      <c r="AAH76" s="271"/>
      <c r="AAI76" s="271"/>
      <c r="AAJ76" s="271"/>
      <c r="AAK76" s="271"/>
      <c r="AAL76" s="271"/>
      <c r="AAM76" s="271"/>
      <c r="AAN76" s="271"/>
      <c r="AAO76" s="271"/>
      <c r="AAP76" s="271"/>
      <c r="AAQ76" s="271"/>
      <c r="AAR76" s="271"/>
      <c r="AAS76" s="271"/>
      <c r="AAT76" s="271"/>
      <c r="AAU76" s="271"/>
      <c r="AAV76" s="271"/>
      <c r="AAW76" s="271"/>
      <c r="AAX76" s="271"/>
      <c r="AAY76" s="271"/>
      <c r="AAZ76" s="271"/>
      <c r="ABA76" s="271"/>
      <c r="ABB76" s="271"/>
      <c r="ABC76" s="271"/>
      <c r="ABD76" s="271"/>
      <c r="ABE76" s="271"/>
      <c r="ABF76" s="271"/>
      <c r="ABG76" s="271"/>
      <c r="ABH76" s="271"/>
      <c r="ABI76" s="271"/>
      <c r="ABJ76" s="271"/>
      <c r="ABK76" s="271"/>
      <c r="ABL76" s="271"/>
      <c r="ABM76" s="271"/>
      <c r="ABN76" s="271"/>
      <c r="ABO76" s="271"/>
      <c r="ABP76" s="271"/>
      <c r="ABQ76" s="271"/>
      <c r="ABR76" s="271"/>
      <c r="ABS76" s="271"/>
      <c r="ABT76" s="271"/>
      <c r="ABU76" s="271"/>
      <c r="ABV76" s="271"/>
      <c r="ABW76" s="271"/>
      <c r="ABX76" s="271"/>
      <c r="ABY76" s="271"/>
      <c r="ABZ76" s="271"/>
      <c r="ACA76" s="271"/>
      <c r="ACB76" s="271"/>
      <c r="ACC76" s="271"/>
      <c r="ACD76" s="271"/>
      <c r="ACE76" s="271"/>
      <c r="ACF76" s="271"/>
      <c r="ACG76" s="271"/>
      <c r="ACH76" s="271"/>
      <c r="ACI76" s="271"/>
      <c r="ACJ76" s="271"/>
      <c r="ACK76" s="271"/>
      <c r="ACL76" s="271"/>
      <c r="ACM76" s="271"/>
      <c r="ACN76" s="271"/>
      <c r="ACO76" s="271"/>
      <c r="ACP76" s="271"/>
      <c r="ACQ76" s="271"/>
      <c r="ACR76" s="271"/>
      <c r="ACS76" s="271"/>
      <c r="ACT76" s="271"/>
      <c r="ACU76" s="271"/>
      <c r="ACV76" s="271"/>
      <c r="ACW76" s="271"/>
      <c r="ACX76" s="271"/>
      <c r="ACY76" s="271"/>
      <c r="ACZ76" s="271"/>
      <c r="ADA76" s="271"/>
      <c r="ADB76" s="271"/>
      <c r="ADC76" s="271"/>
      <c r="ADD76" s="271"/>
      <c r="ADE76" s="271"/>
      <c r="ADF76" s="271"/>
      <c r="ADG76" s="271"/>
      <c r="ADH76" s="271"/>
      <c r="ADI76" s="271"/>
      <c r="ADJ76" s="271"/>
      <c r="ADK76" s="271"/>
      <c r="ADL76" s="271"/>
      <c r="ADM76" s="271"/>
      <c r="ADN76" s="271"/>
      <c r="ADO76" s="271"/>
      <c r="ADP76" s="271"/>
      <c r="ADQ76" s="271"/>
      <c r="ADR76" s="271"/>
      <c r="ADS76" s="271"/>
      <c r="ADT76" s="271"/>
      <c r="ADU76" s="271"/>
      <c r="ADV76" s="271"/>
      <c r="ADW76" s="271"/>
      <c r="ADX76" s="271"/>
      <c r="ADY76" s="271"/>
      <c r="ADZ76" s="271"/>
      <c r="AEA76" s="271"/>
      <c r="AEB76" s="271"/>
      <c r="AEC76" s="271"/>
      <c r="AED76" s="271"/>
      <c r="AEE76" s="271"/>
      <c r="AEF76" s="271"/>
      <c r="AEG76" s="271"/>
      <c r="AEH76" s="271"/>
      <c r="AEI76" s="271"/>
      <c r="AEJ76" s="271"/>
      <c r="AEK76" s="271"/>
      <c r="AEL76" s="271"/>
      <c r="AEM76" s="271"/>
      <c r="AEN76" s="271"/>
      <c r="AEO76" s="271"/>
      <c r="AEP76" s="271"/>
      <c r="AEQ76" s="271"/>
      <c r="AER76" s="271"/>
      <c r="AES76" s="271"/>
      <c r="AET76" s="271"/>
      <c r="AEU76" s="271"/>
      <c r="AEV76" s="271"/>
      <c r="AEW76" s="271"/>
      <c r="AEX76" s="271"/>
      <c r="AEY76" s="271"/>
      <c r="AEZ76" s="271"/>
      <c r="AFA76" s="271"/>
      <c r="AFB76" s="271"/>
      <c r="AFC76" s="271"/>
      <c r="AFD76" s="271"/>
      <c r="AFE76" s="271"/>
      <c r="AFF76" s="271"/>
      <c r="AFG76" s="271"/>
      <c r="AFH76" s="271"/>
      <c r="AFI76" s="271"/>
      <c r="AFJ76" s="271"/>
      <c r="AFK76" s="271"/>
      <c r="AFL76" s="271"/>
      <c r="AFM76" s="271"/>
      <c r="AFN76" s="271"/>
      <c r="AFO76" s="271"/>
      <c r="AFP76" s="271"/>
      <c r="AFQ76" s="271"/>
      <c r="AFR76" s="271"/>
      <c r="AFS76" s="271"/>
      <c r="AFT76" s="271"/>
      <c r="AFU76" s="271"/>
      <c r="AFV76" s="271"/>
      <c r="AFW76" s="271"/>
      <c r="AFX76" s="271"/>
      <c r="AFY76" s="271"/>
      <c r="AFZ76" s="271"/>
      <c r="AGA76" s="271"/>
      <c r="AGB76" s="271"/>
      <c r="AGC76" s="271"/>
      <c r="AGD76" s="271"/>
      <c r="AGE76" s="271"/>
      <c r="AGF76" s="271"/>
      <c r="AGG76" s="271"/>
      <c r="AGH76" s="271"/>
      <c r="AGI76" s="271"/>
      <c r="AGJ76" s="271"/>
      <c r="AGK76" s="271"/>
      <c r="AGL76" s="271"/>
      <c r="AGM76" s="271"/>
      <c r="AGN76" s="271"/>
      <c r="AGO76" s="271"/>
      <c r="AGP76" s="271"/>
      <c r="AGQ76" s="271"/>
      <c r="AGR76" s="271"/>
      <c r="AGS76" s="271"/>
      <c r="AGT76" s="271"/>
      <c r="AGU76" s="271"/>
      <c r="AGV76" s="271"/>
      <c r="AGW76" s="271"/>
      <c r="AGX76" s="271"/>
      <c r="AGY76" s="271"/>
      <c r="AGZ76" s="271"/>
      <c r="AHA76" s="271"/>
      <c r="AHB76" s="271"/>
      <c r="AHC76" s="271"/>
      <c r="AHD76" s="271"/>
      <c r="AHE76" s="271"/>
      <c r="AHF76" s="271"/>
      <c r="AHG76" s="271"/>
      <c r="AHH76" s="271"/>
      <c r="AHI76" s="271"/>
      <c r="AHJ76" s="271"/>
      <c r="AHK76" s="271"/>
      <c r="AHL76" s="271"/>
      <c r="AHM76" s="271"/>
      <c r="AHN76" s="271"/>
      <c r="AHO76" s="271"/>
      <c r="AHP76" s="271"/>
      <c r="AHQ76" s="271"/>
      <c r="AHR76" s="271"/>
      <c r="AHS76" s="271"/>
      <c r="AHT76" s="271"/>
      <c r="AHU76" s="271"/>
      <c r="AHV76" s="271"/>
      <c r="AHW76" s="271"/>
      <c r="AHX76" s="271"/>
      <c r="AHY76" s="271"/>
      <c r="AHZ76" s="271"/>
      <c r="AIA76" s="271"/>
      <c r="AIB76" s="271"/>
      <c r="AIC76" s="271"/>
      <c r="AID76" s="271"/>
      <c r="AIE76" s="271"/>
      <c r="AIF76" s="271"/>
      <c r="AIG76" s="271"/>
      <c r="AIH76" s="271"/>
      <c r="AII76" s="271"/>
      <c r="AIJ76" s="271"/>
      <c r="AIK76" s="271"/>
      <c r="AIL76" s="271"/>
      <c r="AIM76" s="271"/>
      <c r="AIN76" s="271"/>
      <c r="AIO76" s="271"/>
      <c r="AIP76" s="271"/>
      <c r="AIQ76" s="271"/>
      <c r="AIR76" s="271"/>
      <c r="AIS76" s="271"/>
      <c r="AIT76" s="271"/>
      <c r="AIU76" s="271"/>
      <c r="AIV76" s="271"/>
      <c r="AIW76" s="271"/>
      <c r="AIX76" s="271"/>
      <c r="AIY76" s="271"/>
      <c r="AIZ76" s="271"/>
      <c r="AJA76" s="271"/>
      <c r="AJB76" s="271"/>
      <c r="AJC76" s="271"/>
      <c r="AJD76" s="271"/>
      <c r="AJE76" s="271"/>
      <c r="AJF76" s="271"/>
      <c r="AJG76" s="271"/>
      <c r="AJH76" s="271"/>
      <c r="AJI76" s="271"/>
      <c r="AJJ76" s="271"/>
      <c r="AJK76" s="271"/>
      <c r="AJL76" s="271"/>
      <c r="AJM76" s="271"/>
      <c r="AJN76" s="271"/>
      <c r="AJO76" s="271"/>
      <c r="AJP76" s="271"/>
      <c r="AJQ76" s="271"/>
      <c r="AJR76" s="271"/>
      <c r="AJS76" s="271"/>
      <c r="AJT76" s="271"/>
      <c r="AJU76" s="271"/>
      <c r="AJV76" s="271"/>
      <c r="AJW76" s="271"/>
      <c r="AJX76" s="271"/>
      <c r="AJY76" s="271"/>
      <c r="AJZ76" s="271"/>
      <c r="AKA76" s="271"/>
      <c r="AKB76" s="271"/>
      <c r="AKC76" s="271"/>
      <c r="AKD76" s="271"/>
      <c r="AKE76" s="271"/>
      <c r="AKF76" s="271"/>
      <c r="AKG76" s="271"/>
      <c r="AKH76" s="271"/>
      <c r="AKI76" s="271"/>
      <c r="AKJ76" s="271"/>
      <c r="AKK76" s="271"/>
      <c r="AKL76" s="271"/>
      <c r="AKM76" s="271"/>
      <c r="AKN76" s="271"/>
      <c r="AKO76" s="271"/>
      <c r="AKP76" s="271"/>
      <c r="AKQ76" s="271"/>
      <c r="AKR76" s="271"/>
      <c r="AKS76" s="271"/>
      <c r="AKT76" s="271"/>
      <c r="AKU76" s="271"/>
      <c r="AKV76" s="271"/>
      <c r="AKW76" s="271"/>
      <c r="AKX76" s="271"/>
      <c r="AKY76" s="271"/>
      <c r="AKZ76" s="271"/>
      <c r="ALA76" s="271"/>
      <c r="ALB76" s="271"/>
      <c r="ALC76" s="271"/>
      <c r="ALD76" s="271"/>
      <c r="ALE76" s="271"/>
      <c r="ALF76" s="271"/>
      <c r="ALG76" s="271"/>
      <c r="ALH76" s="271"/>
      <c r="ALI76" s="271"/>
      <c r="ALJ76" s="271"/>
      <c r="ALK76" s="271"/>
      <c r="ALL76" s="271"/>
      <c r="ALM76" s="271"/>
      <c r="ALN76" s="271"/>
      <c r="ALO76" s="271"/>
      <c r="ALP76" s="271"/>
      <c r="ALQ76" s="271"/>
      <c r="ALR76" s="271"/>
      <c r="ALS76" s="271"/>
      <c r="ALT76" s="271"/>
      <c r="ALU76" s="271"/>
      <c r="ALV76" s="271"/>
      <c r="ALW76" s="271"/>
      <c r="ALX76" s="271"/>
      <c r="ALY76" s="271"/>
      <c r="ALZ76" s="271"/>
      <c r="AMA76" s="271"/>
      <c r="AMB76" s="271"/>
      <c r="AMC76" s="271"/>
      <c r="AMD76" s="271"/>
      <c r="AME76" s="271"/>
      <c r="AMF76" s="271"/>
      <c r="AMG76" s="271"/>
      <c r="AMH76" s="271"/>
      <c r="AMI76" s="271"/>
      <c r="AMJ76" s="271"/>
      <c r="AMK76" s="271"/>
      <c r="AML76" s="271"/>
      <c r="AMM76" s="271"/>
      <c r="AMN76" s="271"/>
      <c r="AMO76" s="271"/>
    </row>
    <row r="77" spans="1:1029" s="1" customFormat="1" ht="69" customHeight="1">
      <c r="A77" s="283"/>
      <c r="B77" s="10">
        <v>61</v>
      </c>
      <c r="C77" s="280">
        <v>60</v>
      </c>
      <c r="D77" s="281">
        <v>71</v>
      </c>
      <c r="E77" s="10" t="s">
        <v>367</v>
      </c>
      <c r="F77" s="10" t="s">
        <v>77</v>
      </c>
      <c r="G77" s="11"/>
      <c r="H77" s="11"/>
      <c r="I77" s="11"/>
      <c r="J77" s="11"/>
      <c r="K77" s="11"/>
      <c r="L77" s="11"/>
      <c r="M77" s="11"/>
      <c r="N77" s="390"/>
      <c r="O77" s="390" t="s">
        <v>368</v>
      </c>
      <c r="P77" s="390" t="s">
        <v>210</v>
      </c>
      <c r="Q77" s="384" t="s">
        <v>334</v>
      </c>
      <c r="R77" s="391">
        <v>23</v>
      </c>
      <c r="S77" s="387">
        <v>32</v>
      </c>
      <c r="T77" s="387">
        <v>1</v>
      </c>
      <c r="U77" s="387"/>
      <c r="V77" s="387">
        <v>1</v>
      </c>
      <c r="W77" s="387"/>
      <c r="X77" s="387">
        <v>1</v>
      </c>
      <c r="Y77" s="387"/>
      <c r="Z77" s="387"/>
      <c r="AA77" s="387">
        <v>1</v>
      </c>
      <c r="AB77" s="384"/>
      <c r="AC77" s="387"/>
      <c r="AD77" s="387"/>
      <c r="AE77" s="387"/>
      <c r="AF77" s="387"/>
      <c r="AG77" s="387"/>
      <c r="AH77" s="387"/>
      <c r="AI77" s="387"/>
      <c r="AJ77" s="387"/>
      <c r="AK77" s="387"/>
      <c r="AL77" s="387" t="s">
        <v>354</v>
      </c>
      <c r="AM77" s="387" t="s">
        <v>369</v>
      </c>
      <c r="AN77" s="384" t="s">
        <v>71</v>
      </c>
      <c r="AO77" s="384" t="s">
        <v>72</v>
      </c>
      <c r="AP77" s="384">
        <v>1</v>
      </c>
      <c r="AQ77" s="384"/>
      <c r="AR77" s="384"/>
      <c r="AS77" s="384"/>
      <c r="AT77" s="387">
        <v>1</v>
      </c>
      <c r="AU77" s="387"/>
      <c r="AV77" s="387"/>
      <c r="AW77" s="387"/>
      <c r="AX77" s="387"/>
      <c r="AY77" s="387"/>
      <c r="AZ77" s="387">
        <v>1</v>
      </c>
      <c r="BA77" s="387"/>
      <c r="BB77" s="387"/>
      <c r="BC77" s="387"/>
      <c r="BD77" s="387"/>
      <c r="BE77" s="387"/>
      <c r="BF77" s="387"/>
      <c r="BG77" s="387"/>
      <c r="BH77" s="387"/>
      <c r="BI77" s="387"/>
      <c r="BJ77" s="387"/>
      <c r="BK77" s="389">
        <v>3321</v>
      </c>
      <c r="BL77" s="10"/>
      <c r="BM77" s="10"/>
      <c r="BN77" s="10">
        <v>80</v>
      </c>
      <c r="BO77" s="10" t="s">
        <v>370</v>
      </c>
      <c r="BP77" s="10" t="s">
        <v>371</v>
      </c>
      <c r="BQ77" s="10"/>
      <c r="BR77" s="10" t="str">
        <f t="shared" si="0"/>
        <v>60_71</v>
      </c>
      <c r="BS77" s="282"/>
      <c r="BT77" s="10"/>
      <c r="BU77" s="10"/>
      <c r="BV77" s="10"/>
      <c r="BW77" s="289"/>
      <c r="BX77" s="289" t="s">
        <v>1777</v>
      </c>
      <c r="BY77" s="457"/>
      <c r="BZ77" s="457"/>
      <c r="CA77" s="457"/>
      <c r="CB77" s="271"/>
      <c r="CC77" s="458" t="s">
        <v>1959</v>
      </c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DH77" s="271"/>
      <c r="DI77" s="271"/>
      <c r="DJ77" s="271"/>
      <c r="DK77" s="271"/>
      <c r="DL77" s="271"/>
      <c r="DM77" s="271"/>
      <c r="DN77" s="271"/>
      <c r="DO77" s="271"/>
      <c r="DP77" s="271"/>
      <c r="DQ77" s="271"/>
      <c r="DR77" s="271"/>
      <c r="DS77" s="271"/>
      <c r="DT77" s="271"/>
      <c r="DU77" s="271"/>
      <c r="DV77" s="271"/>
      <c r="DW77" s="271"/>
      <c r="DX77" s="271"/>
      <c r="DY77" s="271"/>
      <c r="DZ77" s="271"/>
      <c r="EA77" s="271"/>
      <c r="EB77" s="271"/>
      <c r="EC77" s="271"/>
      <c r="ED77" s="271"/>
      <c r="EE77" s="271"/>
      <c r="EF77" s="271"/>
      <c r="EG77" s="271"/>
      <c r="EH77" s="271"/>
      <c r="EI77" s="271"/>
      <c r="EJ77" s="271"/>
      <c r="EK77" s="271"/>
      <c r="EL77" s="271"/>
      <c r="EM77" s="271"/>
      <c r="EN77" s="271"/>
      <c r="EO77" s="271"/>
      <c r="EP77" s="271"/>
      <c r="EQ77" s="271"/>
      <c r="ER77" s="271"/>
      <c r="ES77" s="271"/>
      <c r="ET77" s="271"/>
      <c r="EU77" s="271"/>
      <c r="EV77" s="271"/>
      <c r="EW77" s="271"/>
      <c r="EX77" s="271"/>
      <c r="EY77" s="271"/>
      <c r="EZ77" s="271"/>
      <c r="FA77" s="271"/>
      <c r="FB77" s="271"/>
      <c r="FC77" s="271"/>
      <c r="FD77" s="271"/>
      <c r="FE77" s="271"/>
      <c r="FF77" s="271"/>
      <c r="FG77" s="271"/>
      <c r="FH77" s="271"/>
      <c r="FI77" s="271"/>
      <c r="FJ77" s="271"/>
      <c r="FK77" s="271"/>
      <c r="FL77" s="271"/>
      <c r="FM77" s="271"/>
      <c r="FN77" s="271"/>
      <c r="FO77" s="271"/>
      <c r="FP77" s="271"/>
      <c r="FQ77" s="271"/>
      <c r="FR77" s="271"/>
      <c r="FS77" s="271"/>
      <c r="FT77" s="271"/>
      <c r="FU77" s="271"/>
      <c r="FV77" s="271"/>
      <c r="FW77" s="271"/>
      <c r="FX77" s="271"/>
      <c r="FY77" s="271"/>
      <c r="FZ77" s="271"/>
      <c r="GA77" s="271"/>
      <c r="GB77" s="271"/>
      <c r="GC77" s="271"/>
      <c r="GD77" s="271"/>
      <c r="GE77" s="271"/>
      <c r="GF77" s="271"/>
      <c r="GG77" s="271"/>
      <c r="GH77" s="271"/>
      <c r="GI77" s="271"/>
      <c r="GJ77" s="271"/>
      <c r="GK77" s="271"/>
      <c r="GL77" s="271"/>
      <c r="GM77" s="271"/>
      <c r="GN77" s="271"/>
      <c r="GO77" s="271"/>
      <c r="GP77" s="271"/>
      <c r="GQ77" s="271"/>
      <c r="GR77" s="271"/>
      <c r="GS77" s="271"/>
      <c r="GT77" s="271"/>
      <c r="GU77" s="271"/>
      <c r="GV77" s="271"/>
      <c r="GW77" s="271"/>
      <c r="GX77" s="271"/>
      <c r="GY77" s="271"/>
      <c r="GZ77" s="271"/>
      <c r="HA77" s="271"/>
      <c r="HB77" s="271"/>
      <c r="HC77" s="271"/>
      <c r="HD77" s="271"/>
      <c r="HE77" s="271"/>
      <c r="HF77" s="271"/>
      <c r="HG77" s="271"/>
      <c r="HH77" s="271"/>
      <c r="HI77" s="271"/>
      <c r="HJ77" s="271"/>
      <c r="HK77" s="271"/>
      <c r="HL77" s="271"/>
      <c r="HM77" s="271"/>
      <c r="HN77" s="271"/>
      <c r="HO77" s="271"/>
      <c r="HP77" s="271"/>
      <c r="HQ77" s="271"/>
      <c r="HR77" s="271"/>
      <c r="HS77" s="271"/>
      <c r="HT77" s="271"/>
      <c r="HU77" s="271"/>
      <c r="HV77" s="271"/>
      <c r="HW77" s="271"/>
      <c r="HX77" s="271"/>
      <c r="HY77" s="271"/>
      <c r="HZ77" s="271"/>
      <c r="IA77" s="271"/>
      <c r="IB77" s="271"/>
      <c r="IC77" s="271"/>
      <c r="ID77" s="271"/>
      <c r="IE77" s="271"/>
      <c r="IF77" s="271"/>
      <c r="IG77" s="271"/>
      <c r="IH77" s="271"/>
      <c r="II77" s="271"/>
      <c r="IJ77" s="271"/>
      <c r="IK77" s="271"/>
      <c r="IL77" s="271"/>
      <c r="IM77" s="271"/>
      <c r="IN77" s="271"/>
      <c r="IO77" s="271"/>
      <c r="IP77" s="271"/>
      <c r="IQ77" s="271"/>
      <c r="IR77" s="271"/>
      <c r="IS77" s="271"/>
      <c r="IT77" s="271"/>
      <c r="IU77" s="271"/>
      <c r="IV77" s="271"/>
      <c r="IW77" s="271"/>
      <c r="IX77" s="271"/>
      <c r="IY77" s="271"/>
      <c r="IZ77" s="271"/>
      <c r="JA77" s="271"/>
      <c r="JB77" s="271"/>
      <c r="JC77" s="271"/>
      <c r="JD77" s="271"/>
      <c r="JE77" s="271"/>
      <c r="JF77" s="271"/>
      <c r="JG77" s="271"/>
      <c r="JH77" s="271"/>
      <c r="JI77" s="271"/>
      <c r="JJ77" s="271"/>
      <c r="JK77" s="271"/>
      <c r="JL77" s="271"/>
      <c r="JM77" s="271"/>
      <c r="JN77" s="271"/>
      <c r="JO77" s="271"/>
      <c r="JP77" s="271"/>
      <c r="JQ77" s="271"/>
      <c r="JR77" s="271"/>
      <c r="JS77" s="271"/>
      <c r="JT77" s="271"/>
      <c r="JU77" s="271"/>
      <c r="JV77" s="271"/>
      <c r="JW77" s="271"/>
      <c r="JX77" s="271"/>
      <c r="JY77" s="271"/>
      <c r="JZ77" s="271"/>
      <c r="KA77" s="271"/>
      <c r="KB77" s="271"/>
      <c r="KC77" s="271"/>
      <c r="KD77" s="271"/>
      <c r="KE77" s="271"/>
      <c r="KF77" s="271"/>
      <c r="KG77" s="271"/>
      <c r="KH77" s="271"/>
      <c r="KI77" s="271"/>
      <c r="KJ77" s="271"/>
      <c r="KK77" s="271"/>
      <c r="KL77" s="271"/>
      <c r="KM77" s="271"/>
      <c r="KN77" s="271"/>
      <c r="KO77" s="271"/>
      <c r="KP77" s="271"/>
      <c r="KQ77" s="271"/>
      <c r="KR77" s="271"/>
      <c r="KS77" s="271"/>
      <c r="KT77" s="271"/>
      <c r="KU77" s="271"/>
      <c r="KV77" s="271"/>
      <c r="KW77" s="271"/>
      <c r="KX77" s="271"/>
      <c r="KY77" s="271"/>
      <c r="KZ77" s="271"/>
      <c r="LA77" s="271"/>
      <c r="LB77" s="271"/>
      <c r="LC77" s="271"/>
      <c r="LD77" s="271"/>
      <c r="LE77" s="271"/>
      <c r="LF77" s="271"/>
      <c r="LG77" s="271"/>
      <c r="LH77" s="271"/>
      <c r="LI77" s="271"/>
      <c r="LJ77" s="271"/>
      <c r="LK77" s="271"/>
      <c r="LL77" s="271"/>
      <c r="LM77" s="271"/>
      <c r="LN77" s="271"/>
      <c r="LO77" s="271"/>
      <c r="LP77" s="271"/>
      <c r="LQ77" s="271"/>
      <c r="LR77" s="271"/>
      <c r="LS77" s="271"/>
      <c r="LT77" s="271"/>
      <c r="LU77" s="271"/>
      <c r="LV77" s="271"/>
      <c r="LW77" s="271"/>
      <c r="LX77" s="271"/>
      <c r="LY77" s="271"/>
      <c r="LZ77" s="271"/>
      <c r="MA77" s="271"/>
      <c r="MB77" s="271"/>
      <c r="MC77" s="271"/>
      <c r="MD77" s="271"/>
      <c r="ME77" s="271"/>
      <c r="MF77" s="271"/>
      <c r="MG77" s="271"/>
      <c r="MH77" s="271"/>
      <c r="MI77" s="271"/>
      <c r="MJ77" s="271"/>
      <c r="MK77" s="271"/>
      <c r="ML77" s="271"/>
      <c r="MM77" s="271"/>
      <c r="MN77" s="271"/>
      <c r="MO77" s="271"/>
      <c r="MP77" s="271"/>
      <c r="MQ77" s="271"/>
      <c r="MR77" s="271"/>
      <c r="MS77" s="271"/>
      <c r="MT77" s="271"/>
      <c r="MU77" s="271"/>
      <c r="MV77" s="271"/>
      <c r="MW77" s="271"/>
      <c r="MX77" s="271"/>
      <c r="MY77" s="271"/>
      <c r="MZ77" s="271"/>
      <c r="NA77" s="271"/>
      <c r="NB77" s="271"/>
      <c r="NC77" s="271"/>
      <c r="ND77" s="271"/>
      <c r="NE77" s="271"/>
      <c r="NF77" s="271"/>
      <c r="NG77" s="271"/>
      <c r="NH77" s="271"/>
      <c r="NI77" s="271"/>
      <c r="NJ77" s="271"/>
      <c r="NK77" s="271"/>
      <c r="NL77" s="271"/>
      <c r="NM77" s="271"/>
      <c r="NN77" s="271"/>
      <c r="NO77" s="271"/>
      <c r="NP77" s="271"/>
      <c r="NQ77" s="271"/>
      <c r="NR77" s="271"/>
      <c r="NS77" s="271"/>
      <c r="NT77" s="271"/>
      <c r="NU77" s="271"/>
      <c r="NV77" s="271"/>
      <c r="NW77" s="271"/>
      <c r="NX77" s="271"/>
      <c r="NY77" s="271"/>
      <c r="NZ77" s="271"/>
      <c r="OA77" s="271"/>
      <c r="OB77" s="271"/>
      <c r="OC77" s="271"/>
      <c r="OD77" s="271"/>
      <c r="OE77" s="271"/>
      <c r="OF77" s="271"/>
      <c r="OG77" s="271"/>
      <c r="OH77" s="271"/>
      <c r="OI77" s="271"/>
      <c r="OJ77" s="271"/>
      <c r="OK77" s="271"/>
      <c r="OL77" s="271"/>
      <c r="OM77" s="271"/>
      <c r="ON77" s="271"/>
      <c r="OO77" s="271"/>
      <c r="OP77" s="271"/>
      <c r="OQ77" s="271"/>
      <c r="OR77" s="271"/>
      <c r="OS77" s="271"/>
      <c r="OT77" s="271"/>
      <c r="OU77" s="271"/>
      <c r="OV77" s="271"/>
      <c r="OW77" s="271"/>
      <c r="OX77" s="271"/>
      <c r="OY77" s="271"/>
      <c r="OZ77" s="271"/>
      <c r="PA77" s="271"/>
      <c r="PB77" s="271"/>
      <c r="PC77" s="271"/>
      <c r="PD77" s="271"/>
      <c r="PE77" s="271"/>
      <c r="PF77" s="271"/>
      <c r="PG77" s="271"/>
      <c r="PH77" s="271"/>
      <c r="PI77" s="271"/>
      <c r="PJ77" s="271"/>
      <c r="PK77" s="271"/>
      <c r="PL77" s="271"/>
      <c r="PM77" s="271"/>
      <c r="PN77" s="271"/>
      <c r="PO77" s="271"/>
      <c r="PP77" s="271"/>
      <c r="PQ77" s="271"/>
      <c r="PR77" s="271"/>
      <c r="PS77" s="271"/>
      <c r="PT77" s="271"/>
      <c r="PU77" s="271"/>
      <c r="PV77" s="271"/>
      <c r="PW77" s="271"/>
      <c r="PX77" s="271"/>
      <c r="PY77" s="271"/>
      <c r="PZ77" s="271"/>
      <c r="QA77" s="271"/>
      <c r="QB77" s="271"/>
      <c r="QC77" s="271"/>
      <c r="QD77" s="271"/>
      <c r="QE77" s="271"/>
      <c r="QF77" s="271"/>
      <c r="QG77" s="271"/>
      <c r="QH77" s="271"/>
      <c r="QI77" s="271"/>
      <c r="QJ77" s="271"/>
      <c r="QK77" s="271"/>
      <c r="QL77" s="271"/>
      <c r="QM77" s="271"/>
      <c r="QN77" s="271"/>
      <c r="QO77" s="271"/>
      <c r="QP77" s="271"/>
      <c r="QQ77" s="271"/>
      <c r="QR77" s="271"/>
      <c r="QS77" s="271"/>
      <c r="QT77" s="271"/>
      <c r="QU77" s="271"/>
      <c r="QV77" s="271"/>
      <c r="QW77" s="271"/>
      <c r="QX77" s="271"/>
      <c r="QY77" s="271"/>
      <c r="QZ77" s="271"/>
      <c r="RA77" s="271"/>
      <c r="RB77" s="271"/>
      <c r="RC77" s="271"/>
      <c r="RD77" s="271"/>
      <c r="RE77" s="271"/>
      <c r="RF77" s="271"/>
      <c r="RG77" s="271"/>
      <c r="RH77" s="271"/>
      <c r="RI77" s="271"/>
      <c r="RJ77" s="271"/>
      <c r="RK77" s="271"/>
      <c r="RL77" s="271"/>
      <c r="RM77" s="271"/>
      <c r="RN77" s="271"/>
      <c r="RO77" s="271"/>
      <c r="RP77" s="271"/>
      <c r="RQ77" s="271"/>
      <c r="RR77" s="271"/>
      <c r="RS77" s="271"/>
      <c r="RT77" s="271"/>
      <c r="RU77" s="271"/>
      <c r="RV77" s="271"/>
      <c r="RW77" s="271"/>
      <c r="RX77" s="271"/>
      <c r="RY77" s="271"/>
      <c r="RZ77" s="271"/>
      <c r="SA77" s="271"/>
      <c r="SB77" s="271"/>
      <c r="SC77" s="271"/>
      <c r="SD77" s="271"/>
      <c r="SE77" s="271"/>
      <c r="SF77" s="271"/>
      <c r="SG77" s="271"/>
      <c r="SH77" s="271"/>
      <c r="SI77" s="271"/>
      <c r="SJ77" s="271"/>
      <c r="SK77" s="271"/>
      <c r="SL77" s="271"/>
      <c r="SM77" s="271"/>
      <c r="SN77" s="271"/>
      <c r="SO77" s="271"/>
      <c r="SP77" s="271"/>
      <c r="SQ77" s="271"/>
      <c r="SR77" s="271"/>
      <c r="SS77" s="271"/>
      <c r="ST77" s="271"/>
      <c r="SU77" s="271"/>
      <c r="SV77" s="271"/>
      <c r="SW77" s="271"/>
      <c r="SX77" s="271"/>
      <c r="SY77" s="271"/>
      <c r="SZ77" s="271"/>
      <c r="TA77" s="271"/>
      <c r="TB77" s="271"/>
      <c r="TC77" s="271"/>
      <c r="TD77" s="271"/>
      <c r="TE77" s="271"/>
      <c r="TF77" s="271"/>
      <c r="TG77" s="271"/>
      <c r="TH77" s="271"/>
      <c r="TI77" s="271"/>
      <c r="TJ77" s="271"/>
      <c r="TK77" s="271"/>
      <c r="TL77" s="271"/>
      <c r="TM77" s="271"/>
      <c r="TN77" s="271"/>
      <c r="TO77" s="271"/>
      <c r="TP77" s="271"/>
      <c r="TQ77" s="271"/>
      <c r="TR77" s="271"/>
      <c r="TS77" s="271"/>
      <c r="TT77" s="271"/>
      <c r="TU77" s="271"/>
      <c r="TV77" s="271"/>
      <c r="TW77" s="271"/>
      <c r="TX77" s="271"/>
      <c r="TY77" s="271"/>
      <c r="TZ77" s="271"/>
      <c r="UA77" s="271"/>
      <c r="UB77" s="271"/>
      <c r="UC77" s="271"/>
      <c r="UD77" s="271"/>
      <c r="UE77" s="271"/>
      <c r="UF77" s="271"/>
      <c r="UG77" s="271"/>
      <c r="UH77" s="271"/>
      <c r="UI77" s="271"/>
      <c r="UJ77" s="271"/>
      <c r="UK77" s="271"/>
      <c r="UL77" s="271"/>
      <c r="UM77" s="271"/>
      <c r="UN77" s="271"/>
      <c r="UO77" s="271"/>
      <c r="UP77" s="271"/>
      <c r="UQ77" s="271"/>
      <c r="UR77" s="271"/>
      <c r="US77" s="271"/>
      <c r="UT77" s="271"/>
      <c r="UU77" s="271"/>
      <c r="UV77" s="271"/>
      <c r="UW77" s="271"/>
      <c r="UX77" s="271"/>
      <c r="UY77" s="271"/>
      <c r="UZ77" s="271"/>
      <c r="VA77" s="271"/>
      <c r="VB77" s="271"/>
      <c r="VC77" s="271"/>
      <c r="VD77" s="271"/>
      <c r="VE77" s="271"/>
      <c r="VF77" s="271"/>
      <c r="VG77" s="271"/>
      <c r="VH77" s="271"/>
      <c r="VI77" s="271"/>
      <c r="VJ77" s="271"/>
      <c r="VK77" s="271"/>
      <c r="VL77" s="271"/>
      <c r="VM77" s="271"/>
      <c r="VN77" s="271"/>
      <c r="VO77" s="271"/>
      <c r="VP77" s="271"/>
      <c r="VQ77" s="271"/>
      <c r="VR77" s="271"/>
      <c r="VS77" s="271"/>
      <c r="VT77" s="271"/>
      <c r="VU77" s="271"/>
      <c r="VV77" s="271"/>
      <c r="VW77" s="271"/>
      <c r="VX77" s="271"/>
      <c r="VY77" s="271"/>
      <c r="VZ77" s="271"/>
      <c r="WA77" s="271"/>
      <c r="WB77" s="271"/>
      <c r="WC77" s="271"/>
      <c r="WD77" s="271"/>
      <c r="WE77" s="271"/>
      <c r="WF77" s="271"/>
      <c r="WG77" s="271"/>
      <c r="WH77" s="271"/>
      <c r="WI77" s="271"/>
      <c r="WJ77" s="271"/>
      <c r="WK77" s="271"/>
      <c r="WL77" s="271"/>
      <c r="WM77" s="271"/>
      <c r="WN77" s="271"/>
      <c r="WO77" s="271"/>
      <c r="WP77" s="271"/>
      <c r="WQ77" s="271"/>
      <c r="WR77" s="271"/>
      <c r="WS77" s="271"/>
      <c r="WT77" s="271"/>
      <c r="WU77" s="271"/>
      <c r="WV77" s="271"/>
      <c r="WW77" s="271"/>
      <c r="WX77" s="271"/>
      <c r="WY77" s="271"/>
      <c r="WZ77" s="271"/>
      <c r="XA77" s="271"/>
      <c r="XB77" s="271"/>
      <c r="XC77" s="271"/>
      <c r="XD77" s="271"/>
      <c r="XE77" s="271"/>
      <c r="XF77" s="271"/>
      <c r="XG77" s="271"/>
      <c r="XH77" s="271"/>
      <c r="XI77" s="271"/>
      <c r="XJ77" s="271"/>
      <c r="XK77" s="271"/>
      <c r="XL77" s="271"/>
      <c r="XM77" s="271"/>
      <c r="XN77" s="271"/>
      <c r="XO77" s="271"/>
      <c r="XP77" s="271"/>
      <c r="XQ77" s="271"/>
      <c r="XR77" s="271"/>
      <c r="XS77" s="271"/>
      <c r="XT77" s="271"/>
      <c r="XU77" s="271"/>
      <c r="XV77" s="271"/>
      <c r="XW77" s="271"/>
      <c r="XX77" s="271"/>
      <c r="XY77" s="271"/>
      <c r="XZ77" s="271"/>
      <c r="YA77" s="271"/>
      <c r="YB77" s="271"/>
      <c r="YC77" s="271"/>
      <c r="YD77" s="271"/>
      <c r="YE77" s="271"/>
      <c r="YF77" s="271"/>
      <c r="YG77" s="271"/>
      <c r="YH77" s="271"/>
      <c r="YI77" s="271"/>
      <c r="YJ77" s="271"/>
      <c r="YK77" s="271"/>
      <c r="YL77" s="271"/>
      <c r="YM77" s="271"/>
      <c r="YN77" s="271"/>
      <c r="YO77" s="271"/>
      <c r="YP77" s="271"/>
      <c r="YQ77" s="271"/>
      <c r="YR77" s="271"/>
      <c r="YS77" s="271"/>
      <c r="YT77" s="271"/>
      <c r="YU77" s="271"/>
      <c r="YV77" s="271"/>
      <c r="YW77" s="271"/>
      <c r="YX77" s="271"/>
      <c r="YY77" s="271"/>
      <c r="YZ77" s="271"/>
      <c r="ZA77" s="271"/>
      <c r="ZB77" s="271"/>
      <c r="ZC77" s="271"/>
      <c r="ZD77" s="271"/>
      <c r="ZE77" s="271"/>
      <c r="ZF77" s="271"/>
      <c r="ZG77" s="271"/>
      <c r="ZH77" s="271"/>
      <c r="ZI77" s="271"/>
      <c r="ZJ77" s="271"/>
      <c r="ZK77" s="271"/>
      <c r="ZL77" s="271"/>
      <c r="ZM77" s="271"/>
      <c r="ZN77" s="271"/>
      <c r="ZO77" s="271"/>
      <c r="ZP77" s="271"/>
      <c r="ZQ77" s="271"/>
      <c r="ZR77" s="271"/>
      <c r="ZS77" s="271"/>
      <c r="ZT77" s="271"/>
      <c r="ZU77" s="271"/>
      <c r="ZV77" s="271"/>
      <c r="ZW77" s="271"/>
      <c r="ZX77" s="271"/>
      <c r="ZY77" s="271"/>
      <c r="ZZ77" s="271"/>
      <c r="AAA77" s="271"/>
      <c r="AAB77" s="271"/>
      <c r="AAC77" s="271"/>
      <c r="AAD77" s="271"/>
      <c r="AAE77" s="271"/>
      <c r="AAF77" s="271"/>
      <c r="AAG77" s="271"/>
      <c r="AAH77" s="271"/>
      <c r="AAI77" s="271"/>
      <c r="AAJ77" s="271"/>
      <c r="AAK77" s="271"/>
      <c r="AAL77" s="271"/>
      <c r="AAM77" s="271"/>
      <c r="AAN77" s="271"/>
      <c r="AAO77" s="271"/>
      <c r="AAP77" s="271"/>
      <c r="AAQ77" s="271"/>
      <c r="AAR77" s="271"/>
      <c r="AAS77" s="271"/>
      <c r="AAT77" s="271"/>
      <c r="AAU77" s="271"/>
      <c r="AAV77" s="271"/>
      <c r="AAW77" s="271"/>
      <c r="AAX77" s="271"/>
      <c r="AAY77" s="271"/>
      <c r="AAZ77" s="271"/>
      <c r="ABA77" s="271"/>
      <c r="ABB77" s="271"/>
      <c r="ABC77" s="271"/>
      <c r="ABD77" s="271"/>
      <c r="ABE77" s="271"/>
      <c r="ABF77" s="271"/>
      <c r="ABG77" s="271"/>
      <c r="ABH77" s="271"/>
      <c r="ABI77" s="271"/>
      <c r="ABJ77" s="271"/>
      <c r="ABK77" s="271"/>
      <c r="ABL77" s="271"/>
      <c r="ABM77" s="271"/>
      <c r="ABN77" s="271"/>
      <c r="ABO77" s="271"/>
      <c r="ABP77" s="271"/>
      <c r="ABQ77" s="271"/>
      <c r="ABR77" s="271"/>
      <c r="ABS77" s="271"/>
      <c r="ABT77" s="271"/>
      <c r="ABU77" s="271"/>
      <c r="ABV77" s="271"/>
      <c r="ABW77" s="271"/>
      <c r="ABX77" s="271"/>
      <c r="ABY77" s="271"/>
      <c r="ABZ77" s="271"/>
      <c r="ACA77" s="271"/>
      <c r="ACB77" s="271"/>
      <c r="ACC77" s="271"/>
      <c r="ACD77" s="271"/>
      <c r="ACE77" s="271"/>
      <c r="ACF77" s="271"/>
      <c r="ACG77" s="271"/>
      <c r="ACH77" s="271"/>
      <c r="ACI77" s="271"/>
      <c r="ACJ77" s="271"/>
      <c r="ACK77" s="271"/>
      <c r="ACL77" s="271"/>
      <c r="ACM77" s="271"/>
      <c r="ACN77" s="271"/>
      <c r="ACO77" s="271"/>
      <c r="ACP77" s="271"/>
      <c r="ACQ77" s="271"/>
      <c r="ACR77" s="271"/>
      <c r="ACS77" s="271"/>
      <c r="ACT77" s="271"/>
      <c r="ACU77" s="271"/>
      <c r="ACV77" s="271"/>
      <c r="ACW77" s="271"/>
      <c r="ACX77" s="271"/>
      <c r="ACY77" s="271"/>
      <c r="ACZ77" s="271"/>
      <c r="ADA77" s="271"/>
      <c r="ADB77" s="271"/>
      <c r="ADC77" s="271"/>
      <c r="ADD77" s="271"/>
      <c r="ADE77" s="271"/>
      <c r="ADF77" s="271"/>
      <c r="ADG77" s="271"/>
      <c r="ADH77" s="271"/>
      <c r="ADI77" s="271"/>
      <c r="ADJ77" s="271"/>
      <c r="ADK77" s="271"/>
      <c r="ADL77" s="271"/>
      <c r="ADM77" s="271"/>
      <c r="ADN77" s="271"/>
      <c r="ADO77" s="271"/>
      <c r="ADP77" s="271"/>
      <c r="ADQ77" s="271"/>
      <c r="ADR77" s="271"/>
      <c r="ADS77" s="271"/>
      <c r="ADT77" s="271"/>
      <c r="ADU77" s="271"/>
      <c r="ADV77" s="271"/>
      <c r="ADW77" s="271"/>
      <c r="ADX77" s="271"/>
      <c r="ADY77" s="271"/>
      <c r="ADZ77" s="271"/>
      <c r="AEA77" s="271"/>
      <c r="AEB77" s="271"/>
      <c r="AEC77" s="271"/>
      <c r="AED77" s="271"/>
      <c r="AEE77" s="271"/>
      <c r="AEF77" s="271"/>
      <c r="AEG77" s="271"/>
      <c r="AEH77" s="271"/>
      <c r="AEI77" s="271"/>
      <c r="AEJ77" s="271"/>
      <c r="AEK77" s="271"/>
      <c r="AEL77" s="271"/>
      <c r="AEM77" s="271"/>
      <c r="AEN77" s="271"/>
      <c r="AEO77" s="271"/>
      <c r="AEP77" s="271"/>
      <c r="AEQ77" s="271"/>
      <c r="AER77" s="271"/>
      <c r="AES77" s="271"/>
      <c r="AET77" s="271"/>
      <c r="AEU77" s="271"/>
      <c r="AEV77" s="271"/>
      <c r="AEW77" s="271"/>
      <c r="AEX77" s="271"/>
      <c r="AEY77" s="271"/>
      <c r="AEZ77" s="271"/>
      <c r="AFA77" s="271"/>
      <c r="AFB77" s="271"/>
      <c r="AFC77" s="271"/>
      <c r="AFD77" s="271"/>
      <c r="AFE77" s="271"/>
      <c r="AFF77" s="271"/>
      <c r="AFG77" s="271"/>
      <c r="AFH77" s="271"/>
      <c r="AFI77" s="271"/>
      <c r="AFJ77" s="271"/>
      <c r="AFK77" s="271"/>
      <c r="AFL77" s="271"/>
      <c r="AFM77" s="271"/>
      <c r="AFN77" s="271"/>
      <c r="AFO77" s="271"/>
      <c r="AFP77" s="271"/>
      <c r="AFQ77" s="271"/>
      <c r="AFR77" s="271"/>
      <c r="AFS77" s="271"/>
      <c r="AFT77" s="271"/>
      <c r="AFU77" s="271"/>
      <c r="AFV77" s="271"/>
      <c r="AFW77" s="271"/>
      <c r="AFX77" s="271"/>
      <c r="AFY77" s="271"/>
      <c r="AFZ77" s="271"/>
      <c r="AGA77" s="271"/>
      <c r="AGB77" s="271"/>
      <c r="AGC77" s="271"/>
      <c r="AGD77" s="271"/>
      <c r="AGE77" s="271"/>
      <c r="AGF77" s="271"/>
      <c r="AGG77" s="271"/>
      <c r="AGH77" s="271"/>
      <c r="AGI77" s="271"/>
      <c r="AGJ77" s="271"/>
      <c r="AGK77" s="271"/>
      <c r="AGL77" s="271"/>
      <c r="AGM77" s="271"/>
      <c r="AGN77" s="271"/>
      <c r="AGO77" s="271"/>
      <c r="AGP77" s="271"/>
      <c r="AGQ77" s="271"/>
      <c r="AGR77" s="271"/>
      <c r="AGS77" s="271"/>
      <c r="AGT77" s="271"/>
      <c r="AGU77" s="271"/>
      <c r="AGV77" s="271"/>
      <c r="AGW77" s="271"/>
      <c r="AGX77" s="271"/>
      <c r="AGY77" s="271"/>
      <c r="AGZ77" s="271"/>
      <c r="AHA77" s="271"/>
      <c r="AHB77" s="271"/>
      <c r="AHC77" s="271"/>
      <c r="AHD77" s="271"/>
      <c r="AHE77" s="271"/>
      <c r="AHF77" s="271"/>
      <c r="AHG77" s="271"/>
      <c r="AHH77" s="271"/>
      <c r="AHI77" s="271"/>
      <c r="AHJ77" s="271"/>
      <c r="AHK77" s="271"/>
      <c r="AHL77" s="271"/>
      <c r="AHM77" s="271"/>
      <c r="AHN77" s="271"/>
      <c r="AHO77" s="271"/>
      <c r="AHP77" s="271"/>
      <c r="AHQ77" s="271"/>
      <c r="AHR77" s="271"/>
      <c r="AHS77" s="271"/>
      <c r="AHT77" s="271"/>
      <c r="AHU77" s="271"/>
      <c r="AHV77" s="271"/>
      <c r="AHW77" s="271"/>
      <c r="AHX77" s="271"/>
      <c r="AHY77" s="271"/>
      <c r="AHZ77" s="271"/>
      <c r="AIA77" s="271"/>
      <c r="AIB77" s="271"/>
      <c r="AIC77" s="271"/>
      <c r="AID77" s="271"/>
      <c r="AIE77" s="271"/>
      <c r="AIF77" s="271"/>
      <c r="AIG77" s="271"/>
      <c r="AIH77" s="271"/>
      <c r="AII77" s="271"/>
      <c r="AIJ77" s="271"/>
      <c r="AIK77" s="271"/>
      <c r="AIL77" s="271"/>
      <c r="AIM77" s="271"/>
      <c r="AIN77" s="271"/>
      <c r="AIO77" s="271"/>
      <c r="AIP77" s="271"/>
      <c r="AIQ77" s="271"/>
      <c r="AIR77" s="271"/>
      <c r="AIS77" s="271"/>
      <c r="AIT77" s="271"/>
      <c r="AIU77" s="271"/>
      <c r="AIV77" s="271"/>
      <c r="AIW77" s="271"/>
      <c r="AIX77" s="271"/>
      <c r="AIY77" s="271"/>
      <c r="AIZ77" s="271"/>
      <c r="AJA77" s="271"/>
      <c r="AJB77" s="271"/>
      <c r="AJC77" s="271"/>
      <c r="AJD77" s="271"/>
      <c r="AJE77" s="271"/>
      <c r="AJF77" s="271"/>
      <c r="AJG77" s="271"/>
      <c r="AJH77" s="271"/>
      <c r="AJI77" s="271"/>
      <c r="AJJ77" s="271"/>
      <c r="AJK77" s="271"/>
      <c r="AJL77" s="271"/>
      <c r="AJM77" s="271"/>
      <c r="AJN77" s="271"/>
      <c r="AJO77" s="271"/>
      <c r="AJP77" s="271"/>
      <c r="AJQ77" s="271"/>
      <c r="AJR77" s="271"/>
      <c r="AJS77" s="271"/>
      <c r="AJT77" s="271"/>
      <c r="AJU77" s="271"/>
      <c r="AJV77" s="271"/>
      <c r="AJW77" s="271"/>
      <c r="AJX77" s="271"/>
      <c r="AJY77" s="271"/>
      <c r="AJZ77" s="271"/>
      <c r="AKA77" s="271"/>
      <c r="AKB77" s="271"/>
      <c r="AKC77" s="271"/>
      <c r="AKD77" s="271"/>
      <c r="AKE77" s="271"/>
      <c r="AKF77" s="271"/>
      <c r="AKG77" s="271"/>
      <c r="AKH77" s="271"/>
      <c r="AKI77" s="271"/>
      <c r="AKJ77" s="271"/>
      <c r="AKK77" s="271"/>
      <c r="AKL77" s="271"/>
      <c r="AKM77" s="271"/>
      <c r="AKN77" s="271"/>
      <c r="AKO77" s="271"/>
      <c r="AKP77" s="271"/>
      <c r="AKQ77" s="271"/>
      <c r="AKR77" s="271"/>
      <c r="AKS77" s="271"/>
      <c r="AKT77" s="271"/>
      <c r="AKU77" s="271"/>
      <c r="AKV77" s="271"/>
      <c r="AKW77" s="271"/>
      <c r="AKX77" s="271"/>
      <c r="AKY77" s="271"/>
      <c r="AKZ77" s="271"/>
      <c r="ALA77" s="271"/>
      <c r="ALB77" s="271"/>
      <c r="ALC77" s="271"/>
      <c r="ALD77" s="271"/>
      <c r="ALE77" s="271"/>
      <c r="ALF77" s="271"/>
      <c r="ALG77" s="271"/>
      <c r="ALH77" s="271"/>
      <c r="ALI77" s="271"/>
      <c r="ALJ77" s="271"/>
      <c r="ALK77" s="271"/>
      <c r="ALL77" s="271"/>
      <c r="ALM77" s="271"/>
      <c r="ALN77" s="271"/>
      <c r="ALO77" s="271"/>
      <c r="ALP77" s="271"/>
      <c r="ALQ77" s="271"/>
      <c r="ALR77" s="271"/>
      <c r="ALS77" s="271"/>
      <c r="ALT77" s="271"/>
      <c r="ALU77" s="271"/>
      <c r="ALV77" s="271"/>
      <c r="ALW77" s="271"/>
      <c r="ALX77" s="271"/>
      <c r="ALY77" s="271"/>
      <c r="ALZ77" s="271"/>
      <c r="AMA77" s="271"/>
      <c r="AMB77" s="271"/>
      <c r="AMC77" s="271"/>
      <c r="AMD77" s="271"/>
      <c r="AME77" s="271"/>
      <c r="AMF77" s="271"/>
      <c r="AMG77" s="271"/>
      <c r="AMH77" s="271"/>
      <c r="AMI77" s="271"/>
      <c r="AMJ77" s="271"/>
      <c r="AMK77" s="271"/>
      <c r="AML77" s="271"/>
      <c r="AMM77" s="271"/>
      <c r="AMN77" s="271"/>
      <c r="AMO77" s="271"/>
    </row>
    <row r="78" spans="1:1029" s="1" customFormat="1" ht="69" customHeight="1">
      <c r="A78" s="283"/>
      <c r="B78" s="10">
        <v>62</v>
      </c>
      <c r="C78" s="280">
        <v>61</v>
      </c>
      <c r="D78" s="281">
        <v>71</v>
      </c>
      <c r="E78" s="10" t="s">
        <v>372</v>
      </c>
      <c r="F78" s="10" t="s">
        <v>61</v>
      </c>
      <c r="G78" s="11"/>
      <c r="H78" s="11"/>
      <c r="I78" s="11"/>
      <c r="J78" s="11"/>
      <c r="K78" s="11"/>
      <c r="L78" s="11"/>
      <c r="M78" s="11"/>
      <c r="N78" s="395">
        <v>40</v>
      </c>
      <c r="O78" s="390" t="s">
        <v>368</v>
      </c>
      <c r="P78" s="390" t="s">
        <v>210</v>
      </c>
      <c r="Q78" s="384" t="s">
        <v>334</v>
      </c>
      <c r="R78" s="385">
        <v>22</v>
      </c>
      <c r="S78" s="386">
        <v>32</v>
      </c>
      <c r="T78" s="387"/>
      <c r="U78" s="387"/>
      <c r="V78" s="387">
        <v>1</v>
      </c>
      <c r="W78" s="387"/>
      <c r="X78" s="387"/>
      <c r="Y78" s="387"/>
      <c r="Z78" s="387"/>
      <c r="AA78" s="386">
        <v>1</v>
      </c>
      <c r="AB78" s="383">
        <v>19</v>
      </c>
      <c r="AC78" s="388">
        <v>2</v>
      </c>
      <c r="AD78" s="387" t="s">
        <v>373</v>
      </c>
      <c r="AE78" s="387" t="s">
        <v>66</v>
      </c>
      <c r="AF78" s="387" t="s">
        <v>358</v>
      </c>
      <c r="AG78" s="387" t="s">
        <v>68</v>
      </c>
      <c r="AH78" s="387" t="s">
        <v>374</v>
      </c>
      <c r="AI78" s="387" t="s">
        <v>162</v>
      </c>
      <c r="AJ78" s="387" t="s">
        <v>375</v>
      </c>
      <c r="AK78" s="387" t="s">
        <v>68</v>
      </c>
      <c r="AL78" s="387" t="s">
        <v>93</v>
      </c>
      <c r="AM78" s="387" t="s">
        <v>376</v>
      </c>
      <c r="AN78" s="384" t="s">
        <v>71</v>
      </c>
      <c r="AO78" s="384" t="s">
        <v>72</v>
      </c>
      <c r="AP78" s="384"/>
      <c r="AQ78" s="384"/>
      <c r="AR78" s="384"/>
      <c r="AS78" s="384"/>
      <c r="AT78" s="387"/>
      <c r="AU78" s="387"/>
      <c r="AV78" s="387"/>
      <c r="AW78" s="387"/>
      <c r="AX78" s="387">
        <v>1</v>
      </c>
      <c r="AY78" s="387"/>
      <c r="AZ78" s="387"/>
      <c r="BA78" s="387"/>
      <c r="BB78" s="387"/>
      <c r="BC78" s="387"/>
      <c r="BD78" s="387"/>
      <c r="BE78" s="387"/>
      <c r="BF78" s="387"/>
      <c r="BG78" s="387"/>
      <c r="BH78" s="387"/>
      <c r="BI78" s="387"/>
      <c r="BJ78" s="387"/>
      <c r="BK78" s="389">
        <v>1230</v>
      </c>
      <c r="BL78" s="10"/>
      <c r="BM78" s="10"/>
      <c r="BN78" s="10">
        <v>81</v>
      </c>
      <c r="BO78" s="10" t="s">
        <v>74</v>
      </c>
      <c r="BP78" s="10" t="s">
        <v>377</v>
      </c>
      <c r="BQ78" s="10"/>
      <c r="BR78" s="10" t="str">
        <f t="shared" ref="BR78:BR126" si="1">CONCATENATE(C78,"_",D78)</f>
        <v>61_71</v>
      </c>
      <c r="BS78" s="282"/>
      <c r="BT78" s="10"/>
      <c r="BU78" s="10" t="s">
        <v>1777</v>
      </c>
      <c r="BV78" s="10"/>
      <c r="BW78" s="289"/>
      <c r="BX78" s="289"/>
      <c r="BY78" s="457"/>
      <c r="BZ78" s="457"/>
      <c r="CA78" s="457"/>
      <c r="CB78" s="271"/>
      <c r="CC78" s="458" t="s">
        <v>1959</v>
      </c>
      <c r="CD78" s="271"/>
      <c r="CE78" s="271"/>
      <c r="CF78" s="271"/>
      <c r="CG78" s="271"/>
      <c r="CH78" s="271"/>
      <c r="CI78" s="271"/>
      <c r="CJ78" s="271"/>
      <c r="CK78" s="271"/>
      <c r="CL78" s="271"/>
      <c r="CM78" s="271"/>
      <c r="CN78" s="271"/>
      <c r="CO78" s="271"/>
      <c r="CP78" s="271"/>
      <c r="CQ78" s="271"/>
      <c r="CR78" s="271"/>
      <c r="CS78" s="271"/>
      <c r="CT78" s="271"/>
      <c r="CU78" s="271"/>
      <c r="CV78" s="271"/>
      <c r="CW78" s="271"/>
      <c r="CX78" s="271"/>
      <c r="CY78" s="271"/>
      <c r="CZ78" s="271"/>
      <c r="DA78" s="271"/>
      <c r="DB78" s="271"/>
      <c r="DC78" s="271"/>
      <c r="DD78" s="271"/>
      <c r="DE78" s="271"/>
      <c r="DF78" s="271"/>
      <c r="DG78" s="271"/>
      <c r="DH78" s="271"/>
      <c r="DI78" s="271"/>
      <c r="DJ78" s="271"/>
      <c r="DK78" s="271"/>
      <c r="DL78" s="271"/>
      <c r="DM78" s="271"/>
      <c r="DN78" s="271"/>
      <c r="DO78" s="271"/>
      <c r="DP78" s="271"/>
      <c r="DQ78" s="271"/>
      <c r="DR78" s="271"/>
      <c r="DS78" s="271"/>
      <c r="DT78" s="271"/>
      <c r="DU78" s="271"/>
      <c r="DV78" s="271"/>
      <c r="DW78" s="271"/>
      <c r="DX78" s="271"/>
      <c r="DY78" s="271"/>
      <c r="DZ78" s="271"/>
      <c r="EA78" s="271"/>
      <c r="EB78" s="271"/>
      <c r="EC78" s="271"/>
      <c r="ED78" s="271"/>
      <c r="EE78" s="271"/>
      <c r="EF78" s="271"/>
      <c r="EG78" s="271"/>
      <c r="EH78" s="271"/>
      <c r="EI78" s="271"/>
      <c r="EJ78" s="271"/>
      <c r="EK78" s="271"/>
      <c r="EL78" s="271"/>
      <c r="EM78" s="271"/>
      <c r="EN78" s="271"/>
      <c r="EO78" s="271"/>
      <c r="EP78" s="271"/>
      <c r="EQ78" s="271"/>
      <c r="ER78" s="271"/>
      <c r="ES78" s="271"/>
      <c r="ET78" s="271"/>
      <c r="EU78" s="271"/>
      <c r="EV78" s="271"/>
      <c r="EW78" s="271"/>
      <c r="EX78" s="271"/>
      <c r="EY78" s="271"/>
      <c r="EZ78" s="271"/>
      <c r="FA78" s="271"/>
      <c r="FB78" s="271"/>
      <c r="FC78" s="271"/>
      <c r="FD78" s="271"/>
      <c r="FE78" s="271"/>
      <c r="FF78" s="271"/>
      <c r="FG78" s="271"/>
      <c r="FH78" s="271"/>
      <c r="FI78" s="271"/>
      <c r="FJ78" s="271"/>
      <c r="FK78" s="271"/>
      <c r="FL78" s="271"/>
      <c r="FM78" s="271"/>
      <c r="FN78" s="271"/>
      <c r="FO78" s="271"/>
      <c r="FP78" s="271"/>
      <c r="FQ78" s="271"/>
      <c r="FR78" s="271"/>
      <c r="FS78" s="271"/>
      <c r="FT78" s="271"/>
      <c r="FU78" s="271"/>
      <c r="FV78" s="271"/>
      <c r="FW78" s="271"/>
      <c r="FX78" s="271"/>
      <c r="FY78" s="271"/>
      <c r="FZ78" s="271"/>
      <c r="GA78" s="271"/>
      <c r="GB78" s="271"/>
      <c r="GC78" s="271"/>
      <c r="GD78" s="271"/>
      <c r="GE78" s="271"/>
      <c r="GF78" s="271"/>
      <c r="GG78" s="271"/>
      <c r="GH78" s="271"/>
      <c r="GI78" s="271"/>
      <c r="GJ78" s="271"/>
      <c r="GK78" s="271"/>
      <c r="GL78" s="271"/>
      <c r="GM78" s="271"/>
      <c r="GN78" s="271"/>
      <c r="GO78" s="271"/>
      <c r="GP78" s="271"/>
      <c r="GQ78" s="271"/>
      <c r="GR78" s="271"/>
      <c r="GS78" s="271"/>
      <c r="GT78" s="271"/>
      <c r="GU78" s="271"/>
      <c r="GV78" s="271"/>
      <c r="GW78" s="271"/>
      <c r="GX78" s="271"/>
      <c r="GY78" s="271"/>
      <c r="GZ78" s="271"/>
      <c r="HA78" s="271"/>
      <c r="HB78" s="271"/>
      <c r="HC78" s="271"/>
      <c r="HD78" s="271"/>
      <c r="HE78" s="271"/>
      <c r="HF78" s="271"/>
      <c r="HG78" s="271"/>
      <c r="HH78" s="271"/>
      <c r="HI78" s="271"/>
      <c r="HJ78" s="271"/>
      <c r="HK78" s="271"/>
      <c r="HL78" s="271"/>
      <c r="HM78" s="271"/>
      <c r="HN78" s="271"/>
      <c r="HO78" s="271"/>
      <c r="HP78" s="271"/>
      <c r="HQ78" s="271"/>
      <c r="HR78" s="271"/>
      <c r="HS78" s="271"/>
      <c r="HT78" s="271"/>
      <c r="HU78" s="271"/>
      <c r="HV78" s="271"/>
      <c r="HW78" s="271"/>
      <c r="HX78" s="271"/>
      <c r="HY78" s="271"/>
      <c r="HZ78" s="271"/>
      <c r="IA78" s="271"/>
      <c r="IB78" s="271"/>
      <c r="IC78" s="271"/>
      <c r="ID78" s="271"/>
      <c r="IE78" s="271"/>
      <c r="IF78" s="271"/>
      <c r="IG78" s="271"/>
      <c r="IH78" s="271"/>
      <c r="II78" s="271"/>
      <c r="IJ78" s="271"/>
      <c r="IK78" s="271"/>
      <c r="IL78" s="271"/>
      <c r="IM78" s="271"/>
      <c r="IN78" s="271"/>
      <c r="IO78" s="271"/>
      <c r="IP78" s="271"/>
      <c r="IQ78" s="271"/>
      <c r="IR78" s="271"/>
      <c r="IS78" s="271"/>
      <c r="IT78" s="271"/>
      <c r="IU78" s="271"/>
      <c r="IV78" s="271"/>
      <c r="IW78" s="271"/>
      <c r="IX78" s="271"/>
      <c r="IY78" s="271"/>
      <c r="IZ78" s="271"/>
      <c r="JA78" s="271"/>
      <c r="JB78" s="271"/>
      <c r="JC78" s="271"/>
      <c r="JD78" s="271"/>
      <c r="JE78" s="271"/>
      <c r="JF78" s="271"/>
      <c r="JG78" s="271"/>
      <c r="JH78" s="271"/>
      <c r="JI78" s="271"/>
      <c r="JJ78" s="271"/>
      <c r="JK78" s="271"/>
      <c r="JL78" s="271"/>
      <c r="JM78" s="271"/>
      <c r="JN78" s="271"/>
      <c r="JO78" s="271"/>
      <c r="JP78" s="271"/>
      <c r="JQ78" s="271"/>
      <c r="JR78" s="271"/>
      <c r="JS78" s="271"/>
      <c r="JT78" s="271"/>
      <c r="JU78" s="271"/>
      <c r="JV78" s="271"/>
      <c r="JW78" s="271"/>
      <c r="JX78" s="271"/>
      <c r="JY78" s="271"/>
      <c r="JZ78" s="271"/>
      <c r="KA78" s="271"/>
      <c r="KB78" s="271"/>
      <c r="KC78" s="271"/>
      <c r="KD78" s="271"/>
      <c r="KE78" s="271"/>
      <c r="KF78" s="271"/>
      <c r="KG78" s="271"/>
      <c r="KH78" s="271"/>
      <c r="KI78" s="271"/>
      <c r="KJ78" s="271"/>
      <c r="KK78" s="271"/>
      <c r="KL78" s="271"/>
      <c r="KM78" s="271"/>
      <c r="KN78" s="271"/>
      <c r="KO78" s="271"/>
      <c r="KP78" s="271"/>
      <c r="KQ78" s="271"/>
      <c r="KR78" s="271"/>
      <c r="KS78" s="271"/>
      <c r="KT78" s="271"/>
      <c r="KU78" s="271"/>
      <c r="KV78" s="271"/>
      <c r="KW78" s="271"/>
      <c r="KX78" s="271"/>
      <c r="KY78" s="271"/>
      <c r="KZ78" s="271"/>
      <c r="LA78" s="271"/>
      <c r="LB78" s="271"/>
      <c r="LC78" s="271"/>
      <c r="LD78" s="271"/>
      <c r="LE78" s="271"/>
      <c r="LF78" s="271"/>
      <c r="LG78" s="271"/>
      <c r="LH78" s="271"/>
      <c r="LI78" s="271"/>
      <c r="LJ78" s="271"/>
      <c r="LK78" s="271"/>
      <c r="LL78" s="271"/>
      <c r="LM78" s="271"/>
      <c r="LN78" s="271"/>
      <c r="LO78" s="271"/>
      <c r="LP78" s="271"/>
      <c r="LQ78" s="271"/>
      <c r="LR78" s="271"/>
      <c r="LS78" s="271"/>
      <c r="LT78" s="271"/>
      <c r="LU78" s="271"/>
      <c r="LV78" s="271"/>
      <c r="LW78" s="271"/>
      <c r="LX78" s="271"/>
      <c r="LY78" s="271"/>
      <c r="LZ78" s="271"/>
      <c r="MA78" s="271"/>
      <c r="MB78" s="271"/>
      <c r="MC78" s="271"/>
      <c r="MD78" s="271"/>
      <c r="ME78" s="271"/>
      <c r="MF78" s="271"/>
      <c r="MG78" s="271"/>
      <c r="MH78" s="271"/>
      <c r="MI78" s="271"/>
      <c r="MJ78" s="271"/>
      <c r="MK78" s="271"/>
      <c r="ML78" s="271"/>
      <c r="MM78" s="271"/>
      <c r="MN78" s="271"/>
      <c r="MO78" s="271"/>
      <c r="MP78" s="271"/>
      <c r="MQ78" s="271"/>
      <c r="MR78" s="271"/>
      <c r="MS78" s="271"/>
      <c r="MT78" s="271"/>
      <c r="MU78" s="271"/>
      <c r="MV78" s="271"/>
      <c r="MW78" s="271"/>
      <c r="MX78" s="271"/>
      <c r="MY78" s="271"/>
      <c r="MZ78" s="271"/>
      <c r="NA78" s="271"/>
      <c r="NB78" s="271"/>
      <c r="NC78" s="271"/>
      <c r="ND78" s="271"/>
      <c r="NE78" s="271"/>
      <c r="NF78" s="271"/>
      <c r="NG78" s="271"/>
      <c r="NH78" s="271"/>
      <c r="NI78" s="271"/>
      <c r="NJ78" s="271"/>
      <c r="NK78" s="271"/>
      <c r="NL78" s="271"/>
      <c r="NM78" s="271"/>
      <c r="NN78" s="271"/>
      <c r="NO78" s="271"/>
      <c r="NP78" s="271"/>
      <c r="NQ78" s="271"/>
      <c r="NR78" s="271"/>
      <c r="NS78" s="271"/>
      <c r="NT78" s="271"/>
      <c r="NU78" s="271"/>
      <c r="NV78" s="271"/>
      <c r="NW78" s="271"/>
      <c r="NX78" s="271"/>
      <c r="NY78" s="271"/>
      <c r="NZ78" s="271"/>
      <c r="OA78" s="271"/>
      <c r="OB78" s="271"/>
      <c r="OC78" s="271"/>
      <c r="OD78" s="271"/>
      <c r="OE78" s="271"/>
      <c r="OF78" s="271"/>
      <c r="OG78" s="271"/>
      <c r="OH78" s="271"/>
      <c r="OI78" s="271"/>
      <c r="OJ78" s="271"/>
      <c r="OK78" s="271"/>
      <c r="OL78" s="271"/>
      <c r="OM78" s="271"/>
      <c r="ON78" s="271"/>
      <c r="OO78" s="271"/>
      <c r="OP78" s="271"/>
      <c r="OQ78" s="271"/>
      <c r="OR78" s="271"/>
      <c r="OS78" s="271"/>
      <c r="OT78" s="271"/>
      <c r="OU78" s="271"/>
      <c r="OV78" s="271"/>
      <c r="OW78" s="271"/>
      <c r="OX78" s="271"/>
      <c r="OY78" s="271"/>
      <c r="OZ78" s="271"/>
      <c r="PA78" s="271"/>
      <c r="PB78" s="271"/>
      <c r="PC78" s="271"/>
      <c r="PD78" s="271"/>
      <c r="PE78" s="271"/>
      <c r="PF78" s="271"/>
      <c r="PG78" s="271"/>
      <c r="PH78" s="271"/>
      <c r="PI78" s="271"/>
      <c r="PJ78" s="271"/>
      <c r="PK78" s="271"/>
      <c r="PL78" s="271"/>
      <c r="PM78" s="271"/>
      <c r="PN78" s="271"/>
      <c r="PO78" s="271"/>
      <c r="PP78" s="271"/>
      <c r="PQ78" s="271"/>
      <c r="PR78" s="271"/>
      <c r="PS78" s="271"/>
      <c r="PT78" s="271"/>
      <c r="PU78" s="271"/>
      <c r="PV78" s="271"/>
      <c r="PW78" s="271"/>
      <c r="PX78" s="271"/>
      <c r="PY78" s="271"/>
      <c r="PZ78" s="271"/>
      <c r="QA78" s="271"/>
      <c r="QB78" s="271"/>
      <c r="QC78" s="271"/>
      <c r="QD78" s="271"/>
      <c r="QE78" s="271"/>
      <c r="QF78" s="271"/>
      <c r="QG78" s="271"/>
      <c r="QH78" s="271"/>
      <c r="QI78" s="271"/>
      <c r="QJ78" s="271"/>
      <c r="QK78" s="271"/>
      <c r="QL78" s="271"/>
      <c r="QM78" s="271"/>
      <c r="QN78" s="271"/>
      <c r="QO78" s="271"/>
      <c r="QP78" s="271"/>
      <c r="QQ78" s="271"/>
      <c r="QR78" s="271"/>
      <c r="QS78" s="271"/>
      <c r="QT78" s="271"/>
      <c r="QU78" s="271"/>
      <c r="QV78" s="271"/>
      <c r="QW78" s="271"/>
      <c r="QX78" s="271"/>
      <c r="QY78" s="271"/>
      <c r="QZ78" s="271"/>
      <c r="RA78" s="271"/>
      <c r="RB78" s="271"/>
      <c r="RC78" s="271"/>
      <c r="RD78" s="271"/>
      <c r="RE78" s="271"/>
      <c r="RF78" s="271"/>
      <c r="RG78" s="271"/>
      <c r="RH78" s="271"/>
      <c r="RI78" s="271"/>
      <c r="RJ78" s="271"/>
      <c r="RK78" s="271"/>
      <c r="RL78" s="271"/>
      <c r="RM78" s="271"/>
      <c r="RN78" s="271"/>
      <c r="RO78" s="271"/>
      <c r="RP78" s="271"/>
      <c r="RQ78" s="271"/>
      <c r="RR78" s="271"/>
      <c r="RS78" s="271"/>
      <c r="RT78" s="271"/>
      <c r="RU78" s="271"/>
      <c r="RV78" s="271"/>
      <c r="RW78" s="271"/>
      <c r="RX78" s="271"/>
      <c r="RY78" s="271"/>
      <c r="RZ78" s="271"/>
      <c r="SA78" s="271"/>
      <c r="SB78" s="271"/>
      <c r="SC78" s="271"/>
      <c r="SD78" s="271"/>
      <c r="SE78" s="271"/>
      <c r="SF78" s="271"/>
      <c r="SG78" s="271"/>
      <c r="SH78" s="271"/>
      <c r="SI78" s="271"/>
      <c r="SJ78" s="271"/>
      <c r="SK78" s="271"/>
      <c r="SL78" s="271"/>
      <c r="SM78" s="271"/>
      <c r="SN78" s="271"/>
      <c r="SO78" s="271"/>
      <c r="SP78" s="271"/>
      <c r="SQ78" s="271"/>
      <c r="SR78" s="271"/>
      <c r="SS78" s="271"/>
      <c r="ST78" s="271"/>
      <c r="SU78" s="271"/>
      <c r="SV78" s="271"/>
      <c r="SW78" s="271"/>
      <c r="SX78" s="271"/>
      <c r="SY78" s="271"/>
      <c r="SZ78" s="271"/>
      <c r="TA78" s="271"/>
      <c r="TB78" s="271"/>
      <c r="TC78" s="271"/>
      <c r="TD78" s="271"/>
      <c r="TE78" s="271"/>
      <c r="TF78" s="271"/>
      <c r="TG78" s="271"/>
      <c r="TH78" s="271"/>
      <c r="TI78" s="271"/>
      <c r="TJ78" s="271"/>
      <c r="TK78" s="271"/>
      <c r="TL78" s="271"/>
      <c r="TM78" s="271"/>
      <c r="TN78" s="271"/>
      <c r="TO78" s="271"/>
      <c r="TP78" s="271"/>
      <c r="TQ78" s="271"/>
      <c r="TR78" s="271"/>
      <c r="TS78" s="271"/>
      <c r="TT78" s="271"/>
      <c r="TU78" s="271"/>
      <c r="TV78" s="271"/>
      <c r="TW78" s="271"/>
      <c r="TX78" s="271"/>
      <c r="TY78" s="271"/>
      <c r="TZ78" s="271"/>
      <c r="UA78" s="271"/>
      <c r="UB78" s="271"/>
      <c r="UC78" s="271"/>
      <c r="UD78" s="271"/>
      <c r="UE78" s="271"/>
      <c r="UF78" s="271"/>
      <c r="UG78" s="271"/>
      <c r="UH78" s="271"/>
      <c r="UI78" s="271"/>
      <c r="UJ78" s="271"/>
      <c r="UK78" s="271"/>
      <c r="UL78" s="271"/>
      <c r="UM78" s="271"/>
      <c r="UN78" s="271"/>
      <c r="UO78" s="271"/>
      <c r="UP78" s="271"/>
      <c r="UQ78" s="271"/>
      <c r="UR78" s="271"/>
      <c r="US78" s="271"/>
      <c r="UT78" s="271"/>
      <c r="UU78" s="271"/>
      <c r="UV78" s="271"/>
      <c r="UW78" s="271"/>
      <c r="UX78" s="271"/>
      <c r="UY78" s="271"/>
      <c r="UZ78" s="271"/>
      <c r="VA78" s="271"/>
      <c r="VB78" s="271"/>
      <c r="VC78" s="271"/>
      <c r="VD78" s="271"/>
      <c r="VE78" s="271"/>
      <c r="VF78" s="271"/>
      <c r="VG78" s="271"/>
      <c r="VH78" s="271"/>
      <c r="VI78" s="271"/>
      <c r="VJ78" s="271"/>
      <c r="VK78" s="271"/>
      <c r="VL78" s="271"/>
      <c r="VM78" s="271"/>
      <c r="VN78" s="271"/>
      <c r="VO78" s="271"/>
      <c r="VP78" s="271"/>
      <c r="VQ78" s="271"/>
      <c r="VR78" s="271"/>
      <c r="VS78" s="271"/>
      <c r="VT78" s="271"/>
      <c r="VU78" s="271"/>
      <c r="VV78" s="271"/>
      <c r="VW78" s="271"/>
      <c r="VX78" s="271"/>
      <c r="VY78" s="271"/>
      <c r="VZ78" s="271"/>
      <c r="WA78" s="271"/>
      <c r="WB78" s="271"/>
      <c r="WC78" s="271"/>
      <c r="WD78" s="271"/>
      <c r="WE78" s="271"/>
      <c r="WF78" s="271"/>
      <c r="WG78" s="271"/>
      <c r="WH78" s="271"/>
      <c r="WI78" s="271"/>
      <c r="WJ78" s="271"/>
      <c r="WK78" s="271"/>
      <c r="WL78" s="271"/>
      <c r="WM78" s="271"/>
      <c r="WN78" s="271"/>
      <c r="WO78" s="271"/>
      <c r="WP78" s="271"/>
      <c r="WQ78" s="271"/>
      <c r="WR78" s="271"/>
      <c r="WS78" s="271"/>
      <c r="WT78" s="271"/>
      <c r="WU78" s="271"/>
      <c r="WV78" s="271"/>
      <c r="WW78" s="271"/>
      <c r="WX78" s="271"/>
      <c r="WY78" s="271"/>
      <c r="WZ78" s="271"/>
      <c r="XA78" s="271"/>
      <c r="XB78" s="271"/>
      <c r="XC78" s="271"/>
      <c r="XD78" s="271"/>
      <c r="XE78" s="271"/>
      <c r="XF78" s="271"/>
      <c r="XG78" s="271"/>
      <c r="XH78" s="271"/>
      <c r="XI78" s="271"/>
      <c r="XJ78" s="271"/>
      <c r="XK78" s="271"/>
      <c r="XL78" s="271"/>
      <c r="XM78" s="271"/>
      <c r="XN78" s="271"/>
      <c r="XO78" s="271"/>
      <c r="XP78" s="271"/>
      <c r="XQ78" s="271"/>
      <c r="XR78" s="271"/>
      <c r="XS78" s="271"/>
      <c r="XT78" s="271"/>
      <c r="XU78" s="271"/>
      <c r="XV78" s="271"/>
      <c r="XW78" s="271"/>
      <c r="XX78" s="271"/>
      <c r="XY78" s="271"/>
      <c r="XZ78" s="271"/>
      <c r="YA78" s="271"/>
      <c r="YB78" s="271"/>
      <c r="YC78" s="271"/>
      <c r="YD78" s="271"/>
      <c r="YE78" s="271"/>
      <c r="YF78" s="271"/>
      <c r="YG78" s="271"/>
      <c r="YH78" s="271"/>
      <c r="YI78" s="271"/>
      <c r="YJ78" s="271"/>
      <c r="YK78" s="271"/>
      <c r="YL78" s="271"/>
      <c r="YM78" s="271"/>
      <c r="YN78" s="271"/>
      <c r="YO78" s="271"/>
      <c r="YP78" s="271"/>
      <c r="YQ78" s="271"/>
      <c r="YR78" s="271"/>
      <c r="YS78" s="271"/>
      <c r="YT78" s="271"/>
      <c r="YU78" s="271"/>
      <c r="YV78" s="271"/>
      <c r="YW78" s="271"/>
      <c r="YX78" s="271"/>
      <c r="YY78" s="271"/>
      <c r="YZ78" s="271"/>
      <c r="ZA78" s="271"/>
      <c r="ZB78" s="271"/>
      <c r="ZC78" s="271"/>
      <c r="ZD78" s="271"/>
      <c r="ZE78" s="271"/>
      <c r="ZF78" s="271"/>
      <c r="ZG78" s="271"/>
      <c r="ZH78" s="271"/>
      <c r="ZI78" s="271"/>
      <c r="ZJ78" s="271"/>
      <c r="ZK78" s="271"/>
      <c r="ZL78" s="271"/>
      <c r="ZM78" s="271"/>
      <c r="ZN78" s="271"/>
      <c r="ZO78" s="271"/>
      <c r="ZP78" s="271"/>
      <c r="ZQ78" s="271"/>
      <c r="ZR78" s="271"/>
      <c r="ZS78" s="271"/>
      <c r="ZT78" s="271"/>
      <c r="ZU78" s="271"/>
      <c r="ZV78" s="271"/>
      <c r="ZW78" s="271"/>
      <c r="ZX78" s="271"/>
      <c r="ZY78" s="271"/>
      <c r="ZZ78" s="271"/>
      <c r="AAA78" s="271"/>
      <c r="AAB78" s="271"/>
      <c r="AAC78" s="271"/>
      <c r="AAD78" s="271"/>
      <c r="AAE78" s="271"/>
      <c r="AAF78" s="271"/>
      <c r="AAG78" s="271"/>
      <c r="AAH78" s="271"/>
      <c r="AAI78" s="271"/>
      <c r="AAJ78" s="271"/>
      <c r="AAK78" s="271"/>
      <c r="AAL78" s="271"/>
      <c r="AAM78" s="271"/>
      <c r="AAN78" s="271"/>
      <c r="AAO78" s="271"/>
      <c r="AAP78" s="271"/>
      <c r="AAQ78" s="271"/>
      <c r="AAR78" s="271"/>
      <c r="AAS78" s="271"/>
      <c r="AAT78" s="271"/>
      <c r="AAU78" s="271"/>
      <c r="AAV78" s="271"/>
      <c r="AAW78" s="271"/>
      <c r="AAX78" s="271"/>
      <c r="AAY78" s="271"/>
      <c r="AAZ78" s="271"/>
      <c r="ABA78" s="271"/>
      <c r="ABB78" s="271"/>
      <c r="ABC78" s="271"/>
      <c r="ABD78" s="271"/>
      <c r="ABE78" s="271"/>
      <c r="ABF78" s="271"/>
      <c r="ABG78" s="271"/>
      <c r="ABH78" s="271"/>
      <c r="ABI78" s="271"/>
      <c r="ABJ78" s="271"/>
      <c r="ABK78" s="271"/>
      <c r="ABL78" s="271"/>
      <c r="ABM78" s="271"/>
      <c r="ABN78" s="271"/>
      <c r="ABO78" s="271"/>
      <c r="ABP78" s="271"/>
      <c r="ABQ78" s="271"/>
      <c r="ABR78" s="271"/>
      <c r="ABS78" s="271"/>
      <c r="ABT78" s="271"/>
      <c r="ABU78" s="271"/>
      <c r="ABV78" s="271"/>
      <c r="ABW78" s="271"/>
      <c r="ABX78" s="271"/>
      <c r="ABY78" s="271"/>
      <c r="ABZ78" s="271"/>
      <c r="ACA78" s="271"/>
      <c r="ACB78" s="271"/>
      <c r="ACC78" s="271"/>
      <c r="ACD78" s="271"/>
      <c r="ACE78" s="271"/>
      <c r="ACF78" s="271"/>
      <c r="ACG78" s="271"/>
      <c r="ACH78" s="271"/>
      <c r="ACI78" s="271"/>
      <c r="ACJ78" s="271"/>
      <c r="ACK78" s="271"/>
      <c r="ACL78" s="271"/>
      <c r="ACM78" s="271"/>
      <c r="ACN78" s="271"/>
      <c r="ACO78" s="271"/>
      <c r="ACP78" s="271"/>
      <c r="ACQ78" s="271"/>
      <c r="ACR78" s="271"/>
      <c r="ACS78" s="271"/>
      <c r="ACT78" s="271"/>
      <c r="ACU78" s="271"/>
      <c r="ACV78" s="271"/>
      <c r="ACW78" s="271"/>
      <c r="ACX78" s="271"/>
      <c r="ACY78" s="271"/>
      <c r="ACZ78" s="271"/>
      <c r="ADA78" s="271"/>
      <c r="ADB78" s="271"/>
      <c r="ADC78" s="271"/>
      <c r="ADD78" s="271"/>
      <c r="ADE78" s="271"/>
      <c r="ADF78" s="271"/>
      <c r="ADG78" s="271"/>
      <c r="ADH78" s="271"/>
      <c r="ADI78" s="271"/>
      <c r="ADJ78" s="271"/>
      <c r="ADK78" s="271"/>
      <c r="ADL78" s="271"/>
      <c r="ADM78" s="271"/>
      <c r="ADN78" s="271"/>
      <c r="ADO78" s="271"/>
      <c r="ADP78" s="271"/>
      <c r="ADQ78" s="271"/>
      <c r="ADR78" s="271"/>
      <c r="ADS78" s="271"/>
      <c r="ADT78" s="271"/>
      <c r="ADU78" s="271"/>
      <c r="ADV78" s="271"/>
      <c r="ADW78" s="271"/>
      <c r="ADX78" s="271"/>
      <c r="ADY78" s="271"/>
      <c r="ADZ78" s="271"/>
      <c r="AEA78" s="271"/>
      <c r="AEB78" s="271"/>
      <c r="AEC78" s="271"/>
      <c r="AED78" s="271"/>
      <c r="AEE78" s="271"/>
      <c r="AEF78" s="271"/>
      <c r="AEG78" s="271"/>
      <c r="AEH78" s="271"/>
      <c r="AEI78" s="271"/>
      <c r="AEJ78" s="271"/>
      <c r="AEK78" s="271"/>
      <c r="AEL78" s="271"/>
      <c r="AEM78" s="271"/>
      <c r="AEN78" s="271"/>
      <c r="AEO78" s="271"/>
      <c r="AEP78" s="271"/>
      <c r="AEQ78" s="271"/>
      <c r="AER78" s="271"/>
      <c r="AES78" s="271"/>
      <c r="AET78" s="271"/>
      <c r="AEU78" s="271"/>
      <c r="AEV78" s="271"/>
      <c r="AEW78" s="271"/>
      <c r="AEX78" s="271"/>
      <c r="AEY78" s="271"/>
      <c r="AEZ78" s="271"/>
      <c r="AFA78" s="271"/>
      <c r="AFB78" s="271"/>
      <c r="AFC78" s="271"/>
      <c r="AFD78" s="271"/>
      <c r="AFE78" s="271"/>
      <c r="AFF78" s="271"/>
      <c r="AFG78" s="271"/>
      <c r="AFH78" s="271"/>
      <c r="AFI78" s="271"/>
      <c r="AFJ78" s="271"/>
      <c r="AFK78" s="271"/>
      <c r="AFL78" s="271"/>
      <c r="AFM78" s="271"/>
      <c r="AFN78" s="271"/>
      <c r="AFO78" s="271"/>
      <c r="AFP78" s="271"/>
      <c r="AFQ78" s="271"/>
      <c r="AFR78" s="271"/>
      <c r="AFS78" s="271"/>
      <c r="AFT78" s="271"/>
      <c r="AFU78" s="271"/>
      <c r="AFV78" s="271"/>
      <c r="AFW78" s="271"/>
      <c r="AFX78" s="271"/>
      <c r="AFY78" s="271"/>
      <c r="AFZ78" s="271"/>
      <c r="AGA78" s="271"/>
      <c r="AGB78" s="271"/>
      <c r="AGC78" s="271"/>
      <c r="AGD78" s="271"/>
      <c r="AGE78" s="271"/>
      <c r="AGF78" s="271"/>
      <c r="AGG78" s="271"/>
      <c r="AGH78" s="271"/>
      <c r="AGI78" s="271"/>
      <c r="AGJ78" s="271"/>
      <c r="AGK78" s="271"/>
      <c r="AGL78" s="271"/>
      <c r="AGM78" s="271"/>
      <c r="AGN78" s="271"/>
      <c r="AGO78" s="271"/>
      <c r="AGP78" s="271"/>
      <c r="AGQ78" s="271"/>
      <c r="AGR78" s="271"/>
      <c r="AGS78" s="271"/>
      <c r="AGT78" s="271"/>
      <c r="AGU78" s="271"/>
      <c r="AGV78" s="271"/>
      <c r="AGW78" s="271"/>
      <c r="AGX78" s="271"/>
      <c r="AGY78" s="271"/>
      <c r="AGZ78" s="271"/>
      <c r="AHA78" s="271"/>
      <c r="AHB78" s="271"/>
      <c r="AHC78" s="271"/>
      <c r="AHD78" s="271"/>
      <c r="AHE78" s="271"/>
      <c r="AHF78" s="271"/>
      <c r="AHG78" s="271"/>
      <c r="AHH78" s="271"/>
      <c r="AHI78" s="271"/>
      <c r="AHJ78" s="271"/>
      <c r="AHK78" s="271"/>
      <c r="AHL78" s="271"/>
      <c r="AHM78" s="271"/>
      <c r="AHN78" s="271"/>
      <c r="AHO78" s="271"/>
      <c r="AHP78" s="271"/>
      <c r="AHQ78" s="271"/>
      <c r="AHR78" s="271"/>
      <c r="AHS78" s="271"/>
      <c r="AHT78" s="271"/>
      <c r="AHU78" s="271"/>
      <c r="AHV78" s="271"/>
      <c r="AHW78" s="271"/>
      <c r="AHX78" s="271"/>
      <c r="AHY78" s="271"/>
      <c r="AHZ78" s="271"/>
      <c r="AIA78" s="271"/>
      <c r="AIB78" s="271"/>
      <c r="AIC78" s="271"/>
      <c r="AID78" s="271"/>
      <c r="AIE78" s="271"/>
      <c r="AIF78" s="271"/>
      <c r="AIG78" s="271"/>
      <c r="AIH78" s="271"/>
      <c r="AII78" s="271"/>
      <c r="AIJ78" s="271"/>
      <c r="AIK78" s="271"/>
      <c r="AIL78" s="271"/>
      <c r="AIM78" s="271"/>
      <c r="AIN78" s="271"/>
      <c r="AIO78" s="271"/>
      <c r="AIP78" s="271"/>
      <c r="AIQ78" s="271"/>
      <c r="AIR78" s="271"/>
      <c r="AIS78" s="271"/>
      <c r="AIT78" s="271"/>
      <c r="AIU78" s="271"/>
      <c r="AIV78" s="271"/>
      <c r="AIW78" s="271"/>
      <c r="AIX78" s="271"/>
      <c r="AIY78" s="271"/>
      <c r="AIZ78" s="271"/>
      <c r="AJA78" s="271"/>
      <c r="AJB78" s="271"/>
      <c r="AJC78" s="271"/>
      <c r="AJD78" s="271"/>
      <c r="AJE78" s="271"/>
      <c r="AJF78" s="271"/>
      <c r="AJG78" s="271"/>
      <c r="AJH78" s="271"/>
      <c r="AJI78" s="271"/>
      <c r="AJJ78" s="271"/>
      <c r="AJK78" s="271"/>
      <c r="AJL78" s="271"/>
      <c r="AJM78" s="271"/>
      <c r="AJN78" s="271"/>
      <c r="AJO78" s="271"/>
      <c r="AJP78" s="271"/>
      <c r="AJQ78" s="271"/>
      <c r="AJR78" s="271"/>
      <c r="AJS78" s="271"/>
      <c r="AJT78" s="271"/>
      <c r="AJU78" s="271"/>
      <c r="AJV78" s="271"/>
      <c r="AJW78" s="271"/>
      <c r="AJX78" s="271"/>
      <c r="AJY78" s="271"/>
      <c r="AJZ78" s="271"/>
      <c r="AKA78" s="271"/>
      <c r="AKB78" s="271"/>
      <c r="AKC78" s="271"/>
      <c r="AKD78" s="271"/>
      <c r="AKE78" s="271"/>
      <c r="AKF78" s="271"/>
      <c r="AKG78" s="271"/>
      <c r="AKH78" s="271"/>
      <c r="AKI78" s="271"/>
      <c r="AKJ78" s="271"/>
      <c r="AKK78" s="271"/>
      <c r="AKL78" s="271"/>
      <c r="AKM78" s="271"/>
      <c r="AKN78" s="271"/>
      <c r="AKO78" s="271"/>
      <c r="AKP78" s="271"/>
      <c r="AKQ78" s="271"/>
      <c r="AKR78" s="271"/>
      <c r="AKS78" s="271"/>
      <c r="AKT78" s="271"/>
      <c r="AKU78" s="271"/>
      <c r="AKV78" s="271"/>
      <c r="AKW78" s="271"/>
      <c r="AKX78" s="271"/>
      <c r="AKY78" s="271"/>
      <c r="AKZ78" s="271"/>
      <c r="ALA78" s="271"/>
      <c r="ALB78" s="271"/>
      <c r="ALC78" s="271"/>
      <c r="ALD78" s="271"/>
      <c r="ALE78" s="271"/>
      <c r="ALF78" s="271"/>
      <c r="ALG78" s="271"/>
      <c r="ALH78" s="271"/>
      <c r="ALI78" s="271"/>
      <c r="ALJ78" s="271"/>
      <c r="ALK78" s="271"/>
      <c r="ALL78" s="271"/>
      <c r="ALM78" s="271"/>
      <c r="ALN78" s="271"/>
      <c r="ALO78" s="271"/>
      <c r="ALP78" s="271"/>
      <c r="ALQ78" s="271"/>
      <c r="ALR78" s="271"/>
      <c r="ALS78" s="271"/>
      <c r="ALT78" s="271"/>
      <c r="ALU78" s="271"/>
      <c r="ALV78" s="271"/>
      <c r="ALW78" s="271"/>
      <c r="ALX78" s="271"/>
      <c r="ALY78" s="271"/>
      <c r="ALZ78" s="271"/>
      <c r="AMA78" s="271"/>
      <c r="AMB78" s="271"/>
      <c r="AMC78" s="271"/>
      <c r="AMD78" s="271"/>
      <c r="AME78" s="271"/>
      <c r="AMF78" s="271"/>
      <c r="AMG78" s="271"/>
      <c r="AMH78" s="271"/>
      <c r="AMI78" s="271"/>
      <c r="AMJ78" s="271"/>
      <c r="AMK78" s="271"/>
      <c r="AML78" s="271"/>
      <c r="AMM78" s="271"/>
      <c r="AMN78" s="271"/>
      <c r="AMO78" s="271"/>
    </row>
    <row r="79" spans="1:1029" s="1" customFormat="1" ht="69" customHeight="1">
      <c r="A79" s="283"/>
      <c r="B79" s="10">
        <v>63</v>
      </c>
      <c r="C79" s="280">
        <v>62</v>
      </c>
      <c r="D79" s="281">
        <v>73</v>
      </c>
      <c r="E79" s="10" t="s">
        <v>378</v>
      </c>
      <c r="F79" s="10" t="s">
        <v>77</v>
      </c>
      <c r="G79" s="11" t="s">
        <v>77</v>
      </c>
      <c r="H79" s="11"/>
      <c r="I79" s="11"/>
      <c r="J79" s="11"/>
      <c r="K79" s="11"/>
      <c r="L79" s="11"/>
      <c r="M79" s="11"/>
      <c r="N79" s="390"/>
      <c r="O79" s="390" t="s">
        <v>368</v>
      </c>
      <c r="P79" s="390" t="s">
        <v>210</v>
      </c>
      <c r="Q79" s="384" t="s">
        <v>334</v>
      </c>
      <c r="R79" s="391">
        <v>23</v>
      </c>
      <c r="S79" s="387">
        <v>32</v>
      </c>
      <c r="T79" s="387">
        <v>1</v>
      </c>
      <c r="U79" s="387"/>
      <c r="V79" s="387">
        <v>1</v>
      </c>
      <c r="W79" s="387"/>
      <c r="X79" s="387">
        <v>1</v>
      </c>
      <c r="Y79" s="387"/>
      <c r="Z79" s="387"/>
      <c r="AA79" s="387">
        <v>1</v>
      </c>
      <c r="AB79" s="384"/>
      <c r="AC79" s="387"/>
      <c r="AD79" s="387"/>
      <c r="AE79" s="387"/>
      <c r="AF79" s="387"/>
      <c r="AG79" s="387"/>
      <c r="AH79" s="387"/>
      <c r="AI79" s="387"/>
      <c r="AJ79" s="387"/>
      <c r="AK79" s="387"/>
      <c r="AL79" s="387" t="s">
        <v>379</v>
      </c>
      <c r="AM79" s="387" t="s">
        <v>380</v>
      </c>
      <c r="AN79" s="384" t="s">
        <v>71</v>
      </c>
      <c r="AO79" s="384" t="s">
        <v>72</v>
      </c>
      <c r="AP79" s="384">
        <v>1</v>
      </c>
      <c r="AQ79" s="384"/>
      <c r="AR79" s="384"/>
      <c r="AS79" s="384"/>
      <c r="AT79" s="387">
        <v>1</v>
      </c>
      <c r="AU79" s="387"/>
      <c r="AV79" s="387"/>
      <c r="AW79" s="387"/>
      <c r="AX79" s="387"/>
      <c r="AY79" s="387"/>
      <c r="AZ79" s="387">
        <v>1</v>
      </c>
      <c r="BA79" s="387"/>
      <c r="BB79" s="387"/>
      <c r="BC79" s="387"/>
      <c r="BD79" s="387"/>
      <c r="BE79" s="387"/>
      <c r="BF79" s="387"/>
      <c r="BG79" s="387"/>
      <c r="BH79" s="387"/>
      <c r="BI79" s="387"/>
      <c r="BJ79" s="387"/>
      <c r="BK79" s="389">
        <v>2450</v>
      </c>
      <c r="BL79" s="10"/>
      <c r="BM79" s="10"/>
      <c r="BN79" s="405" t="s">
        <v>539</v>
      </c>
      <c r="BO79" s="405" t="s">
        <v>74</v>
      </c>
      <c r="BP79" s="405" t="s">
        <v>1789</v>
      </c>
      <c r="BQ79" s="10"/>
      <c r="BR79" s="10" t="str">
        <f t="shared" si="1"/>
        <v>62_73</v>
      </c>
      <c r="BS79" s="282"/>
      <c r="BT79" s="10"/>
      <c r="BU79" s="10"/>
      <c r="BV79" s="10"/>
      <c r="BW79" s="289"/>
      <c r="BX79" s="289" t="s">
        <v>1777</v>
      </c>
      <c r="BY79" s="457"/>
      <c r="BZ79" s="457"/>
      <c r="CA79" s="457"/>
      <c r="CB79" s="271"/>
      <c r="CC79" s="458" t="s">
        <v>1959</v>
      </c>
      <c r="CD79" s="271"/>
      <c r="CE79" s="271"/>
      <c r="CF79" s="271"/>
      <c r="CG79" s="271"/>
      <c r="CH79" s="271"/>
      <c r="CI79" s="271"/>
      <c r="CJ79" s="271"/>
      <c r="CK79" s="271"/>
      <c r="CL79" s="271"/>
      <c r="CM79" s="271"/>
      <c r="CN79" s="271"/>
      <c r="CO79" s="271"/>
      <c r="CP79" s="271"/>
      <c r="CQ79" s="271"/>
      <c r="CR79" s="271"/>
      <c r="CS79" s="271"/>
      <c r="CT79" s="271"/>
      <c r="CU79" s="271"/>
      <c r="CV79" s="271"/>
      <c r="CW79" s="271"/>
      <c r="CX79" s="271"/>
      <c r="CY79" s="271"/>
      <c r="CZ79" s="271"/>
      <c r="DA79" s="271"/>
      <c r="DB79" s="271"/>
      <c r="DC79" s="271"/>
      <c r="DD79" s="271"/>
      <c r="DE79" s="271"/>
      <c r="DF79" s="271"/>
      <c r="DG79" s="271"/>
      <c r="DH79" s="271"/>
      <c r="DI79" s="271"/>
      <c r="DJ79" s="271"/>
      <c r="DK79" s="271"/>
      <c r="DL79" s="271"/>
      <c r="DM79" s="271"/>
      <c r="DN79" s="271"/>
      <c r="DO79" s="271"/>
      <c r="DP79" s="271"/>
      <c r="DQ79" s="271"/>
      <c r="DR79" s="271"/>
      <c r="DS79" s="271"/>
      <c r="DT79" s="271"/>
      <c r="DU79" s="271"/>
      <c r="DV79" s="271"/>
      <c r="DW79" s="271"/>
      <c r="DX79" s="271"/>
      <c r="DY79" s="271"/>
      <c r="DZ79" s="271"/>
      <c r="EA79" s="271"/>
      <c r="EB79" s="271"/>
      <c r="EC79" s="271"/>
      <c r="ED79" s="271"/>
      <c r="EE79" s="271"/>
      <c r="EF79" s="271"/>
      <c r="EG79" s="271"/>
      <c r="EH79" s="271"/>
      <c r="EI79" s="271"/>
      <c r="EJ79" s="271"/>
      <c r="EK79" s="271"/>
      <c r="EL79" s="271"/>
      <c r="EM79" s="271"/>
      <c r="EN79" s="271"/>
      <c r="EO79" s="271"/>
      <c r="EP79" s="271"/>
      <c r="EQ79" s="271"/>
      <c r="ER79" s="271"/>
      <c r="ES79" s="271"/>
      <c r="ET79" s="271"/>
      <c r="EU79" s="271"/>
      <c r="EV79" s="271"/>
      <c r="EW79" s="271"/>
      <c r="EX79" s="271"/>
      <c r="EY79" s="271"/>
      <c r="EZ79" s="271"/>
      <c r="FA79" s="271"/>
      <c r="FB79" s="271"/>
      <c r="FC79" s="271"/>
      <c r="FD79" s="271"/>
      <c r="FE79" s="271"/>
      <c r="FF79" s="271"/>
      <c r="FG79" s="271"/>
      <c r="FH79" s="271"/>
      <c r="FI79" s="271"/>
      <c r="FJ79" s="271"/>
      <c r="FK79" s="271"/>
      <c r="FL79" s="271"/>
      <c r="FM79" s="271"/>
      <c r="FN79" s="271"/>
      <c r="FO79" s="271"/>
      <c r="FP79" s="271"/>
      <c r="FQ79" s="271"/>
      <c r="FR79" s="271"/>
      <c r="FS79" s="271"/>
      <c r="FT79" s="271"/>
      <c r="FU79" s="271"/>
      <c r="FV79" s="271"/>
      <c r="FW79" s="271"/>
      <c r="FX79" s="271"/>
      <c r="FY79" s="271"/>
      <c r="FZ79" s="271"/>
      <c r="GA79" s="271"/>
      <c r="GB79" s="271"/>
      <c r="GC79" s="271"/>
      <c r="GD79" s="271"/>
      <c r="GE79" s="271"/>
      <c r="GF79" s="271"/>
      <c r="GG79" s="271"/>
      <c r="GH79" s="271"/>
      <c r="GI79" s="271"/>
      <c r="GJ79" s="271"/>
      <c r="GK79" s="271"/>
      <c r="GL79" s="271"/>
      <c r="GM79" s="271"/>
      <c r="GN79" s="271"/>
      <c r="GO79" s="271"/>
      <c r="GP79" s="271"/>
      <c r="GQ79" s="271"/>
      <c r="GR79" s="271"/>
      <c r="GS79" s="271"/>
      <c r="GT79" s="271"/>
      <c r="GU79" s="271"/>
      <c r="GV79" s="271"/>
      <c r="GW79" s="271"/>
      <c r="GX79" s="271"/>
      <c r="GY79" s="271"/>
      <c r="GZ79" s="271"/>
      <c r="HA79" s="271"/>
      <c r="HB79" s="271"/>
      <c r="HC79" s="271"/>
      <c r="HD79" s="271"/>
      <c r="HE79" s="271"/>
      <c r="HF79" s="271"/>
      <c r="HG79" s="271"/>
      <c r="HH79" s="271"/>
      <c r="HI79" s="271"/>
      <c r="HJ79" s="271"/>
      <c r="HK79" s="271"/>
      <c r="HL79" s="271"/>
      <c r="HM79" s="271"/>
      <c r="HN79" s="271"/>
      <c r="HO79" s="271"/>
      <c r="HP79" s="271"/>
      <c r="HQ79" s="271"/>
      <c r="HR79" s="271"/>
      <c r="HS79" s="271"/>
      <c r="HT79" s="271"/>
      <c r="HU79" s="271"/>
      <c r="HV79" s="271"/>
      <c r="HW79" s="271"/>
      <c r="HX79" s="271"/>
      <c r="HY79" s="271"/>
      <c r="HZ79" s="271"/>
      <c r="IA79" s="271"/>
      <c r="IB79" s="271"/>
      <c r="IC79" s="271"/>
      <c r="ID79" s="271"/>
      <c r="IE79" s="271"/>
      <c r="IF79" s="271"/>
      <c r="IG79" s="271"/>
      <c r="IH79" s="271"/>
      <c r="II79" s="271"/>
      <c r="IJ79" s="271"/>
      <c r="IK79" s="271"/>
      <c r="IL79" s="271"/>
      <c r="IM79" s="271"/>
      <c r="IN79" s="271"/>
      <c r="IO79" s="271"/>
      <c r="IP79" s="271"/>
      <c r="IQ79" s="271"/>
      <c r="IR79" s="271"/>
      <c r="IS79" s="271"/>
      <c r="IT79" s="271"/>
      <c r="IU79" s="271"/>
      <c r="IV79" s="271"/>
      <c r="IW79" s="271"/>
      <c r="IX79" s="271"/>
      <c r="IY79" s="271"/>
      <c r="IZ79" s="271"/>
      <c r="JA79" s="271"/>
      <c r="JB79" s="271"/>
      <c r="JC79" s="271"/>
      <c r="JD79" s="271"/>
      <c r="JE79" s="271"/>
      <c r="JF79" s="271"/>
      <c r="JG79" s="271"/>
      <c r="JH79" s="271"/>
      <c r="JI79" s="271"/>
      <c r="JJ79" s="271"/>
      <c r="JK79" s="271"/>
      <c r="JL79" s="271"/>
      <c r="JM79" s="271"/>
      <c r="JN79" s="271"/>
      <c r="JO79" s="271"/>
      <c r="JP79" s="271"/>
      <c r="JQ79" s="271"/>
      <c r="JR79" s="271"/>
      <c r="JS79" s="271"/>
      <c r="JT79" s="271"/>
      <c r="JU79" s="271"/>
      <c r="JV79" s="271"/>
      <c r="JW79" s="271"/>
      <c r="JX79" s="271"/>
      <c r="JY79" s="271"/>
      <c r="JZ79" s="271"/>
      <c r="KA79" s="271"/>
      <c r="KB79" s="271"/>
      <c r="KC79" s="271"/>
      <c r="KD79" s="271"/>
      <c r="KE79" s="271"/>
      <c r="KF79" s="271"/>
      <c r="KG79" s="271"/>
      <c r="KH79" s="271"/>
      <c r="KI79" s="271"/>
      <c r="KJ79" s="271"/>
      <c r="KK79" s="271"/>
      <c r="KL79" s="271"/>
      <c r="KM79" s="271"/>
      <c r="KN79" s="271"/>
      <c r="KO79" s="271"/>
      <c r="KP79" s="271"/>
      <c r="KQ79" s="271"/>
      <c r="KR79" s="271"/>
      <c r="KS79" s="271"/>
      <c r="KT79" s="271"/>
      <c r="KU79" s="271"/>
      <c r="KV79" s="271"/>
      <c r="KW79" s="271"/>
      <c r="KX79" s="271"/>
      <c r="KY79" s="271"/>
      <c r="KZ79" s="271"/>
      <c r="LA79" s="271"/>
      <c r="LB79" s="271"/>
      <c r="LC79" s="271"/>
      <c r="LD79" s="271"/>
      <c r="LE79" s="271"/>
      <c r="LF79" s="271"/>
      <c r="LG79" s="271"/>
      <c r="LH79" s="271"/>
      <c r="LI79" s="271"/>
      <c r="LJ79" s="271"/>
      <c r="LK79" s="271"/>
      <c r="LL79" s="271"/>
      <c r="LM79" s="271"/>
      <c r="LN79" s="271"/>
      <c r="LO79" s="271"/>
      <c r="LP79" s="271"/>
      <c r="LQ79" s="271"/>
      <c r="LR79" s="271"/>
      <c r="LS79" s="271"/>
      <c r="LT79" s="271"/>
      <c r="LU79" s="271"/>
      <c r="LV79" s="271"/>
      <c r="LW79" s="271"/>
      <c r="LX79" s="271"/>
      <c r="LY79" s="271"/>
      <c r="LZ79" s="271"/>
      <c r="MA79" s="271"/>
      <c r="MB79" s="271"/>
      <c r="MC79" s="271"/>
      <c r="MD79" s="271"/>
      <c r="ME79" s="271"/>
      <c r="MF79" s="271"/>
      <c r="MG79" s="271"/>
      <c r="MH79" s="271"/>
      <c r="MI79" s="271"/>
      <c r="MJ79" s="271"/>
      <c r="MK79" s="271"/>
      <c r="ML79" s="271"/>
      <c r="MM79" s="271"/>
      <c r="MN79" s="271"/>
      <c r="MO79" s="271"/>
      <c r="MP79" s="271"/>
      <c r="MQ79" s="271"/>
      <c r="MR79" s="271"/>
      <c r="MS79" s="271"/>
      <c r="MT79" s="271"/>
      <c r="MU79" s="271"/>
      <c r="MV79" s="271"/>
      <c r="MW79" s="271"/>
      <c r="MX79" s="271"/>
      <c r="MY79" s="271"/>
      <c r="MZ79" s="271"/>
      <c r="NA79" s="271"/>
      <c r="NB79" s="271"/>
      <c r="NC79" s="271"/>
      <c r="ND79" s="271"/>
      <c r="NE79" s="271"/>
      <c r="NF79" s="271"/>
      <c r="NG79" s="271"/>
      <c r="NH79" s="271"/>
      <c r="NI79" s="271"/>
      <c r="NJ79" s="271"/>
      <c r="NK79" s="271"/>
      <c r="NL79" s="271"/>
      <c r="NM79" s="271"/>
      <c r="NN79" s="271"/>
      <c r="NO79" s="271"/>
      <c r="NP79" s="271"/>
      <c r="NQ79" s="271"/>
      <c r="NR79" s="271"/>
      <c r="NS79" s="271"/>
      <c r="NT79" s="271"/>
      <c r="NU79" s="271"/>
      <c r="NV79" s="271"/>
      <c r="NW79" s="271"/>
      <c r="NX79" s="271"/>
      <c r="NY79" s="271"/>
      <c r="NZ79" s="271"/>
      <c r="OA79" s="271"/>
      <c r="OB79" s="271"/>
      <c r="OC79" s="271"/>
      <c r="OD79" s="271"/>
      <c r="OE79" s="271"/>
      <c r="OF79" s="271"/>
      <c r="OG79" s="271"/>
      <c r="OH79" s="271"/>
      <c r="OI79" s="271"/>
      <c r="OJ79" s="271"/>
      <c r="OK79" s="271"/>
      <c r="OL79" s="271"/>
      <c r="OM79" s="271"/>
      <c r="ON79" s="271"/>
      <c r="OO79" s="271"/>
      <c r="OP79" s="271"/>
      <c r="OQ79" s="271"/>
      <c r="OR79" s="271"/>
      <c r="OS79" s="271"/>
      <c r="OT79" s="271"/>
      <c r="OU79" s="271"/>
      <c r="OV79" s="271"/>
      <c r="OW79" s="271"/>
      <c r="OX79" s="271"/>
      <c r="OY79" s="271"/>
      <c r="OZ79" s="271"/>
      <c r="PA79" s="271"/>
      <c r="PB79" s="271"/>
      <c r="PC79" s="271"/>
      <c r="PD79" s="271"/>
      <c r="PE79" s="271"/>
      <c r="PF79" s="271"/>
      <c r="PG79" s="271"/>
      <c r="PH79" s="271"/>
      <c r="PI79" s="271"/>
      <c r="PJ79" s="271"/>
      <c r="PK79" s="271"/>
      <c r="PL79" s="271"/>
      <c r="PM79" s="271"/>
      <c r="PN79" s="271"/>
      <c r="PO79" s="271"/>
      <c r="PP79" s="271"/>
      <c r="PQ79" s="271"/>
      <c r="PR79" s="271"/>
      <c r="PS79" s="271"/>
      <c r="PT79" s="271"/>
      <c r="PU79" s="271"/>
      <c r="PV79" s="271"/>
      <c r="PW79" s="271"/>
      <c r="PX79" s="271"/>
      <c r="PY79" s="271"/>
      <c r="PZ79" s="271"/>
      <c r="QA79" s="271"/>
      <c r="QB79" s="271"/>
      <c r="QC79" s="271"/>
      <c r="QD79" s="271"/>
      <c r="QE79" s="271"/>
      <c r="QF79" s="271"/>
      <c r="QG79" s="271"/>
      <c r="QH79" s="271"/>
      <c r="QI79" s="271"/>
      <c r="QJ79" s="271"/>
      <c r="QK79" s="271"/>
      <c r="QL79" s="271"/>
      <c r="QM79" s="271"/>
      <c r="QN79" s="271"/>
      <c r="QO79" s="271"/>
      <c r="QP79" s="271"/>
      <c r="QQ79" s="271"/>
      <c r="QR79" s="271"/>
      <c r="QS79" s="271"/>
      <c r="QT79" s="271"/>
      <c r="QU79" s="271"/>
      <c r="QV79" s="271"/>
      <c r="QW79" s="271"/>
      <c r="QX79" s="271"/>
      <c r="QY79" s="271"/>
      <c r="QZ79" s="271"/>
      <c r="RA79" s="271"/>
      <c r="RB79" s="271"/>
      <c r="RC79" s="271"/>
      <c r="RD79" s="271"/>
      <c r="RE79" s="271"/>
      <c r="RF79" s="271"/>
      <c r="RG79" s="271"/>
      <c r="RH79" s="271"/>
      <c r="RI79" s="271"/>
      <c r="RJ79" s="271"/>
      <c r="RK79" s="271"/>
      <c r="RL79" s="271"/>
      <c r="RM79" s="271"/>
      <c r="RN79" s="271"/>
      <c r="RO79" s="271"/>
      <c r="RP79" s="271"/>
      <c r="RQ79" s="271"/>
      <c r="RR79" s="271"/>
      <c r="RS79" s="271"/>
      <c r="RT79" s="271"/>
      <c r="RU79" s="271"/>
      <c r="RV79" s="271"/>
      <c r="RW79" s="271"/>
      <c r="RX79" s="271"/>
      <c r="RY79" s="271"/>
      <c r="RZ79" s="271"/>
      <c r="SA79" s="271"/>
      <c r="SB79" s="271"/>
      <c r="SC79" s="271"/>
      <c r="SD79" s="271"/>
      <c r="SE79" s="271"/>
      <c r="SF79" s="271"/>
      <c r="SG79" s="271"/>
      <c r="SH79" s="271"/>
      <c r="SI79" s="271"/>
      <c r="SJ79" s="271"/>
      <c r="SK79" s="271"/>
      <c r="SL79" s="271"/>
      <c r="SM79" s="271"/>
      <c r="SN79" s="271"/>
      <c r="SO79" s="271"/>
      <c r="SP79" s="271"/>
      <c r="SQ79" s="271"/>
      <c r="SR79" s="271"/>
      <c r="SS79" s="271"/>
      <c r="ST79" s="271"/>
      <c r="SU79" s="271"/>
      <c r="SV79" s="271"/>
      <c r="SW79" s="271"/>
      <c r="SX79" s="271"/>
      <c r="SY79" s="271"/>
      <c r="SZ79" s="271"/>
      <c r="TA79" s="271"/>
      <c r="TB79" s="271"/>
      <c r="TC79" s="271"/>
      <c r="TD79" s="271"/>
      <c r="TE79" s="271"/>
      <c r="TF79" s="271"/>
      <c r="TG79" s="271"/>
      <c r="TH79" s="271"/>
      <c r="TI79" s="271"/>
      <c r="TJ79" s="271"/>
      <c r="TK79" s="271"/>
      <c r="TL79" s="271"/>
      <c r="TM79" s="271"/>
      <c r="TN79" s="271"/>
      <c r="TO79" s="271"/>
      <c r="TP79" s="271"/>
      <c r="TQ79" s="271"/>
      <c r="TR79" s="271"/>
      <c r="TS79" s="271"/>
      <c r="TT79" s="271"/>
      <c r="TU79" s="271"/>
      <c r="TV79" s="271"/>
      <c r="TW79" s="271"/>
      <c r="TX79" s="271"/>
      <c r="TY79" s="271"/>
      <c r="TZ79" s="271"/>
      <c r="UA79" s="271"/>
      <c r="UB79" s="271"/>
      <c r="UC79" s="271"/>
      <c r="UD79" s="271"/>
      <c r="UE79" s="271"/>
      <c r="UF79" s="271"/>
      <c r="UG79" s="271"/>
      <c r="UH79" s="271"/>
      <c r="UI79" s="271"/>
      <c r="UJ79" s="271"/>
      <c r="UK79" s="271"/>
      <c r="UL79" s="271"/>
      <c r="UM79" s="271"/>
      <c r="UN79" s="271"/>
      <c r="UO79" s="271"/>
      <c r="UP79" s="271"/>
      <c r="UQ79" s="271"/>
      <c r="UR79" s="271"/>
      <c r="US79" s="271"/>
      <c r="UT79" s="271"/>
      <c r="UU79" s="271"/>
      <c r="UV79" s="271"/>
      <c r="UW79" s="271"/>
      <c r="UX79" s="271"/>
      <c r="UY79" s="271"/>
      <c r="UZ79" s="271"/>
      <c r="VA79" s="271"/>
      <c r="VB79" s="271"/>
      <c r="VC79" s="271"/>
      <c r="VD79" s="271"/>
      <c r="VE79" s="271"/>
      <c r="VF79" s="271"/>
      <c r="VG79" s="271"/>
      <c r="VH79" s="271"/>
      <c r="VI79" s="271"/>
      <c r="VJ79" s="271"/>
      <c r="VK79" s="271"/>
      <c r="VL79" s="271"/>
      <c r="VM79" s="271"/>
      <c r="VN79" s="271"/>
      <c r="VO79" s="271"/>
      <c r="VP79" s="271"/>
      <c r="VQ79" s="271"/>
      <c r="VR79" s="271"/>
      <c r="VS79" s="271"/>
      <c r="VT79" s="271"/>
      <c r="VU79" s="271"/>
      <c r="VV79" s="271"/>
      <c r="VW79" s="271"/>
      <c r="VX79" s="271"/>
      <c r="VY79" s="271"/>
      <c r="VZ79" s="271"/>
      <c r="WA79" s="271"/>
      <c r="WB79" s="271"/>
      <c r="WC79" s="271"/>
      <c r="WD79" s="271"/>
      <c r="WE79" s="271"/>
      <c r="WF79" s="271"/>
      <c r="WG79" s="271"/>
      <c r="WH79" s="271"/>
      <c r="WI79" s="271"/>
      <c r="WJ79" s="271"/>
      <c r="WK79" s="271"/>
      <c r="WL79" s="271"/>
      <c r="WM79" s="271"/>
      <c r="WN79" s="271"/>
      <c r="WO79" s="271"/>
      <c r="WP79" s="271"/>
      <c r="WQ79" s="271"/>
      <c r="WR79" s="271"/>
      <c r="WS79" s="271"/>
      <c r="WT79" s="271"/>
      <c r="WU79" s="271"/>
      <c r="WV79" s="271"/>
      <c r="WW79" s="271"/>
      <c r="WX79" s="271"/>
      <c r="WY79" s="271"/>
      <c r="WZ79" s="271"/>
      <c r="XA79" s="271"/>
      <c r="XB79" s="271"/>
      <c r="XC79" s="271"/>
      <c r="XD79" s="271"/>
      <c r="XE79" s="271"/>
      <c r="XF79" s="271"/>
      <c r="XG79" s="271"/>
      <c r="XH79" s="271"/>
      <c r="XI79" s="271"/>
      <c r="XJ79" s="271"/>
      <c r="XK79" s="271"/>
      <c r="XL79" s="271"/>
      <c r="XM79" s="271"/>
      <c r="XN79" s="271"/>
      <c r="XO79" s="271"/>
      <c r="XP79" s="271"/>
      <c r="XQ79" s="271"/>
      <c r="XR79" s="271"/>
      <c r="XS79" s="271"/>
      <c r="XT79" s="271"/>
      <c r="XU79" s="271"/>
      <c r="XV79" s="271"/>
      <c r="XW79" s="271"/>
      <c r="XX79" s="271"/>
      <c r="XY79" s="271"/>
      <c r="XZ79" s="271"/>
      <c r="YA79" s="271"/>
      <c r="YB79" s="271"/>
      <c r="YC79" s="271"/>
      <c r="YD79" s="271"/>
      <c r="YE79" s="271"/>
      <c r="YF79" s="271"/>
      <c r="YG79" s="271"/>
      <c r="YH79" s="271"/>
      <c r="YI79" s="271"/>
      <c r="YJ79" s="271"/>
      <c r="YK79" s="271"/>
      <c r="YL79" s="271"/>
      <c r="YM79" s="271"/>
      <c r="YN79" s="271"/>
      <c r="YO79" s="271"/>
      <c r="YP79" s="271"/>
      <c r="YQ79" s="271"/>
      <c r="YR79" s="271"/>
      <c r="YS79" s="271"/>
      <c r="YT79" s="271"/>
      <c r="YU79" s="271"/>
      <c r="YV79" s="271"/>
      <c r="YW79" s="271"/>
      <c r="YX79" s="271"/>
      <c r="YY79" s="271"/>
      <c r="YZ79" s="271"/>
      <c r="ZA79" s="271"/>
      <c r="ZB79" s="271"/>
      <c r="ZC79" s="271"/>
      <c r="ZD79" s="271"/>
      <c r="ZE79" s="271"/>
      <c r="ZF79" s="271"/>
      <c r="ZG79" s="271"/>
      <c r="ZH79" s="271"/>
      <c r="ZI79" s="271"/>
      <c r="ZJ79" s="271"/>
      <c r="ZK79" s="271"/>
      <c r="ZL79" s="271"/>
      <c r="ZM79" s="271"/>
      <c r="ZN79" s="271"/>
      <c r="ZO79" s="271"/>
      <c r="ZP79" s="271"/>
      <c r="ZQ79" s="271"/>
      <c r="ZR79" s="271"/>
      <c r="ZS79" s="271"/>
      <c r="ZT79" s="271"/>
      <c r="ZU79" s="271"/>
      <c r="ZV79" s="271"/>
      <c r="ZW79" s="271"/>
      <c r="ZX79" s="271"/>
      <c r="ZY79" s="271"/>
      <c r="ZZ79" s="271"/>
      <c r="AAA79" s="271"/>
      <c r="AAB79" s="271"/>
      <c r="AAC79" s="271"/>
      <c r="AAD79" s="271"/>
      <c r="AAE79" s="271"/>
      <c r="AAF79" s="271"/>
      <c r="AAG79" s="271"/>
      <c r="AAH79" s="271"/>
      <c r="AAI79" s="271"/>
      <c r="AAJ79" s="271"/>
      <c r="AAK79" s="271"/>
      <c r="AAL79" s="271"/>
      <c r="AAM79" s="271"/>
      <c r="AAN79" s="271"/>
      <c r="AAO79" s="271"/>
      <c r="AAP79" s="271"/>
      <c r="AAQ79" s="271"/>
      <c r="AAR79" s="271"/>
      <c r="AAS79" s="271"/>
      <c r="AAT79" s="271"/>
      <c r="AAU79" s="271"/>
      <c r="AAV79" s="271"/>
      <c r="AAW79" s="271"/>
      <c r="AAX79" s="271"/>
      <c r="AAY79" s="271"/>
      <c r="AAZ79" s="271"/>
      <c r="ABA79" s="271"/>
      <c r="ABB79" s="271"/>
      <c r="ABC79" s="271"/>
      <c r="ABD79" s="271"/>
      <c r="ABE79" s="271"/>
      <c r="ABF79" s="271"/>
      <c r="ABG79" s="271"/>
      <c r="ABH79" s="271"/>
      <c r="ABI79" s="271"/>
      <c r="ABJ79" s="271"/>
      <c r="ABK79" s="271"/>
      <c r="ABL79" s="271"/>
      <c r="ABM79" s="271"/>
      <c r="ABN79" s="271"/>
      <c r="ABO79" s="271"/>
      <c r="ABP79" s="271"/>
      <c r="ABQ79" s="271"/>
      <c r="ABR79" s="271"/>
      <c r="ABS79" s="271"/>
      <c r="ABT79" s="271"/>
      <c r="ABU79" s="271"/>
      <c r="ABV79" s="271"/>
      <c r="ABW79" s="271"/>
      <c r="ABX79" s="271"/>
      <c r="ABY79" s="271"/>
      <c r="ABZ79" s="271"/>
      <c r="ACA79" s="271"/>
      <c r="ACB79" s="271"/>
      <c r="ACC79" s="271"/>
      <c r="ACD79" s="271"/>
      <c r="ACE79" s="271"/>
      <c r="ACF79" s="271"/>
      <c r="ACG79" s="271"/>
      <c r="ACH79" s="271"/>
      <c r="ACI79" s="271"/>
      <c r="ACJ79" s="271"/>
      <c r="ACK79" s="271"/>
      <c r="ACL79" s="271"/>
      <c r="ACM79" s="271"/>
      <c r="ACN79" s="271"/>
      <c r="ACO79" s="271"/>
      <c r="ACP79" s="271"/>
      <c r="ACQ79" s="271"/>
      <c r="ACR79" s="271"/>
      <c r="ACS79" s="271"/>
      <c r="ACT79" s="271"/>
      <c r="ACU79" s="271"/>
      <c r="ACV79" s="271"/>
      <c r="ACW79" s="271"/>
      <c r="ACX79" s="271"/>
      <c r="ACY79" s="271"/>
      <c r="ACZ79" s="271"/>
      <c r="ADA79" s="271"/>
      <c r="ADB79" s="271"/>
      <c r="ADC79" s="271"/>
      <c r="ADD79" s="271"/>
      <c r="ADE79" s="271"/>
      <c r="ADF79" s="271"/>
      <c r="ADG79" s="271"/>
      <c r="ADH79" s="271"/>
      <c r="ADI79" s="271"/>
      <c r="ADJ79" s="271"/>
      <c r="ADK79" s="271"/>
      <c r="ADL79" s="271"/>
      <c r="ADM79" s="271"/>
      <c r="ADN79" s="271"/>
      <c r="ADO79" s="271"/>
      <c r="ADP79" s="271"/>
      <c r="ADQ79" s="271"/>
      <c r="ADR79" s="271"/>
      <c r="ADS79" s="271"/>
      <c r="ADT79" s="271"/>
      <c r="ADU79" s="271"/>
      <c r="ADV79" s="271"/>
      <c r="ADW79" s="271"/>
      <c r="ADX79" s="271"/>
      <c r="ADY79" s="271"/>
      <c r="ADZ79" s="271"/>
      <c r="AEA79" s="271"/>
      <c r="AEB79" s="271"/>
      <c r="AEC79" s="271"/>
      <c r="AED79" s="271"/>
      <c r="AEE79" s="271"/>
      <c r="AEF79" s="271"/>
      <c r="AEG79" s="271"/>
      <c r="AEH79" s="271"/>
      <c r="AEI79" s="271"/>
      <c r="AEJ79" s="271"/>
      <c r="AEK79" s="271"/>
      <c r="AEL79" s="271"/>
      <c r="AEM79" s="271"/>
      <c r="AEN79" s="271"/>
      <c r="AEO79" s="271"/>
      <c r="AEP79" s="271"/>
      <c r="AEQ79" s="271"/>
      <c r="AER79" s="271"/>
      <c r="AES79" s="271"/>
      <c r="AET79" s="271"/>
      <c r="AEU79" s="271"/>
      <c r="AEV79" s="271"/>
      <c r="AEW79" s="271"/>
      <c r="AEX79" s="271"/>
      <c r="AEY79" s="271"/>
      <c r="AEZ79" s="271"/>
      <c r="AFA79" s="271"/>
      <c r="AFB79" s="271"/>
      <c r="AFC79" s="271"/>
      <c r="AFD79" s="271"/>
      <c r="AFE79" s="271"/>
      <c r="AFF79" s="271"/>
      <c r="AFG79" s="271"/>
      <c r="AFH79" s="271"/>
      <c r="AFI79" s="271"/>
      <c r="AFJ79" s="271"/>
      <c r="AFK79" s="271"/>
      <c r="AFL79" s="271"/>
      <c r="AFM79" s="271"/>
      <c r="AFN79" s="271"/>
      <c r="AFO79" s="271"/>
      <c r="AFP79" s="271"/>
      <c r="AFQ79" s="271"/>
      <c r="AFR79" s="271"/>
      <c r="AFS79" s="271"/>
      <c r="AFT79" s="271"/>
      <c r="AFU79" s="271"/>
      <c r="AFV79" s="271"/>
      <c r="AFW79" s="271"/>
      <c r="AFX79" s="271"/>
      <c r="AFY79" s="271"/>
      <c r="AFZ79" s="271"/>
      <c r="AGA79" s="271"/>
      <c r="AGB79" s="271"/>
      <c r="AGC79" s="271"/>
      <c r="AGD79" s="271"/>
      <c r="AGE79" s="271"/>
      <c r="AGF79" s="271"/>
      <c r="AGG79" s="271"/>
      <c r="AGH79" s="271"/>
      <c r="AGI79" s="271"/>
      <c r="AGJ79" s="271"/>
      <c r="AGK79" s="271"/>
      <c r="AGL79" s="271"/>
      <c r="AGM79" s="271"/>
      <c r="AGN79" s="271"/>
      <c r="AGO79" s="271"/>
      <c r="AGP79" s="271"/>
      <c r="AGQ79" s="271"/>
      <c r="AGR79" s="271"/>
      <c r="AGS79" s="271"/>
      <c r="AGT79" s="271"/>
      <c r="AGU79" s="271"/>
      <c r="AGV79" s="271"/>
      <c r="AGW79" s="271"/>
      <c r="AGX79" s="271"/>
      <c r="AGY79" s="271"/>
      <c r="AGZ79" s="271"/>
      <c r="AHA79" s="271"/>
      <c r="AHB79" s="271"/>
      <c r="AHC79" s="271"/>
      <c r="AHD79" s="271"/>
      <c r="AHE79" s="271"/>
      <c r="AHF79" s="271"/>
      <c r="AHG79" s="271"/>
      <c r="AHH79" s="271"/>
      <c r="AHI79" s="271"/>
      <c r="AHJ79" s="271"/>
      <c r="AHK79" s="271"/>
      <c r="AHL79" s="271"/>
      <c r="AHM79" s="271"/>
      <c r="AHN79" s="271"/>
      <c r="AHO79" s="271"/>
      <c r="AHP79" s="271"/>
      <c r="AHQ79" s="271"/>
      <c r="AHR79" s="271"/>
      <c r="AHS79" s="271"/>
      <c r="AHT79" s="271"/>
      <c r="AHU79" s="271"/>
      <c r="AHV79" s="271"/>
      <c r="AHW79" s="271"/>
      <c r="AHX79" s="271"/>
      <c r="AHY79" s="271"/>
      <c r="AHZ79" s="271"/>
      <c r="AIA79" s="271"/>
      <c r="AIB79" s="271"/>
      <c r="AIC79" s="271"/>
      <c r="AID79" s="271"/>
      <c r="AIE79" s="271"/>
      <c r="AIF79" s="271"/>
      <c r="AIG79" s="271"/>
      <c r="AIH79" s="271"/>
      <c r="AII79" s="271"/>
      <c r="AIJ79" s="271"/>
      <c r="AIK79" s="271"/>
      <c r="AIL79" s="271"/>
      <c r="AIM79" s="271"/>
      <c r="AIN79" s="271"/>
      <c r="AIO79" s="271"/>
      <c r="AIP79" s="271"/>
      <c r="AIQ79" s="271"/>
      <c r="AIR79" s="271"/>
      <c r="AIS79" s="271"/>
      <c r="AIT79" s="271"/>
      <c r="AIU79" s="271"/>
      <c r="AIV79" s="271"/>
      <c r="AIW79" s="271"/>
      <c r="AIX79" s="271"/>
      <c r="AIY79" s="271"/>
      <c r="AIZ79" s="271"/>
      <c r="AJA79" s="271"/>
      <c r="AJB79" s="271"/>
      <c r="AJC79" s="271"/>
      <c r="AJD79" s="271"/>
      <c r="AJE79" s="271"/>
      <c r="AJF79" s="271"/>
      <c r="AJG79" s="271"/>
      <c r="AJH79" s="271"/>
      <c r="AJI79" s="271"/>
      <c r="AJJ79" s="271"/>
      <c r="AJK79" s="271"/>
      <c r="AJL79" s="271"/>
      <c r="AJM79" s="271"/>
      <c r="AJN79" s="271"/>
      <c r="AJO79" s="271"/>
      <c r="AJP79" s="271"/>
      <c r="AJQ79" s="271"/>
      <c r="AJR79" s="271"/>
      <c r="AJS79" s="271"/>
      <c r="AJT79" s="271"/>
      <c r="AJU79" s="271"/>
      <c r="AJV79" s="271"/>
      <c r="AJW79" s="271"/>
      <c r="AJX79" s="271"/>
      <c r="AJY79" s="271"/>
      <c r="AJZ79" s="271"/>
      <c r="AKA79" s="271"/>
      <c r="AKB79" s="271"/>
      <c r="AKC79" s="271"/>
      <c r="AKD79" s="271"/>
      <c r="AKE79" s="271"/>
      <c r="AKF79" s="271"/>
      <c r="AKG79" s="271"/>
      <c r="AKH79" s="271"/>
      <c r="AKI79" s="271"/>
      <c r="AKJ79" s="271"/>
      <c r="AKK79" s="271"/>
      <c r="AKL79" s="271"/>
      <c r="AKM79" s="271"/>
      <c r="AKN79" s="271"/>
      <c r="AKO79" s="271"/>
      <c r="AKP79" s="271"/>
      <c r="AKQ79" s="271"/>
      <c r="AKR79" s="271"/>
      <c r="AKS79" s="271"/>
      <c r="AKT79" s="271"/>
      <c r="AKU79" s="271"/>
      <c r="AKV79" s="271"/>
      <c r="AKW79" s="271"/>
      <c r="AKX79" s="271"/>
      <c r="AKY79" s="271"/>
      <c r="AKZ79" s="271"/>
      <c r="ALA79" s="271"/>
      <c r="ALB79" s="271"/>
      <c r="ALC79" s="271"/>
      <c r="ALD79" s="271"/>
      <c r="ALE79" s="271"/>
      <c r="ALF79" s="271"/>
      <c r="ALG79" s="271"/>
      <c r="ALH79" s="271"/>
      <c r="ALI79" s="271"/>
      <c r="ALJ79" s="271"/>
      <c r="ALK79" s="271"/>
      <c r="ALL79" s="271"/>
      <c r="ALM79" s="271"/>
      <c r="ALN79" s="271"/>
      <c r="ALO79" s="271"/>
      <c r="ALP79" s="271"/>
      <c r="ALQ79" s="271"/>
      <c r="ALR79" s="271"/>
      <c r="ALS79" s="271"/>
      <c r="ALT79" s="271"/>
      <c r="ALU79" s="271"/>
      <c r="ALV79" s="271"/>
      <c r="ALW79" s="271"/>
      <c r="ALX79" s="271"/>
      <c r="ALY79" s="271"/>
      <c r="ALZ79" s="271"/>
      <c r="AMA79" s="271"/>
      <c r="AMB79" s="271"/>
      <c r="AMC79" s="271"/>
      <c r="AMD79" s="271"/>
      <c r="AME79" s="271"/>
      <c r="AMF79" s="271"/>
      <c r="AMG79" s="271"/>
      <c r="AMH79" s="271"/>
      <c r="AMI79" s="271"/>
      <c r="AMJ79" s="271"/>
      <c r="AMK79" s="271"/>
      <c r="AML79" s="271"/>
      <c r="AMM79" s="271"/>
      <c r="AMN79" s="271"/>
      <c r="AMO79" s="271"/>
    </row>
    <row r="80" spans="1:1029" s="1" customFormat="1" ht="69" customHeight="1">
      <c r="A80" s="283"/>
      <c r="B80" s="10">
        <v>64</v>
      </c>
      <c r="C80" s="280">
        <v>63</v>
      </c>
      <c r="D80" s="281">
        <v>73</v>
      </c>
      <c r="E80" s="10" t="s">
        <v>381</v>
      </c>
      <c r="F80" s="10" t="s">
        <v>61</v>
      </c>
      <c r="G80" s="11"/>
      <c r="H80" s="11"/>
      <c r="I80" s="11"/>
      <c r="J80" s="11"/>
      <c r="K80" s="11"/>
      <c r="L80" s="11"/>
      <c r="M80" s="11"/>
      <c r="N80" s="395">
        <v>41</v>
      </c>
      <c r="O80" s="390" t="s">
        <v>368</v>
      </c>
      <c r="P80" s="390" t="s">
        <v>210</v>
      </c>
      <c r="Q80" s="384" t="s">
        <v>334</v>
      </c>
      <c r="R80" s="385">
        <v>22</v>
      </c>
      <c r="S80" s="386">
        <v>32</v>
      </c>
      <c r="T80" s="387"/>
      <c r="U80" s="387"/>
      <c r="V80" s="387">
        <v>1</v>
      </c>
      <c r="W80" s="387"/>
      <c r="X80" s="387"/>
      <c r="Y80" s="387"/>
      <c r="Z80" s="387"/>
      <c r="AA80" s="386">
        <v>1</v>
      </c>
      <c r="AB80" s="383">
        <v>19</v>
      </c>
      <c r="AC80" s="388">
        <v>1</v>
      </c>
      <c r="AD80" s="387" t="s">
        <v>357</v>
      </c>
      <c r="AE80" s="387" t="s">
        <v>92</v>
      </c>
      <c r="AF80" s="387" t="s">
        <v>358</v>
      </c>
      <c r="AG80" s="387" t="s">
        <v>68</v>
      </c>
      <c r="AH80" s="387" t="s">
        <v>68</v>
      </c>
      <c r="AI80" s="387" t="s">
        <v>68</v>
      </c>
      <c r="AJ80" s="387" t="s">
        <v>68</v>
      </c>
      <c r="AK80" s="387" t="s">
        <v>68</v>
      </c>
      <c r="AL80" s="387" t="s">
        <v>93</v>
      </c>
      <c r="AM80" s="387" t="s">
        <v>382</v>
      </c>
      <c r="AN80" s="384" t="s">
        <v>71</v>
      </c>
      <c r="AO80" s="384" t="s">
        <v>72</v>
      </c>
      <c r="AP80" s="384"/>
      <c r="AQ80" s="384"/>
      <c r="AR80" s="384"/>
      <c r="AS80" s="384"/>
      <c r="AT80" s="387"/>
      <c r="AU80" s="387"/>
      <c r="AV80" s="387"/>
      <c r="AW80" s="387"/>
      <c r="AX80" s="387">
        <v>1</v>
      </c>
      <c r="AY80" s="387"/>
      <c r="AZ80" s="387"/>
      <c r="BA80" s="387"/>
      <c r="BB80" s="387"/>
      <c r="BC80" s="387"/>
      <c r="BD80" s="387"/>
      <c r="BE80" s="387"/>
      <c r="BF80" s="387"/>
      <c r="BG80" s="387"/>
      <c r="BH80" s="387"/>
      <c r="BI80" s="387"/>
      <c r="BJ80" s="387"/>
      <c r="BK80" s="389">
        <v>1230</v>
      </c>
      <c r="BL80" s="10"/>
      <c r="BM80" s="10"/>
      <c r="BN80" s="10">
        <v>82</v>
      </c>
      <c r="BO80" s="10" t="s">
        <v>74</v>
      </c>
      <c r="BP80" s="10" t="s">
        <v>383</v>
      </c>
      <c r="BQ80" s="10"/>
      <c r="BR80" s="10" t="str">
        <f t="shared" si="1"/>
        <v>63_73</v>
      </c>
      <c r="BS80" s="282"/>
      <c r="BT80" s="10"/>
      <c r="BU80" s="10" t="s">
        <v>1777</v>
      </c>
      <c r="BV80" s="10"/>
      <c r="BW80" s="289"/>
      <c r="BX80" s="289"/>
      <c r="BY80" s="457"/>
      <c r="BZ80" s="457"/>
      <c r="CA80" s="457"/>
      <c r="CB80" s="271"/>
      <c r="CC80" s="458" t="s">
        <v>1959</v>
      </c>
      <c r="CD80" s="271"/>
      <c r="CE80" s="271"/>
      <c r="CF80" s="271"/>
      <c r="CG80" s="271"/>
      <c r="CH80" s="271"/>
      <c r="CI80" s="271"/>
      <c r="CJ80" s="271"/>
      <c r="CK80" s="271"/>
      <c r="CL80" s="271"/>
      <c r="CM80" s="271"/>
      <c r="CN80" s="271"/>
      <c r="CO80" s="271"/>
      <c r="CP80" s="271"/>
      <c r="CQ80" s="271"/>
      <c r="CR80" s="271"/>
      <c r="CS80" s="271"/>
      <c r="CT80" s="271"/>
      <c r="CU80" s="271"/>
      <c r="CV80" s="271"/>
      <c r="CW80" s="271"/>
      <c r="CX80" s="271"/>
      <c r="CY80" s="271"/>
      <c r="CZ80" s="271"/>
      <c r="DA80" s="271"/>
      <c r="DB80" s="271"/>
      <c r="DC80" s="271"/>
      <c r="DD80" s="271"/>
      <c r="DE80" s="271"/>
      <c r="DF80" s="271"/>
      <c r="DG80" s="271"/>
      <c r="DH80" s="271"/>
      <c r="DI80" s="271"/>
      <c r="DJ80" s="271"/>
      <c r="DK80" s="271"/>
      <c r="DL80" s="271"/>
      <c r="DM80" s="271"/>
      <c r="DN80" s="271"/>
      <c r="DO80" s="271"/>
      <c r="DP80" s="271"/>
      <c r="DQ80" s="271"/>
      <c r="DR80" s="271"/>
      <c r="DS80" s="271"/>
      <c r="DT80" s="271"/>
      <c r="DU80" s="271"/>
      <c r="DV80" s="271"/>
      <c r="DW80" s="271"/>
      <c r="DX80" s="271"/>
      <c r="DY80" s="271"/>
      <c r="DZ80" s="271"/>
      <c r="EA80" s="271"/>
      <c r="EB80" s="271"/>
      <c r="EC80" s="271"/>
      <c r="ED80" s="271"/>
      <c r="EE80" s="271"/>
      <c r="EF80" s="271"/>
      <c r="EG80" s="271"/>
      <c r="EH80" s="271"/>
      <c r="EI80" s="271"/>
      <c r="EJ80" s="271"/>
      <c r="EK80" s="271"/>
      <c r="EL80" s="271"/>
      <c r="EM80" s="271"/>
      <c r="EN80" s="271"/>
      <c r="EO80" s="271"/>
      <c r="EP80" s="271"/>
      <c r="EQ80" s="271"/>
      <c r="ER80" s="271"/>
      <c r="ES80" s="271"/>
      <c r="ET80" s="271"/>
      <c r="EU80" s="271"/>
      <c r="EV80" s="271"/>
      <c r="EW80" s="271"/>
      <c r="EX80" s="271"/>
      <c r="EY80" s="271"/>
      <c r="EZ80" s="271"/>
      <c r="FA80" s="271"/>
      <c r="FB80" s="271"/>
      <c r="FC80" s="271"/>
      <c r="FD80" s="271"/>
      <c r="FE80" s="271"/>
      <c r="FF80" s="271"/>
      <c r="FG80" s="271"/>
      <c r="FH80" s="271"/>
      <c r="FI80" s="271"/>
      <c r="FJ80" s="271"/>
      <c r="FK80" s="271"/>
      <c r="FL80" s="271"/>
      <c r="FM80" s="271"/>
      <c r="FN80" s="271"/>
      <c r="FO80" s="271"/>
      <c r="FP80" s="271"/>
      <c r="FQ80" s="271"/>
      <c r="FR80" s="271"/>
      <c r="FS80" s="271"/>
      <c r="FT80" s="271"/>
      <c r="FU80" s="271"/>
      <c r="FV80" s="271"/>
      <c r="FW80" s="271"/>
      <c r="FX80" s="271"/>
      <c r="FY80" s="271"/>
      <c r="FZ80" s="271"/>
      <c r="GA80" s="271"/>
      <c r="GB80" s="271"/>
      <c r="GC80" s="271"/>
      <c r="GD80" s="271"/>
      <c r="GE80" s="271"/>
      <c r="GF80" s="271"/>
      <c r="GG80" s="271"/>
      <c r="GH80" s="271"/>
      <c r="GI80" s="271"/>
      <c r="GJ80" s="271"/>
      <c r="GK80" s="271"/>
      <c r="GL80" s="271"/>
      <c r="GM80" s="271"/>
      <c r="GN80" s="271"/>
      <c r="GO80" s="271"/>
      <c r="GP80" s="271"/>
      <c r="GQ80" s="271"/>
      <c r="GR80" s="271"/>
      <c r="GS80" s="271"/>
      <c r="GT80" s="271"/>
      <c r="GU80" s="271"/>
      <c r="GV80" s="271"/>
      <c r="GW80" s="271"/>
      <c r="GX80" s="271"/>
      <c r="GY80" s="271"/>
      <c r="GZ80" s="271"/>
      <c r="HA80" s="271"/>
      <c r="HB80" s="271"/>
      <c r="HC80" s="271"/>
      <c r="HD80" s="271"/>
      <c r="HE80" s="271"/>
      <c r="HF80" s="271"/>
      <c r="HG80" s="271"/>
      <c r="HH80" s="271"/>
      <c r="HI80" s="271"/>
      <c r="HJ80" s="271"/>
      <c r="HK80" s="271"/>
      <c r="HL80" s="271"/>
      <c r="HM80" s="271"/>
      <c r="HN80" s="271"/>
      <c r="HO80" s="271"/>
      <c r="HP80" s="271"/>
      <c r="HQ80" s="271"/>
      <c r="HR80" s="271"/>
      <c r="HS80" s="271"/>
      <c r="HT80" s="271"/>
      <c r="HU80" s="271"/>
      <c r="HV80" s="271"/>
      <c r="HW80" s="271"/>
      <c r="HX80" s="271"/>
      <c r="HY80" s="271"/>
      <c r="HZ80" s="271"/>
      <c r="IA80" s="271"/>
      <c r="IB80" s="271"/>
      <c r="IC80" s="271"/>
      <c r="ID80" s="271"/>
      <c r="IE80" s="271"/>
      <c r="IF80" s="271"/>
      <c r="IG80" s="271"/>
      <c r="IH80" s="271"/>
      <c r="II80" s="271"/>
      <c r="IJ80" s="271"/>
      <c r="IK80" s="271"/>
      <c r="IL80" s="271"/>
      <c r="IM80" s="271"/>
      <c r="IN80" s="271"/>
      <c r="IO80" s="271"/>
      <c r="IP80" s="271"/>
      <c r="IQ80" s="271"/>
      <c r="IR80" s="271"/>
      <c r="IS80" s="271"/>
      <c r="IT80" s="271"/>
      <c r="IU80" s="271"/>
      <c r="IV80" s="271"/>
      <c r="IW80" s="271"/>
      <c r="IX80" s="271"/>
      <c r="IY80" s="271"/>
      <c r="IZ80" s="271"/>
      <c r="JA80" s="271"/>
      <c r="JB80" s="271"/>
      <c r="JC80" s="271"/>
      <c r="JD80" s="271"/>
      <c r="JE80" s="271"/>
      <c r="JF80" s="271"/>
      <c r="JG80" s="271"/>
      <c r="JH80" s="271"/>
      <c r="JI80" s="271"/>
      <c r="JJ80" s="271"/>
      <c r="JK80" s="271"/>
      <c r="JL80" s="271"/>
      <c r="JM80" s="271"/>
      <c r="JN80" s="271"/>
      <c r="JO80" s="271"/>
      <c r="JP80" s="271"/>
      <c r="JQ80" s="271"/>
      <c r="JR80" s="271"/>
      <c r="JS80" s="271"/>
      <c r="JT80" s="271"/>
      <c r="JU80" s="271"/>
      <c r="JV80" s="271"/>
      <c r="JW80" s="271"/>
      <c r="JX80" s="271"/>
      <c r="JY80" s="271"/>
      <c r="JZ80" s="271"/>
      <c r="KA80" s="271"/>
      <c r="KB80" s="271"/>
      <c r="KC80" s="271"/>
      <c r="KD80" s="271"/>
      <c r="KE80" s="271"/>
      <c r="KF80" s="271"/>
      <c r="KG80" s="271"/>
      <c r="KH80" s="271"/>
      <c r="KI80" s="271"/>
      <c r="KJ80" s="271"/>
      <c r="KK80" s="271"/>
      <c r="KL80" s="271"/>
      <c r="KM80" s="271"/>
      <c r="KN80" s="271"/>
      <c r="KO80" s="271"/>
      <c r="KP80" s="271"/>
      <c r="KQ80" s="271"/>
      <c r="KR80" s="271"/>
      <c r="KS80" s="271"/>
      <c r="KT80" s="271"/>
      <c r="KU80" s="271"/>
      <c r="KV80" s="271"/>
      <c r="KW80" s="271"/>
      <c r="KX80" s="271"/>
      <c r="KY80" s="271"/>
      <c r="KZ80" s="271"/>
      <c r="LA80" s="271"/>
      <c r="LB80" s="271"/>
      <c r="LC80" s="271"/>
      <c r="LD80" s="271"/>
      <c r="LE80" s="271"/>
      <c r="LF80" s="271"/>
      <c r="LG80" s="271"/>
      <c r="LH80" s="271"/>
      <c r="LI80" s="271"/>
      <c r="LJ80" s="271"/>
      <c r="LK80" s="271"/>
      <c r="LL80" s="271"/>
      <c r="LM80" s="271"/>
      <c r="LN80" s="271"/>
      <c r="LO80" s="271"/>
      <c r="LP80" s="271"/>
      <c r="LQ80" s="271"/>
      <c r="LR80" s="271"/>
      <c r="LS80" s="271"/>
      <c r="LT80" s="271"/>
      <c r="LU80" s="271"/>
      <c r="LV80" s="271"/>
      <c r="LW80" s="271"/>
      <c r="LX80" s="271"/>
      <c r="LY80" s="271"/>
      <c r="LZ80" s="271"/>
      <c r="MA80" s="271"/>
      <c r="MB80" s="271"/>
      <c r="MC80" s="271"/>
      <c r="MD80" s="271"/>
      <c r="ME80" s="271"/>
      <c r="MF80" s="271"/>
      <c r="MG80" s="271"/>
      <c r="MH80" s="271"/>
      <c r="MI80" s="271"/>
      <c r="MJ80" s="271"/>
      <c r="MK80" s="271"/>
      <c r="ML80" s="271"/>
      <c r="MM80" s="271"/>
      <c r="MN80" s="271"/>
      <c r="MO80" s="271"/>
      <c r="MP80" s="271"/>
      <c r="MQ80" s="271"/>
      <c r="MR80" s="271"/>
      <c r="MS80" s="271"/>
      <c r="MT80" s="271"/>
      <c r="MU80" s="271"/>
      <c r="MV80" s="271"/>
      <c r="MW80" s="271"/>
      <c r="MX80" s="271"/>
      <c r="MY80" s="271"/>
      <c r="MZ80" s="271"/>
      <c r="NA80" s="271"/>
      <c r="NB80" s="271"/>
      <c r="NC80" s="271"/>
      <c r="ND80" s="271"/>
      <c r="NE80" s="271"/>
      <c r="NF80" s="271"/>
      <c r="NG80" s="271"/>
      <c r="NH80" s="271"/>
      <c r="NI80" s="271"/>
      <c r="NJ80" s="271"/>
      <c r="NK80" s="271"/>
      <c r="NL80" s="271"/>
      <c r="NM80" s="271"/>
      <c r="NN80" s="271"/>
      <c r="NO80" s="271"/>
      <c r="NP80" s="271"/>
      <c r="NQ80" s="271"/>
      <c r="NR80" s="271"/>
      <c r="NS80" s="271"/>
      <c r="NT80" s="271"/>
      <c r="NU80" s="271"/>
      <c r="NV80" s="271"/>
      <c r="NW80" s="271"/>
      <c r="NX80" s="271"/>
      <c r="NY80" s="271"/>
      <c r="NZ80" s="271"/>
      <c r="OA80" s="271"/>
      <c r="OB80" s="271"/>
      <c r="OC80" s="271"/>
      <c r="OD80" s="271"/>
      <c r="OE80" s="271"/>
      <c r="OF80" s="271"/>
      <c r="OG80" s="271"/>
      <c r="OH80" s="271"/>
      <c r="OI80" s="271"/>
      <c r="OJ80" s="271"/>
      <c r="OK80" s="271"/>
      <c r="OL80" s="271"/>
      <c r="OM80" s="271"/>
      <c r="ON80" s="271"/>
      <c r="OO80" s="271"/>
      <c r="OP80" s="271"/>
      <c r="OQ80" s="271"/>
      <c r="OR80" s="271"/>
      <c r="OS80" s="271"/>
      <c r="OT80" s="271"/>
      <c r="OU80" s="271"/>
      <c r="OV80" s="271"/>
      <c r="OW80" s="271"/>
      <c r="OX80" s="271"/>
      <c r="OY80" s="271"/>
      <c r="OZ80" s="271"/>
      <c r="PA80" s="271"/>
      <c r="PB80" s="271"/>
      <c r="PC80" s="271"/>
      <c r="PD80" s="271"/>
      <c r="PE80" s="271"/>
      <c r="PF80" s="271"/>
      <c r="PG80" s="271"/>
      <c r="PH80" s="271"/>
      <c r="PI80" s="271"/>
      <c r="PJ80" s="271"/>
      <c r="PK80" s="271"/>
      <c r="PL80" s="271"/>
      <c r="PM80" s="271"/>
      <c r="PN80" s="271"/>
      <c r="PO80" s="271"/>
      <c r="PP80" s="271"/>
      <c r="PQ80" s="271"/>
      <c r="PR80" s="271"/>
      <c r="PS80" s="271"/>
      <c r="PT80" s="271"/>
      <c r="PU80" s="271"/>
      <c r="PV80" s="271"/>
      <c r="PW80" s="271"/>
      <c r="PX80" s="271"/>
      <c r="PY80" s="271"/>
      <c r="PZ80" s="271"/>
      <c r="QA80" s="271"/>
      <c r="QB80" s="271"/>
      <c r="QC80" s="271"/>
      <c r="QD80" s="271"/>
      <c r="QE80" s="271"/>
      <c r="QF80" s="271"/>
      <c r="QG80" s="271"/>
      <c r="QH80" s="271"/>
      <c r="QI80" s="271"/>
      <c r="QJ80" s="271"/>
      <c r="QK80" s="271"/>
      <c r="QL80" s="271"/>
      <c r="QM80" s="271"/>
      <c r="QN80" s="271"/>
      <c r="QO80" s="271"/>
      <c r="QP80" s="271"/>
      <c r="QQ80" s="271"/>
      <c r="QR80" s="271"/>
      <c r="QS80" s="271"/>
      <c r="QT80" s="271"/>
      <c r="QU80" s="271"/>
      <c r="QV80" s="271"/>
      <c r="QW80" s="271"/>
      <c r="QX80" s="271"/>
      <c r="QY80" s="271"/>
      <c r="QZ80" s="271"/>
      <c r="RA80" s="271"/>
      <c r="RB80" s="271"/>
      <c r="RC80" s="271"/>
      <c r="RD80" s="271"/>
      <c r="RE80" s="271"/>
      <c r="RF80" s="271"/>
      <c r="RG80" s="271"/>
      <c r="RH80" s="271"/>
      <c r="RI80" s="271"/>
      <c r="RJ80" s="271"/>
      <c r="RK80" s="271"/>
      <c r="RL80" s="271"/>
      <c r="RM80" s="271"/>
      <c r="RN80" s="271"/>
      <c r="RO80" s="271"/>
      <c r="RP80" s="271"/>
      <c r="RQ80" s="271"/>
      <c r="RR80" s="271"/>
      <c r="RS80" s="271"/>
      <c r="RT80" s="271"/>
      <c r="RU80" s="271"/>
      <c r="RV80" s="271"/>
      <c r="RW80" s="271"/>
      <c r="RX80" s="271"/>
      <c r="RY80" s="271"/>
      <c r="RZ80" s="271"/>
      <c r="SA80" s="271"/>
      <c r="SB80" s="271"/>
      <c r="SC80" s="271"/>
      <c r="SD80" s="271"/>
      <c r="SE80" s="271"/>
      <c r="SF80" s="271"/>
      <c r="SG80" s="271"/>
      <c r="SH80" s="271"/>
      <c r="SI80" s="271"/>
      <c r="SJ80" s="271"/>
      <c r="SK80" s="271"/>
      <c r="SL80" s="271"/>
      <c r="SM80" s="271"/>
      <c r="SN80" s="271"/>
      <c r="SO80" s="271"/>
      <c r="SP80" s="271"/>
      <c r="SQ80" s="271"/>
      <c r="SR80" s="271"/>
      <c r="SS80" s="271"/>
      <c r="ST80" s="271"/>
      <c r="SU80" s="271"/>
      <c r="SV80" s="271"/>
      <c r="SW80" s="271"/>
      <c r="SX80" s="271"/>
      <c r="SY80" s="271"/>
      <c r="SZ80" s="271"/>
      <c r="TA80" s="271"/>
      <c r="TB80" s="271"/>
      <c r="TC80" s="271"/>
      <c r="TD80" s="271"/>
      <c r="TE80" s="271"/>
      <c r="TF80" s="271"/>
      <c r="TG80" s="271"/>
      <c r="TH80" s="271"/>
      <c r="TI80" s="271"/>
      <c r="TJ80" s="271"/>
      <c r="TK80" s="271"/>
      <c r="TL80" s="271"/>
      <c r="TM80" s="271"/>
      <c r="TN80" s="271"/>
      <c r="TO80" s="271"/>
      <c r="TP80" s="271"/>
      <c r="TQ80" s="271"/>
      <c r="TR80" s="271"/>
      <c r="TS80" s="271"/>
      <c r="TT80" s="271"/>
      <c r="TU80" s="271"/>
      <c r="TV80" s="271"/>
      <c r="TW80" s="271"/>
      <c r="TX80" s="271"/>
      <c r="TY80" s="271"/>
      <c r="TZ80" s="271"/>
      <c r="UA80" s="271"/>
      <c r="UB80" s="271"/>
      <c r="UC80" s="271"/>
      <c r="UD80" s="271"/>
      <c r="UE80" s="271"/>
      <c r="UF80" s="271"/>
      <c r="UG80" s="271"/>
      <c r="UH80" s="271"/>
      <c r="UI80" s="271"/>
      <c r="UJ80" s="271"/>
      <c r="UK80" s="271"/>
      <c r="UL80" s="271"/>
      <c r="UM80" s="271"/>
      <c r="UN80" s="271"/>
      <c r="UO80" s="271"/>
      <c r="UP80" s="271"/>
      <c r="UQ80" s="271"/>
      <c r="UR80" s="271"/>
      <c r="US80" s="271"/>
      <c r="UT80" s="271"/>
      <c r="UU80" s="271"/>
      <c r="UV80" s="271"/>
      <c r="UW80" s="271"/>
      <c r="UX80" s="271"/>
      <c r="UY80" s="271"/>
      <c r="UZ80" s="271"/>
      <c r="VA80" s="271"/>
      <c r="VB80" s="271"/>
      <c r="VC80" s="271"/>
      <c r="VD80" s="271"/>
      <c r="VE80" s="271"/>
      <c r="VF80" s="271"/>
      <c r="VG80" s="271"/>
      <c r="VH80" s="271"/>
      <c r="VI80" s="271"/>
      <c r="VJ80" s="271"/>
      <c r="VK80" s="271"/>
      <c r="VL80" s="271"/>
      <c r="VM80" s="271"/>
      <c r="VN80" s="271"/>
      <c r="VO80" s="271"/>
      <c r="VP80" s="271"/>
      <c r="VQ80" s="271"/>
      <c r="VR80" s="271"/>
      <c r="VS80" s="271"/>
      <c r="VT80" s="271"/>
      <c r="VU80" s="271"/>
      <c r="VV80" s="271"/>
      <c r="VW80" s="271"/>
      <c r="VX80" s="271"/>
      <c r="VY80" s="271"/>
      <c r="VZ80" s="271"/>
      <c r="WA80" s="271"/>
      <c r="WB80" s="271"/>
      <c r="WC80" s="271"/>
      <c r="WD80" s="271"/>
      <c r="WE80" s="271"/>
      <c r="WF80" s="271"/>
      <c r="WG80" s="271"/>
      <c r="WH80" s="271"/>
      <c r="WI80" s="271"/>
      <c r="WJ80" s="271"/>
      <c r="WK80" s="271"/>
      <c r="WL80" s="271"/>
      <c r="WM80" s="271"/>
      <c r="WN80" s="271"/>
      <c r="WO80" s="271"/>
      <c r="WP80" s="271"/>
      <c r="WQ80" s="271"/>
      <c r="WR80" s="271"/>
      <c r="WS80" s="271"/>
      <c r="WT80" s="271"/>
      <c r="WU80" s="271"/>
      <c r="WV80" s="271"/>
      <c r="WW80" s="271"/>
      <c r="WX80" s="271"/>
      <c r="WY80" s="271"/>
      <c r="WZ80" s="271"/>
      <c r="XA80" s="271"/>
      <c r="XB80" s="271"/>
      <c r="XC80" s="271"/>
      <c r="XD80" s="271"/>
      <c r="XE80" s="271"/>
      <c r="XF80" s="271"/>
      <c r="XG80" s="271"/>
      <c r="XH80" s="271"/>
      <c r="XI80" s="271"/>
      <c r="XJ80" s="271"/>
      <c r="XK80" s="271"/>
      <c r="XL80" s="271"/>
      <c r="XM80" s="271"/>
      <c r="XN80" s="271"/>
      <c r="XO80" s="271"/>
      <c r="XP80" s="271"/>
      <c r="XQ80" s="271"/>
      <c r="XR80" s="271"/>
      <c r="XS80" s="271"/>
      <c r="XT80" s="271"/>
      <c r="XU80" s="271"/>
      <c r="XV80" s="271"/>
      <c r="XW80" s="271"/>
      <c r="XX80" s="271"/>
      <c r="XY80" s="271"/>
      <c r="XZ80" s="271"/>
      <c r="YA80" s="271"/>
      <c r="YB80" s="271"/>
      <c r="YC80" s="271"/>
      <c r="YD80" s="271"/>
      <c r="YE80" s="271"/>
      <c r="YF80" s="271"/>
      <c r="YG80" s="271"/>
      <c r="YH80" s="271"/>
      <c r="YI80" s="271"/>
      <c r="YJ80" s="271"/>
      <c r="YK80" s="271"/>
      <c r="YL80" s="271"/>
      <c r="YM80" s="271"/>
      <c r="YN80" s="271"/>
      <c r="YO80" s="271"/>
      <c r="YP80" s="271"/>
      <c r="YQ80" s="271"/>
      <c r="YR80" s="271"/>
      <c r="YS80" s="271"/>
      <c r="YT80" s="271"/>
      <c r="YU80" s="271"/>
      <c r="YV80" s="271"/>
      <c r="YW80" s="271"/>
      <c r="YX80" s="271"/>
      <c r="YY80" s="271"/>
      <c r="YZ80" s="271"/>
      <c r="ZA80" s="271"/>
      <c r="ZB80" s="271"/>
      <c r="ZC80" s="271"/>
      <c r="ZD80" s="271"/>
      <c r="ZE80" s="271"/>
      <c r="ZF80" s="271"/>
      <c r="ZG80" s="271"/>
      <c r="ZH80" s="271"/>
      <c r="ZI80" s="271"/>
      <c r="ZJ80" s="271"/>
      <c r="ZK80" s="271"/>
      <c r="ZL80" s="271"/>
      <c r="ZM80" s="271"/>
      <c r="ZN80" s="271"/>
      <c r="ZO80" s="271"/>
      <c r="ZP80" s="271"/>
      <c r="ZQ80" s="271"/>
      <c r="ZR80" s="271"/>
      <c r="ZS80" s="271"/>
      <c r="ZT80" s="271"/>
      <c r="ZU80" s="271"/>
      <c r="ZV80" s="271"/>
      <c r="ZW80" s="271"/>
      <c r="ZX80" s="271"/>
      <c r="ZY80" s="271"/>
      <c r="ZZ80" s="271"/>
      <c r="AAA80" s="271"/>
      <c r="AAB80" s="271"/>
      <c r="AAC80" s="271"/>
      <c r="AAD80" s="271"/>
      <c r="AAE80" s="271"/>
      <c r="AAF80" s="271"/>
      <c r="AAG80" s="271"/>
      <c r="AAH80" s="271"/>
      <c r="AAI80" s="271"/>
      <c r="AAJ80" s="271"/>
      <c r="AAK80" s="271"/>
      <c r="AAL80" s="271"/>
      <c r="AAM80" s="271"/>
      <c r="AAN80" s="271"/>
      <c r="AAO80" s="271"/>
      <c r="AAP80" s="271"/>
      <c r="AAQ80" s="271"/>
      <c r="AAR80" s="271"/>
      <c r="AAS80" s="271"/>
      <c r="AAT80" s="271"/>
      <c r="AAU80" s="271"/>
      <c r="AAV80" s="271"/>
      <c r="AAW80" s="271"/>
      <c r="AAX80" s="271"/>
      <c r="AAY80" s="271"/>
      <c r="AAZ80" s="271"/>
      <c r="ABA80" s="271"/>
      <c r="ABB80" s="271"/>
      <c r="ABC80" s="271"/>
      <c r="ABD80" s="271"/>
      <c r="ABE80" s="271"/>
      <c r="ABF80" s="271"/>
      <c r="ABG80" s="271"/>
      <c r="ABH80" s="271"/>
      <c r="ABI80" s="271"/>
      <c r="ABJ80" s="271"/>
      <c r="ABK80" s="271"/>
      <c r="ABL80" s="271"/>
      <c r="ABM80" s="271"/>
      <c r="ABN80" s="271"/>
      <c r="ABO80" s="271"/>
      <c r="ABP80" s="271"/>
      <c r="ABQ80" s="271"/>
      <c r="ABR80" s="271"/>
      <c r="ABS80" s="271"/>
      <c r="ABT80" s="271"/>
      <c r="ABU80" s="271"/>
      <c r="ABV80" s="271"/>
      <c r="ABW80" s="271"/>
      <c r="ABX80" s="271"/>
      <c r="ABY80" s="271"/>
      <c r="ABZ80" s="271"/>
      <c r="ACA80" s="271"/>
      <c r="ACB80" s="271"/>
      <c r="ACC80" s="271"/>
      <c r="ACD80" s="271"/>
      <c r="ACE80" s="271"/>
      <c r="ACF80" s="271"/>
      <c r="ACG80" s="271"/>
      <c r="ACH80" s="271"/>
      <c r="ACI80" s="271"/>
      <c r="ACJ80" s="271"/>
      <c r="ACK80" s="271"/>
      <c r="ACL80" s="271"/>
      <c r="ACM80" s="271"/>
      <c r="ACN80" s="271"/>
      <c r="ACO80" s="271"/>
      <c r="ACP80" s="271"/>
      <c r="ACQ80" s="271"/>
      <c r="ACR80" s="271"/>
      <c r="ACS80" s="271"/>
      <c r="ACT80" s="271"/>
      <c r="ACU80" s="271"/>
      <c r="ACV80" s="271"/>
      <c r="ACW80" s="271"/>
      <c r="ACX80" s="271"/>
      <c r="ACY80" s="271"/>
      <c r="ACZ80" s="271"/>
      <c r="ADA80" s="271"/>
      <c r="ADB80" s="271"/>
      <c r="ADC80" s="271"/>
      <c r="ADD80" s="271"/>
      <c r="ADE80" s="271"/>
      <c r="ADF80" s="271"/>
      <c r="ADG80" s="271"/>
      <c r="ADH80" s="271"/>
      <c r="ADI80" s="271"/>
      <c r="ADJ80" s="271"/>
      <c r="ADK80" s="271"/>
      <c r="ADL80" s="271"/>
      <c r="ADM80" s="271"/>
      <c r="ADN80" s="271"/>
      <c r="ADO80" s="271"/>
      <c r="ADP80" s="271"/>
      <c r="ADQ80" s="271"/>
      <c r="ADR80" s="271"/>
      <c r="ADS80" s="271"/>
      <c r="ADT80" s="271"/>
      <c r="ADU80" s="271"/>
      <c r="ADV80" s="271"/>
      <c r="ADW80" s="271"/>
      <c r="ADX80" s="271"/>
      <c r="ADY80" s="271"/>
      <c r="ADZ80" s="271"/>
      <c r="AEA80" s="271"/>
      <c r="AEB80" s="271"/>
      <c r="AEC80" s="271"/>
      <c r="AED80" s="271"/>
      <c r="AEE80" s="271"/>
      <c r="AEF80" s="271"/>
      <c r="AEG80" s="271"/>
      <c r="AEH80" s="271"/>
      <c r="AEI80" s="271"/>
      <c r="AEJ80" s="271"/>
      <c r="AEK80" s="271"/>
      <c r="AEL80" s="271"/>
      <c r="AEM80" s="271"/>
      <c r="AEN80" s="271"/>
      <c r="AEO80" s="271"/>
      <c r="AEP80" s="271"/>
      <c r="AEQ80" s="271"/>
      <c r="AER80" s="271"/>
      <c r="AES80" s="271"/>
      <c r="AET80" s="271"/>
      <c r="AEU80" s="271"/>
      <c r="AEV80" s="271"/>
      <c r="AEW80" s="271"/>
      <c r="AEX80" s="271"/>
      <c r="AEY80" s="271"/>
      <c r="AEZ80" s="271"/>
      <c r="AFA80" s="271"/>
      <c r="AFB80" s="271"/>
      <c r="AFC80" s="271"/>
      <c r="AFD80" s="271"/>
      <c r="AFE80" s="271"/>
      <c r="AFF80" s="271"/>
      <c r="AFG80" s="271"/>
      <c r="AFH80" s="271"/>
      <c r="AFI80" s="271"/>
      <c r="AFJ80" s="271"/>
      <c r="AFK80" s="271"/>
      <c r="AFL80" s="271"/>
      <c r="AFM80" s="271"/>
      <c r="AFN80" s="271"/>
      <c r="AFO80" s="271"/>
      <c r="AFP80" s="271"/>
      <c r="AFQ80" s="271"/>
      <c r="AFR80" s="271"/>
      <c r="AFS80" s="271"/>
      <c r="AFT80" s="271"/>
      <c r="AFU80" s="271"/>
      <c r="AFV80" s="271"/>
      <c r="AFW80" s="271"/>
      <c r="AFX80" s="271"/>
      <c r="AFY80" s="271"/>
      <c r="AFZ80" s="271"/>
      <c r="AGA80" s="271"/>
      <c r="AGB80" s="271"/>
      <c r="AGC80" s="271"/>
      <c r="AGD80" s="271"/>
      <c r="AGE80" s="271"/>
      <c r="AGF80" s="271"/>
      <c r="AGG80" s="271"/>
      <c r="AGH80" s="271"/>
      <c r="AGI80" s="271"/>
      <c r="AGJ80" s="271"/>
      <c r="AGK80" s="271"/>
      <c r="AGL80" s="271"/>
      <c r="AGM80" s="271"/>
      <c r="AGN80" s="271"/>
      <c r="AGO80" s="271"/>
      <c r="AGP80" s="271"/>
      <c r="AGQ80" s="271"/>
      <c r="AGR80" s="271"/>
      <c r="AGS80" s="271"/>
      <c r="AGT80" s="271"/>
      <c r="AGU80" s="271"/>
      <c r="AGV80" s="271"/>
      <c r="AGW80" s="271"/>
      <c r="AGX80" s="271"/>
      <c r="AGY80" s="271"/>
      <c r="AGZ80" s="271"/>
      <c r="AHA80" s="271"/>
      <c r="AHB80" s="271"/>
      <c r="AHC80" s="271"/>
      <c r="AHD80" s="271"/>
      <c r="AHE80" s="271"/>
      <c r="AHF80" s="271"/>
      <c r="AHG80" s="271"/>
      <c r="AHH80" s="271"/>
      <c r="AHI80" s="271"/>
      <c r="AHJ80" s="271"/>
      <c r="AHK80" s="271"/>
      <c r="AHL80" s="271"/>
      <c r="AHM80" s="271"/>
      <c r="AHN80" s="271"/>
      <c r="AHO80" s="271"/>
      <c r="AHP80" s="271"/>
      <c r="AHQ80" s="271"/>
      <c r="AHR80" s="271"/>
      <c r="AHS80" s="271"/>
      <c r="AHT80" s="271"/>
      <c r="AHU80" s="271"/>
      <c r="AHV80" s="271"/>
      <c r="AHW80" s="271"/>
      <c r="AHX80" s="271"/>
      <c r="AHY80" s="271"/>
      <c r="AHZ80" s="271"/>
      <c r="AIA80" s="271"/>
      <c r="AIB80" s="271"/>
      <c r="AIC80" s="271"/>
      <c r="AID80" s="271"/>
      <c r="AIE80" s="271"/>
      <c r="AIF80" s="271"/>
      <c r="AIG80" s="271"/>
      <c r="AIH80" s="271"/>
      <c r="AII80" s="271"/>
      <c r="AIJ80" s="271"/>
      <c r="AIK80" s="271"/>
      <c r="AIL80" s="271"/>
      <c r="AIM80" s="271"/>
      <c r="AIN80" s="271"/>
      <c r="AIO80" s="271"/>
      <c r="AIP80" s="271"/>
      <c r="AIQ80" s="271"/>
      <c r="AIR80" s="271"/>
      <c r="AIS80" s="271"/>
      <c r="AIT80" s="271"/>
      <c r="AIU80" s="271"/>
      <c r="AIV80" s="271"/>
      <c r="AIW80" s="271"/>
      <c r="AIX80" s="271"/>
      <c r="AIY80" s="271"/>
      <c r="AIZ80" s="271"/>
      <c r="AJA80" s="271"/>
      <c r="AJB80" s="271"/>
      <c r="AJC80" s="271"/>
      <c r="AJD80" s="271"/>
      <c r="AJE80" s="271"/>
      <c r="AJF80" s="271"/>
      <c r="AJG80" s="271"/>
      <c r="AJH80" s="271"/>
      <c r="AJI80" s="271"/>
      <c r="AJJ80" s="271"/>
      <c r="AJK80" s="271"/>
      <c r="AJL80" s="271"/>
      <c r="AJM80" s="271"/>
      <c r="AJN80" s="271"/>
      <c r="AJO80" s="271"/>
      <c r="AJP80" s="271"/>
      <c r="AJQ80" s="271"/>
      <c r="AJR80" s="271"/>
      <c r="AJS80" s="271"/>
      <c r="AJT80" s="271"/>
      <c r="AJU80" s="271"/>
      <c r="AJV80" s="271"/>
      <c r="AJW80" s="271"/>
      <c r="AJX80" s="271"/>
      <c r="AJY80" s="271"/>
      <c r="AJZ80" s="271"/>
      <c r="AKA80" s="271"/>
      <c r="AKB80" s="271"/>
      <c r="AKC80" s="271"/>
      <c r="AKD80" s="271"/>
      <c r="AKE80" s="271"/>
      <c r="AKF80" s="271"/>
      <c r="AKG80" s="271"/>
      <c r="AKH80" s="271"/>
      <c r="AKI80" s="271"/>
      <c r="AKJ80" s="271"/>
      <c r="AKK80" s="271"/>
      <c r="AKL80" s="271"/>
      <c r="AKM80" s="271"/>
      <c r="AKN80" s="271"/>
      <c r="AKO80" s="271"/>
      <c r="AKP80" s="271"/>
      <c r="AKQ80" s="271"/>
      <c r="AKR80" s="271"/>
      <c r="AKS80" s="271"/>
      <c r="AKT80" s="271"/>
      <c r="AKU80" s="271"/>
      <c r="AKV80" s="271"/>
      <c r="AKW80" s="271"/>
      <c r="AKX80" s="271"/>
      <c r="AKY80" s="271"/>
      <c r="AKZ80" s="271"/>
      <c r="ALA80" s="271"/>
      <c r="ALB80" s="271"/>
      <c r="ALC80" s="271"/>
      <c r="ALD80" s="271"/>
      <c r="ALE80" s="271"/>
      <c r="ALF80" s="271"/>
      <c r="ALG80" s="271"/>
      <c r="ALH80" s="271"/>
      <c r="ALI80" s="271"/>
      <c r="ALJ80" s="271"/>
      <c r="ALK80" s="271"/>
      <c r="ALL80" s="271"/>
      <c r="ALM80" s="271"/>
      <c r="ALN80" s="271"/>
      <c r="ALO80" s="271"/>
      <c r="ALP80" s="271"/>
      <c r="ALQ80" s="271"/>
      <c r="ALR80" s="271"/>
      <c r="ALS80" s="271"/>
      <c r="ALT80" s="271"/>
      <c r="ALU80" s="271"/>
      <c r="ALV80" s="271"/>
      <c r="ALW80" s="271"/>
      <c r="ALX80" s="271"/>
      <c r="ALY80" s="271"/>
      <c r="ALZ80" s="271"/>
      <c r="AMA80" s="271"/>
      <c r="AMB80" s="271"/>
      <c r="AMC80" s="271"/>
      <c r="AMD80" s="271"/>
      <c r="AME80" s="271"/>
      <c r="AMF80" s="271"/>
      <c r="AMG80" s="271"/>
      <c r="AMH80" s="271"/>
      <c r="AMI80" s="271"/>
      <c r="AMJ80" s="271"/>
      <c r="AMK80" s="271"/>
      <c r="AML80" s="271"/>
      <c r="AMM80" s="271"/>
      <c r="AMN80" s="271"/>
      <c r="AMO80" s="271"/>
    </row>
    <row r="81" spans="1:1029" s="1" customFormat="1" ht="69" customHeight="1">
      <c r="A81" s="283"/>
      <c r="B81" s="10">
        <v>65</v>
      </c>
      <c r="C81" s="280">
        <v>64</v>
      </c>
      <c r="D81" s="281" t="s">
        <v>384</v>
      </c>
      <c r="E81" s="10" t="s">
        <v>385</v>
      </c>
      <c r="F81" s="10" t="s">
        <v>98</v>
      </c>
      <c r="G81" s="11"/>
      <c r="H81" s="11"/>
      <c r="I81" s="11"/>
      <c r="J81" s="11"/>
      <c r="K81" s="11"/>
      <c r="L81" s="11"/>
      <c r="M81" s="11"/>
      <c r="N81" s="390"/>
      <c r="O81" s="390" t="s">
        <v>368</v>
      </c>
      <c r="P81" s="390" t="s">
        <v>210</v>
      </c>
      <c r="Q81" s="384" t="s">
        <v>334</v>
      </c>
      <c r="R81" s="391">
        <v>23</v>
      </c>
      <c r="S81" s="387">
        <v>32</v>
      </c>
      <c r="T81" s="387"/>
      <c r="U81" s="387"/>
      <c r="V81" s="387">
        <v>1</v>
      </c>
      <c r="W81" s="387"/>
      <c r="X81" s="387"/>
      <c r="Y81" s="387"/>
      <c r="Z81" s="387"/>
      <c r="AA81" s="387">
        <v>1</v>
      </c>
      <c r="AB81" s="384">
        <v>19</v>
      </c>
      <c r="AC81" s="387"/>
      <c r="AD81" s="387"/>
      <c r="AE81" s="387"/>
      <c r="AF81" s="387"/>
      <c r="AG81" s="387"/>
      <c r="AH81" s="387"/>
      <c r="AI81" s="387"/>
      <c r="AJ81" s="387"/>
      <c r="AK81" s="387"/>
      <c r="AL81" s="387" t="s">
        <v>93</v>
      </c>
      <c r="AM81" s="387" t="s">
        <v>386</v>
      </c>
      <c r="AN81" s="384" t="s">
        <v>71</v>
      </c>
      <c r="AO81" s="384" t="s">
        <v>72</v>
      </c>
      <c r="AP81" s="384"/>
      <c r="AQ81" s="384"/>
      <c r="AR81" s="384"/>
      <c r="AS81" s="384"/>
      <c r="AT81" s="387"/>
      <c r="AU81" s="387"/>
      <c r="AV81" s="387"/>
      <c r="AW81" s="387"/>
      <c r="AX81" s="387">
        <v>1</v>
      </c>
      <c r="AY81" s="387"/>
      <c r="AZ81" s="387"/>
      <c r="BA81" s="387"/>
      <c r="BB81" s="387"/>
      <c r="BC81" s="387"/>
      <c r="BD81" s="387"/>
      <c r="BE81" s="387"/>
      <c r="BF81" s="387"/>
      <c r="BG81" s="387"/>
      <c r="BH81" s="387"/>
      <c r="BI81" s="387"/>
      <c r="BJ81" s="387"/>
      <c r="BK81" s="389">
        <v>1500</v>
      </c>
      <c r="BL81" s="10">
        <v>2</v>
      </c>
      <c r="BM81" s="10" t="s">
        <v>206</v>
      </c>
      <c r="BN81" s="10">
        <v>83</v>
      </c>
      <c r="BO81" s="10" t="s">
        <v>74</v>
      </c>
      <c r="BP81" s="10" t="s">
        <v>387</v>
      </c>
      <c r="BQ81" s="10">
        <v>1</v>
      </c>
      <c r="BR81" s="10" t="str">
        <f t="shared" si="1"/>
        <v>64_73.1</v>
      </c>
      <c r="BS81" s="282"/>
      <c r="BT81" s="10"/>
      <c r="BU81" s="10"/>
      <c r="BV81" s="10" t="s">
        <v>1777</v>
      </c>
      <c r="BW81" s="289"/>
      <c r="BX81" s="289"/>
      <c r="BY81" s="457"/>
      <c r="BZ81" s="457"/>
      <c r="CA81" s="457"/>
      <c r="CB81" s="271"/>
      <c r="CC81" s="458" t="s">
        <v>1959</v>
      </c>
      <c r="CD81" s="271"/>
      <c r="CE81" s="271"/>
      <c r="CF81" s="271"/>
      <c r="CG81" s="271"/>
      <c r="CH81" s="271"/>
      <c r="CI81" s="271"/>
      <c r="CJ81" s="271"/>
      <c r="CK81" s="271"/>
      <c r="CL81" s="271"/>
      <c r="CM81" s="271"/>
      <c r="CN81" s="271"/>
      <c r="CO81" s="271"/>
      <c r="CP81" s="271"/>
      <c r="CQ81" s="271"/>
      <c r="CR81" s="271"/>
      <c r="CS81" s="271"/>
      <c r="CT81" s="271"/>
      <c r="CU81" s="271"/>
      <c r="CV81" s="271"/>
      <c r="CW81" s="271"/>
      <c r="CX81" s="271"/>
      <c r="CY81" s="271"/>
      <c r="CZ81" s="271"/>
      <c r="DA81" s="271"/>
      <c r="DB81" s="271"/>
      <c r="DC81" s="271"/>
      <c r="DD81" s="271"/>
      <c r="DE81" s="271"/>
      <c r="DF81" s="271"/>
      <c r="DG81" s="271"/>
      <c r="DH81" s="271"/>
      <c r="DI81" s="271"/>
      <c r="DJ81" s="271"/>
      <c r="DK81" s="271"/>
      <c r="DL81" s="271"/>
      <c r="DM81" s="271"/>
      <c r="DN81" s="271"/>
      <c r="DO81" s="271"/>
      <c r="DP81" s="271"/>
      <c r="DQ81" s="271"/>
      <c r="DR81" s="271"/>
      <c r="DS81" s="271"/>
      <c r="DT81" s="271"/>
      <c r="DU81" s="271"/>
      <c r="DV81" s="271"/>
      <c r="DW81" s="271"/>
      <c r="DX81" s="271"/>
      <c r="DY81" s="271"/>
      <c r="DZ81" s="271"/>
      <c r="EA81" s="271"/>
      <c r="EB81" s="271"/>
      <c r="EC81" s="271"/>
      <c r="ED81" s="271"/>
      <c r="EE81" s="271"/>
      <c r="EF81" s="271"/>
      <c r="EG81" s="271"/>
      <c r="EH81" s="271"/>
      <c r="EI81" s="271"/>
      <c r="EJ81" s="271"/>
      <c r="EK81" s="271"/>
      <c r="EL81" s="271"/>
      <c r="EM81" s="271"/>
      <c r="EN81" s="271"/>
      <c r="EO81" s="271"/>
      <c r="EP81" s="271"/>
      <c r="EQ81" s="271"/>
      <c r="ER81" s="271"/>
      <c r="ES81" s="271"/>
      <c r="ET81" s="271"/>
      <c r="EU81" s="271"/>
      <c r="EV81" s="271"/>
      <c r="EW81" s="271"/>
      <c r="EX81" s="271"/>
      <c r="EY81" s="271"/>
      <c r="EZ81" s="271"/>
      <c r="FA81" s="271"/>
      <c r="FB81" s="271"/>
      <c r="FC81" s="271"/>
      <c r="FD81" s="271"/>
      <c r="FE81" s="271"/>
      <c r="FF81" s="271"/>
      <c r="FG81" s="271"/>
      <c r="FH81" s="271"/>
      <c r="FI81" s="271"/>
      <c r="FJ81" s="271"/>
      <c r="FK81" s="271"/>
      <c r="FL81" s="271"/>
      <c r="FM81" s="271"/>
      <c r="FN81" s="271"/>
      <c r="FO81" s="271"/>
      <c r="FP81" s="271"/>
      <c r="FQ81" s="271"/>
      <c r="FR81" s="271"/>
      <c r="FS81" s="271"/>
      <c r="FT81" s="271"/>
      <c r="FU81" s="271"/>
      <c r="FV81" s="271"/>
      <c r="FW81" s="271"/>
      <c r="FX81" s="271"/>
      <c r="FY81" s="271"/>
      <c r="FZ81" s="271"/>
      <c r="GA81" s="271"/>
      <c r="GB81" s="271"/>
      <c r="GC81" s="271"/>
      <c r="GD81" s="271"/>
      <c r="GE81" s="271"/>
      <c r="GF81" s="271"/>
      <c r="GG81" s="271"/>
      <c r="GH81" s="271"/>
      <c r="GI81" s="271"/>
      <c r="GJ81" s="271"/>
      <c r="GK81" s="271"/>
      <c r="GL81" s="271"/>
      <c r="GM81" s="271"/>
      <c r="GN81" s="271"/>
      <c r="GO81" s="271"/>
      <c r="GP81" s="271"/>
      <c r="GQ81" s="271"/>
      <c r="GR81" s="271"/>
      <c r="GS81" s="271"/>
      <c r="GT81" s="271"/>
      <c r="GU81" s="271"/>
      <c r="GV81" s="271"/>
      <c r="GW81" s="271"/>
      <c r="GX81" s="271"/>
      <c r="GY81" s="271"/>
      <c r="GZ81" s="271"/>
      <c r="HA81" s="271"/>
      <c r="HB81" s="271"/>
      <c r="HC81" s="271"/>
      <c r="HD81" s="271"/>
      <c r="HE81" s="271"/>
      <c r="HF81" s="271"/>
      <c r="HG81" s="271"/>
      <c r="HH81" s="271"/>
      <c r="HI81" s="271"/>
      <c r="HJ81" s="271"/>
      <c r="HK81" s="271"/>
      <c r="HL81" s="271"/>
      <c r="HM81" s="271"/>
      <c r="HN81" s="271"/>
      <c r="HO81" s="271"/>
      <c r="HP81" s="271"/>
      <c r="HQ81" s="271"/>
      <c r="HR81" s="271"/>
      <c r="HS81" s="271"/>
      <c r="HT81" s="271"/>
      <c r="HU81" s="271"/>
      <c r="HV81" s="271"/>
      <c r="HW81" s="271"/>
      <c r="HX81" s="271"/>
      <c r="HY81" s="271"/>
      <c r="HZ81" s="271"/>
      <c r="IA81" s="271"/>
      <c r="IB81" s="271"/>
      <c r="IC81" s="271"/>
      <c r="ID81" s="271"/>
      <c r="IE81" s="271"/>
      <c r="IF81" s="271"/>
      <c r="IG81" s="271"/>
      <c r="IH81" s="271"/>
      <c r="II81" s="271"/>
      <c r="IJ81" s="271"/>
      <c r="IK81" s="271"/>
      <c r="IL81" s="271"/>
      <c r="IM81" s="271"/>
      <c r="IN81" s="271"/>
      <c r="IO81" s="271"/>
      <c r="IP81" s="271"/>
      <c r="IQ81" s="271"/>
      <c r="IR81" s="271"/>
      <c r="IS81" s="271"/>
      <c r="IT81" s="271"/>
      <c r="IU81" s="271"/>
      <c r="IV81" s="271"/>
      <c r="IW81" s="271"/>
      <c r="IX81" s="271"/>
      <c r="IY81" s="271"/>
      <c r="IZ81" s="271"/>
      <c r="JA81" s="271"/>
      <c r="JB81" s="271"/>
      <c r="JC81" s="271"/>
      <c r="JD81" s="271"/>
      <c r="JE81" s="271"/>
      <c r="JF81" s="271"/>
      <c r="JG81" s="271"/>
      <c r="JH81" s="271"/>
      <c r="JI81" s="271"/>
      <c r="JJ81" s="271"/>
      <c r="JK81" s="271"/>
      <c r="JL81" s="271"/>
      <c r="JM81" s="271"/>
      <c r="JN81" s="271"/>
      <c r="JO81" s="271"/>
      <c r="JP81" s="271"/>
      <c r="JQ81" s="271"/>
      <c r="JR81" s="271"/>
      <c r="JS81" s="271"/>
      <c r="JT81" s="271"/>
      <c r="JU81" s="271"/>
      <c r="JV81" s="271"/>
      <c r="JW81" s="271"/>
      <c r="JX81" s="271"/>
      <c r="JY81" s="271"/>
      <c r="JZ81" s="271"/>
      <c r="KA81" s="271"/>
      <c r="KB81" s="271"/>
      <c r="KC81" s="271"/>
      <c r="KD81" s="271"/>
      <c r="KE81" s="271"/>
      <c r="KF81" s="271"/>
      <c r="KG81" s="271"/>
      <c r="KH81" s="271"/>
      <c r="KI81" s="271"/>
      <c r="KJ81" s="271"/>
      <c r="KK81" s="271"/>
      <c r="KL81" s="271"/>
      <c r="KM81" s="271"/>
      <c r="KN81" s="271"/>
      <c r="KO81" s="271"/>
      <c r="KP81" s="271"/>
      <c r="KQ81" s="271"/>
      <c r="KR81" s="271"/>
      <c r="KS81" s="271"/>
      <c r="KT81" s="271"/>
      <c r="KU81" s="271"/>
      <c r="KV81" s="271"/>
      <c r="KW81" s="271"/>
      <c r="KX81" s="271"/>
      <c r="KY81" s="271"/>
      <c r="KZ81" s="271"/>
      <c r="LA81" s="271"/>
      <c r="LB81" s="271"/>
      <c r="LC81" s="271"/>
      <c r="LD81" s="271"/>
      <c r="LE81" s="271"/>
      <c r="LF81" s="271"/>
      <c r="LG81" s="271"/>
      <c r="LH81" s="271"/>
      <c r="LI81" s="271"/>
      <c r="LJ81" s="271"/>
      <c r="LK81" s="271"/>
      <c r="LL81" s="271"/>
      <c r="LM81" s="271"/>
      <c r="LN81" s="271"/>
      <c r="LO81" s="271"/>
      <c r="LP81" s="271"/>
      <c r="LQ81" s="271"/>
      <c r="LR81" s="271"/>
      <c r="LS81" s="271"/>
      <c r="LT81" s="271"/>
      <c r="LU81" s="271"/>
      <c r="LV81" s="271"/>
      <c r="LW81" s="271"/>
      <c r="LX81" s="271"/>
      <c r="LY81" s="271"/>
      <c r="LZ81" s="271"/>
      <c r="MA81" s="271"/>
      <c r="MB81" s="271"/>
      <c r="MC81" s="271"/>
      <c r="MD81" s="271"/>
      <c r="ME81" s="271"/>
      <c r="MF81" s="271"/>
      <c r="MG81" s="271"/>
      <c r="MH81" s="271"/>
      <c r="MI81" s="271"/>
      <c r="MJ81" s="271"/>
      <c r="MK81" s="271"/>
      <c r="ML81" s="271"/>
      <c r="MM81" s="271"/>
      <c r="MN81" s="271"/>
      <c r="MO81" s="271"/>
      <c r="MP81" s="271"/>
      <c r="MQ81" s="271"/>
      <c r="MR81" s="271"/>
      <c r="MS81" s="271"/>
      <c r="MT81" s="271"/>
      <c r="MU81" s="271"/>
      <c r="MV81" s="271"/>
      <c r="MW81" s="271"/>
      <c r="MX81" s="271"/>
      <c r="MY81" s="271"/>
      <c r="MZ81" s="271"/>
      <c r="NA81" s="271"/>
      <c r="NB81" s="271"/>
      <c r="NC81" s="271"/>
      <c r="ND81" s="271"/>
      <c r="NE81" s="271"/>
      <c r="NF81" s="271"/>
      <c r="NG81" s="271"/>
      <c r="NH81" s="271"/>
      <c r="NI81" s="271"/>
      <c r="NJ81" s="271"/>
      <c r="NK81" s="271"/>
      <c r="NL81" s="271"/>
      <c r="NM81" s="271"/>
      <c r="NN81" s="271"/>
      <c r="NO81" s="271"/>
      <c r="NP81" s="271"/>
      <c r="NQ81" s="271"/>
      <c r="NR81" s="271"/>
      <c r="NS81" s="271"/>
      <c r="NT81" s="271"/>
      <c r="NU81" s="271"/>
      <c r="NV81" s="271"/>
      <c r="NW81" s="271"/>
      <c r="NX81" s="271"/>
      <c r="NY81" s="271"/>
      <c r="NZ81" s="271"/>
      <c r="OA81" s="271"/>
      <c r="OB81" s="271"/>
      <c r="OC81" s="271"/>
      <c r="OD81" s="271"/>
      <c r="OE81" s="271"/>
      <c r="OF81" s="271"/>
      <c r="OG81" s="271"/>
      <c r="OH81" s="271"/>
      <c r="OI81" s="271"/>
      <c r="OJ81" s="271"/>
      <c r="OK81" s="271"/>
      <c r="OL81" s="271"/>
      <c r="OM81" s="271"/>
      <c r="ON81" s="271"/>
      <c r="OO81" s="271"/>
      <c r="OP81" s="271"/>
      <c r="OQ81" s="271"/>
      <c r="OR81" s="271"/>
      <c r="OS81" s="271"/>
      <c r="OT81" s="271"/>
      <c r="OU81" s="271"/>
      <c r="OV81" s="271"/>
      <c r="OW81" s="271"/>
      <c r="OX81" s="271"/>
      <c r="OY81" s="271"/>
      <c r="OZ81" s="271"/>
      <c r="PA81" s="271"/>
      <c r="PB81" s="271"/>
      <c r="PC81" s="271"/>
      <c r="PD81" s="271"/>
      <c r="PE81" s="271"/>
      <c r="PF81" s="271"/>
      <c r="PG81" s="271"/>
      <c r="PH81" s="271"/>
      <c r="PI81" s="271"/>
      <c r="PJ81" s="271"/>
      <c r="PK81" s="271"/>
      <c r="PL81" s="271"/>
      <c r="PM81" s="271"/>
      <c r="PN81" s="271"/>
      <c r="PO81" s="271"/>
      <c r="PP81" s="271"/>
      <c r="PQ81" s="271"/>
      <c r="PR81" s="271"/>
      <c r="PS81" s="271"/>
      <c r="PT81" s="271"/>
      <c r="PU81" s="271"/>
      <c r="PV81" s="271"/>
      <c r="PW81" s="271"/>
      <c r="PX81" s="271"/>
      <c r="PY81" s="271"/>
      <c r="PZ81" s="271"/>
      <c r="QA81" s="271"/>
      <c r="QB81" s="271"/>
      <c r="QC81" s="271"/>
      <c r="QD81" s="271"/>
      <c r="QE81" s="271"/>
      <c r="QF81" s="271"/>
      <c r="QG81" s="271"/>
      <c r="QH81" s="271"/>
      <c r="QI81" s="271"/>
      <c r="QJ81" s="271"/>
      <c r="QK81" s="271"/>
      <c r="QL81" s="271"/>
      <c r="QM81" s="271"/>
      <c r="QN81" s="271"/>
      <c r="QO81" s="271"/>
      <c r="QP81" s="271"/>
      <c r="QQ81" s="271"/>
      <c r="QR81" s="271"/>
      <c r="QS81" s="271"/>
      <c r="QT81" s="271"/>
      <c r="QU81" s="271"/>
      <c r="QV81" s="271"/>
      <c r="QW81" s="271"/>
      <c r="QX81" s="271"/>
      <c r="QY81" s="271"/>
      <c r="QZ81" s="271"/>
      <c r="RA81" s="271"/>
      <c r="RB81" s="271"/>
      <c r="RC81" s="271"/>
      <c r="RD81" s="271"/>
      <c r="RE81" s="271"/>
      <c r="RF81" s="271"/>
      <c r="RG81" s="271"/>
      <c r="RH81" s="271"/>
      <c r="RI81" s="271"/>
      <c r="RJ81" s="271"/>
      <c r="RK81" s="271"/>
      <c r="RL81" s="271"/>
      <c r="RM81" s="271"/>
      <c r="RN81" s="271"/>
      <c r="RO81" s="271"/>
      <c r="RP81" s="271"/>
      <c r="RQ81" s="271"/>
      <c r="RR81" s="271"/>
      <c r="RS81" s="271"/>
      <c r="RT81" s="271"/>
      <c r="RU81" s="271"/>
      <c r="RV81" s="271"/>
      <c r="RW81" s="271"/>
      <c r="RX81" s="271"/>
      <c r="RY81" s="271"/>
      <c r="RZ81" s="271"/>
      <c r="SA81" s="271"/>
      <c r="SB81" s="271"/>
      <c r="SC81" s="271"/>
      <c r="SD81" s="271"/>
      <c r="SE81" s="271"/>
      <c r="SF81" s="271"/>
      <c r="SG81" s="271"/>
      <c r="SH81" s="271"/>
      <c r="SI81" s="271"/>
      <c r="SJ81" s="271"/>
      <c r="SK81" s="271"/>
      <c r="SL81" s="271"/>
      <c r="SM81" s="271"/>
      <c r="SN81" s="271"/>
      <c r="SO81" s="271"/>
      <c r="SP81" s="271"/>
      <c r="SQ81" s="271"/>
      <c r="SR81" s="271"/>
      <c r="SS81" s="271"/>
      <c r="ST81" s="271"/>
      <c r="SU81" s="271"/>
      <c r="SV81" s="271"/>
      <c r="SW81" s="271"/>
      <c r="SX81" s="271"/>
      <c r="SY81" s="271"/>
      <c r="SZ81" s="271"/>
      <c r="TA81" s="271"/>
      <c r="TB81" s="271"/>
      <c r="TC81" s="271"/>
      <c r="TD81" s="271"/>
      <c r="TE81" s="271"/>
      <c r="TF81" s="271"/>
      <c r="TG81" s="271"/>
      <c r="TH81" s="271"/>
      <c r="TI81" s="271"/>
      <c r="TJ81" s="271"/>
      <c r="TK81" s="271"/>
      <c r="TL81" s="271"/>
      <c r="TM81" s="271"/>
      <c r="TN81" s="271"/>
      <c r="TO81" s="271"/>
      <c r="TP81" s="271"/>
      <c r="TQ81" s="271"/>
      <c r="TR81" s="271"/>
      <c r="TS81" s="271"/>
      <c r="TT81" s="271"/>
      <c r="TU81" s="271"/>
      <c r="TV81" s="271"/>
      <c r="TW81" s="271"/>
      <c r="TX81" s="271"/>
      <c r="TY81" s="271"/>
      <c r="TZ81" s="271"/>
      <c r="UA81" s="271"/>
      <c r="UB81" s="271"/>
      <c r="UC81" s="271"/>
      <c r="UD81" s="271"/>
      <c r="UE81" s="271"/>
      <c r="UF81" s="271"/>
      <c r="UG81" s="271"/>
      <c r="UH81" s="271"/>
      <c r="UI81" s="271"/>
      <c r="UJ81" s="271"/>
      <c r="UK81" s="271"/>
      <c r="UL81" s="271"/>
      <c r="UM81" s="271"/>
      <c r="UN81" s="271"/>
      <c r="UO81" s="271"/>
      <c r="UP81" s="271"/>
      <c r="UQ81" s="271"/>
      <c r="UR81" s="271"/>
      <c r="US81" s="271"/>
      <c r="UT81" s="271"/>
      <c r="UU81" s="271"/>
      <c r="UV81" s="271"/>
      <c r="UW81" s="271"/>
      <c r="UX81" s="271"/>
      <c r="UY81" s="271"/>
      <c r="UZ81" s="271"/>
      <c r="VA81" s="271"/>
      <c r="VB81" s="271"/>
      <c r="VC81" s="271"/>
      <c r="VD81" s="271"/>
      <c r="VE81" s="271"/>
      <c r="VF81" s="271"/>
      <c r="VG81" s="271"/>
      <c r="VH81" s="271"/>
      <c r="VI81" s="271"/>
      <c r="VJ81" s="271"/>
      <c r="VK81" s="271"/>
      <c r="VL81" s="271"/>
      <c r="VM81" s="271"/>
      <c r="VN81" s="271"/>
      <c r="VO81" s="271"/>
      <c r="VP81" s="271"/>
      <c r="VQ81" s="271"/>
      <c r="VR81" s="271"/>
      <c r="VS81" s="271"/>
      <c r="VT81" s="271"/>
      <c r="VU81" s="271"/>
      <c r="VV81" s="271"/>
      <c r="VW81" s="271"/>
      <c r="VX81" s="271"/>
      <c r="VY81" s="271"/>
      <c r="VZ81" s="271"/>
      <c r="WA81" s="271"/>
      <c r="WB81" s="271"/>
      <c r="WC81" s="271"/>
      <c r="WD81" s="271"/>
      <c r="WE81" s="271"/>
      <c r="WF81" s="271"/>
      <c r="WG81" s="271"/>
      <c r="WH81" s="271"/>
      <c r="WI81" s="271"/>
      <c r="WJ81" s="271"/>
      <c r="WK81" s="271"/>
      <c r="WL81" s="271"/>
      <c r="WM81" s="271"/>
      <c r="WN81" s="271"/>
      <c r="WO81" s="271"/>
      <c r="WP81" s="271"/>
      <c r="WQ81" s="271"/>
      <c r="WR81" s="271"/>
      <c r="WS81" s="271"/>
      <c r="WT81" s="271"/>
      <c r="WU81" s="271"/>
      <c r="WV81" s="271"/>
      <c r="WW81" s="271"/>
      <c r="WX81" s="271"/>
      <c r="WY81" s="271"/>
      <c r="WZ81" s="271"/>
      <c r="XA81" s="271"/>
      <c r="XB81" s="271"/>
      <c r="XC81" s="271"/>
      <c r="XD81" s="271"/>
      <c r="XE81" s="271"/>
      <c r="XF81" s="271"/>
      <c r="XG81" s="271"/>
      <c r="XH81" s="271"/>
      <c r="XI81" s="271"/>
      <c r="XJ81" s="271"/>
      <c r="XK81" s="271"/>
      <c r="XL81" s="271"/>
      <c r="XM81" s="271"/>
      <c r="XN81" s="271"/>
      <c r="XO81" s="271"/>
      <c r="XP81" s="271"/>
      <c r="XQ81" s="271"/>
      <c r="XR81" s="271"/>
      <c r="XS81" s="271"/>
      <c r="XT81" s="271"/>
      <c r="XU81" s="271"/>
      <c r="XV81" s="271"/>
      <c r="XW81" s="271"/>
      <c r="XX81" s="271"/>
      <c r="XY81" s="271"/>
      <c r="XZ81" s="271"/>
      <c r="YA81" s="271"/>
      <c r="YB81" s="271"/>
      <c r="YC81" s="271"/>
      <c r="YD81" s="271"/>
      <c r="YE81" s="271"/>
      <c r="YF81" s="271"/>
      <c r="YG81" s="271"/>
      <c r="YH81" s="271"/>
      <c r="YI81" s="271"/>
      <c r="YJ81" s="271"/>
      <c r="YK81" s="271"/>
      <c r="YL81" s="271"/>
      <c r="YM81" s="271"/>
      <c r="YN81" s="271"/>
      <c r="YO81" s="271"/>
      <c r="YP81" s="271"/>
      <c r="YQ81" s="271"/>
      <c r="YR81" s="271"/>
      <c r="YS81" s="271"/>
      <c r="YT81" s="271"/>
      <c r="YU81" s="271"/>
      <c r="YV81" s="271"/>
      <c r="YW81" s="271"/>
      <c r="YX81" s="271"/>
      <c r="YY81" s="271"/>
      <c r="YZ81" s="271"/>
      <c r="ZA81" s="271"/>
      <c r="ZB81" s="271"/>
      <c r="ZC81" s="271"/>
      <c r="ZD81" s="271"/>
      <c r="ZE81" s="271"/>
      <c r="ZF81" s="271"/>
      <c r="ZG81" s="271"/>
      <c r="ZH81" s="271"/>
      <c r="ZI81" s="271"/>
      <c r="ZJ81" s="271"/>
      <c r="ZK81" s="271"/>
      <c r="ZL81" s="271"/>
      <c r="ZM81" s="271"/>
      <c r="ZN81" s="271"/>
      <c r="ZO81" s="271"/>
      <c r="ZP81" s="271"/>
      <c r="ZQ81" s="271"/>
      <c r="ZR81" s="271"/>
      <c r="ZS81" s="271"/>
      <c r="ZT81" s="271"/>
      <c r="ZU81" s="271"/>
      <c r="ZV81" s="271"/>
      <c r="ZW81" s="271"/>
      <c r="ZX81" s="271"/>
      <c r="ZY81" s="271"/>
      <c r="ZZ81" s="271"/>
      <c r="AAA81" s="271"/>
      <c r="AAB81" s="271"/>
      <c r="AAC81" s="271"/>
      <c r="AAD81" s="271"/>
      <c r="AAE81" s="271"/>
      <c r="AAF81" s="271"/>
      <c r="AAG81" s="271"/>
      <c r="AAH81" s="271"/>
      <c r="AAI81" s="271"/>
      <c r="AAJ81" s="271"/>
      <c r="AAK81" s="271"/>
      <c r="AAL81" s="271"/>
      <c r="AAM81" s="271"/>
      <c r="AAN81" s="271"/>
      <c r="AAO81" s="271"/>
      <c r="AAP81" s="271"/>
      <c r="AAQ81" s="271"/>
      <c r="AAR81" s="271"/>
      <c r="AAS81" s="271"/>
      <c r="AAT81" s="271"/>
      <c r="AAU81" s="271"/>
      <c r="AAV81" s="271"/>
      <c r="AAW81" s="271"/>
      <c r="AAX81" s="271"/>
      <c r="AAY81" s="271"/>
      <c r="AAZ81" s="271"/>
      <c r="ABA81" s="271"/>
      <c r="ABB81" s="271"/>
      <c r="ABC81" s="271"/>
      <c r="ABD81" s="271"/>
      <c r="ABE81" s="271"/>
      <c r="ABF81" s="271"/>
      <c r="ABG81" s="271"/>
      <c r="ABH81" s="271"/>
      <c r="ABI81" s="271"/>
      <c r="ABJ81" s="271"/>
      <c r="ABK81" s="271"/>
      <c r="ABL81" s="271"/>
      <c r="ABM81" s="271"/>
      <c r="ABN81" s="271"/>
      <c r="ABO81" s="271"/>
      <c r="ABP81" s="271"/>
      <c r="ABQ81" s="271"/>
      <c r="ABR81" s="271"/>
      <c r="ABS81" s="271"/>
      <c r="ABT81" s="271"/>
      <c r="ABU81" s="271"/>
      <c r="ABV81" s="271"/>
      <c r="ABW81" s="271"/>
      <c r="ABX81" s="271"/>
      <c r="ABY81" s="271"/>
      <c r="ABZ81" s="271"/>
      <c r="ACA81" s="271"/>
      <c r="ACB81" s="271"/>
      <c r="ACC81" s="271"/>
      <c r="ACD81" s="271"/>
      <c r="ACE81" s="271"/>
      <c r="ACF81" s="271"/>
      <c r="ACG81" s="271"/>
      <c r="ACH81" s="271"/>
      <c r="ACI81" s="271"/>
      <c r="ACJ81" s="271"/>
      <c r="ACK81" s="271"/>
      <c r="ACL81" s="271"/>
      <c r="ACM81" s="271"/>
      <c r="ACN81" s="271"/>
      <c r="ACO81" s="271"/>
      <c r="ACP81" s="271"/>
      <c r="ACQ81" s="271"/>
      <c r="ACR81" s="271"/>
      <c r="ACS81" s="271"/>
      <c r="ACT81" s="271"/>
      <c r="ACU81" s="271"/>
      <c r="ACV81" s="271"/>
      <c r="ACW81" s="271"/>
      <c r="ACX81" s="271"/>
      <c r="ACY81" s="271"/>
      <c r="ACZ81" s="271"/>
      <c r="ADA81" s="271"/>
      <c r="ADB81" s="271"/>
      <c r="ADC81" s="271"/>
      <c r="ADD81" s="271"/>
      <c r="ADE81" s="271"/>
      <c r="ADF81" s="271"/>
      <c r="ADG81" s="271"/>
      <c r="ADH81" s="271"/>
      <c r="ADI81" s="271"/>
      <c r="ADJ81" s="271"/>
      <c r="ADK81" s="271"/>
      <c r="ADL81" s="271"/>
      <c r="ADM81" s="271"/>
      <c r="ADN81" s="271"/>
      <c r="ADO81" s="271"/>
      <c r="ADP81" s="271"/>
      <c r="ADQ81" s="271"/>
      <c r="ADR81" s="271"/>
      <c r="ADS81" s="271"/>
      <c r="ADT81" s="271"/>
      <c r="ADU81" s="271"/>
      <c r="ADV81" s="271"/>
      <c r="ADW81" s="271"/>
      <c r="ADX81" s="271"/>
      <c r="ADY81" s="271"/>
      <c r="ADZ81" s="271"/>
      <c r="AEA81" s="271"/>
      <c r="AEB81" s="271"/>
      <c r="AEC81" s="271"/>
      <c r="AED81" s="271"/>
      <c r="AEE81" s="271"/>
      <c r="AEF81" s="271"/>
      <c r="AEG81" s="271"/>
      <c r="AEH81" s="271"/>
      <c r="AEI81" s="271"/>
      <c r="AEJ81" s="271"/>
      <c r="AEK81" s="271"/>
      <c r="AEL81" s="271"/>
      <c r="AEM81" s="271"/>
      <c r="AEN81" s="271"/>
      <c r="AEO81" s="271"/>
      <c r="AEP81" s="271"/>
      <c r="AEQ81" s="271"/>
      <c r="AER81" s="271"/>
      <c r="AES81" s="271"/>
      <c r="AET81" s="271"/>
      <c r="AEU81" s="271"/>
      <c r="AEV81" s="271"/>
      <c r="AEW81" s="271"/>
      <c r="AEX81" s="271"/>
      <c r="AEY81" s="271"/>
      <c r="AEZ81" s="271"/>
      <c r="AFA81" s="271"/>
      <c r="AFB81" s="271"/>
      <c r="AFC81" s="271"/>
      <c r="AFD81" s="271"/>
      <c r="AFE81" s="271"/>
      <c r="AFF81" s="271"/>
      <c r="AFG81" s="271"/>
      <c r="AFH81" s="271"/>
      <c r="AFI81" s="271"/>
      <c r="AFJ81" s="271"/>
      <c r="AFK81" s="271"/>
      <c r="AFL81" s="271"/>
      <c r="AFM81" s="271"/>
      <c r="AFN81" s="271"/>
      <c r="AFO81" s="271"/>
      <c r="AFP81" s="271"/>
      <c r="AFQ81" s="271"/>
      <c r="AFR81" s="271"/>
      <c r="AFS81" s="271"/>
      <c r="AFT81" s="271"/>
      <c r="AFU81" s="271"/>
      <c r="AFV81" s="271"/>
      <c r="AFW81" s="271"/>
      <c r="AFX81" s="271"/>
      <c r="AFY81" s="271"/>
      <c r="AFZ81" s="271"/>
      <c r="AGA81" s="271"/>
      <c r="AGB81" s="271"/>
      <c r="AGC81" s="271"/>
      <c r="AGD81" s="271"/>
      <c r="AGE81" s="271"/>
      <c r="AGF81" s="271"/>
      <c r="AGG81" s="271"/>
      <c r="AGH81" s="271"/>
      <c r="AGI81" s="271"/>
      <c r="AGJ81" s="271"/>
      <c r="AGK81" s="271"/>
      <c r="AGL81" s="271"/>
      <c r="AGM81" s="271"/>
      <c r="AGN81" s="271"/>
      <c r="AGO81" s="271"/>
      <c r="AGP81" s="271"/>
      <c r="AGQ81" s="271"/>
      <c r="AGR81" s="271"/>
      <c r="AGS81" s="271"/>
      <c r="AGT81" s="271"/>
      <c r="AGU81" s="271"/>
      <c r="AGV81" s="271"/>
      <c r="AGW81" s="271"/>
      <c r="AGX81" s="271"/>
      <c r="AGY81" s="271"/>
      <c r="AGZ81" s="271"/>
      <c r="AHA81" s="271"/>
      <c r="AHB81" s="271"/>
      <c r="AHC81" s="271"/>
      <c r="AHD81" s="271"/>
      <c r="AHE81" s="271"/>
      <c r="AHF81" s="271"/>
      <c r="AHG81" s="271"/>
      <c r="AHH81" s="271"/>
      <c r="AHI81" s="271"/>
      <c r="AHJ81" s="271"/>
      <c r="AHK81" s="271"/>
      <c r="AHL81" s="271"/>
      <c r="AHM81" s="271"/>
      <c r="AHN81" s="271"/>
      <c r="AHO81" s="271"/>
      <c r="AHP81" s="271"/>
      <c r="AHQ81" s="271"/>
      <c r="AHR81" s="271"/>
      <c r="AHS81" s="271"/>
      <c r="AHT81" s="271"/>
      <c r="AHU81" s="271"/>
      <c r="AHV81" s="271"/>
      <c r="AHW81" s="271"/>
      <c r="AHX81" s="271"/>
      <c r="AHY81" s="271"/>
      <c r="AHZ81" s="271"/>
      <c r="AIA81" s="271"/>
      <c r="AIB81" s="271"/>
      <c r="AIC81" s="271"/>
      <c r="AID81" s="271"/>
      <c r="AIE81" s="271"/>
      <c r="AIF81" s="271"/>
      <c r="AIG81" s="271"/>
      <c r="AIH81" s="271"/>
      <c r="AII81" s="271"/>
      <c r="AIJ81" s="271"/>
      <c r="AIK81" s="271"/>
      <c r="AIL81" s="271"/>
      <c r="AIM81" s="271"/>
      <c r="AIN81" s="271"/>
      <c r="AIO81" s="271"/>
      <c r="AIP81" s="271"/>
      <c r="AIQ81" s="271"/>
      <c r="AIR81" s="271"/>
      <c r="AIS81" s="271"/>
      <c r="AIT81" s="271"/>
      <c r="AIU81" s="271"/>
      <c r="AIV81" s="271"/>
      <c r="AIW81" s="271"/>
      <c r="AIX81" s="271"/>
      <c r="AIY81" s="271"/>
      <c r="AIZ81" s="271"/>
      <c r="AJA81" s="271"/>
      <c r="AJB81" s="271"/>
      <c r="AJC81" s="271"/>
      <c r="AJD81" s="271"/>
      <c r="AJE81" s="271"/>
      <c r="AJF81" s="271"/>
      <c r="AJG81" s="271"/>
      <c r="AJH81" s="271"/>
      <c r="AJI81" s="271"/>
      <c r="AJJ81" s="271"/>
      <c r="AJK81" s="271"/>
      <c r="AJL81" s="271"/>
      <c r="AJM81" s="271"/>
      <c r="AJN81" s="271"/>
      <c r="AJO81" s="271"/>
      <c r="AJP81" s="271"/>
      <c r="AJQ81" s="271"/>
      <c r="AJR81" s="271"/>
      <c r="AJS81" s="271"/>
      <c r="AJT81" s="271"/>
      <c r="AJU81" s="271"/>
      <c r="AJV81" s="271"/>
      <c r="AJW81" s="271"/>
      <c r="AJX81" s="271"/>
      <c r="AJY81" s="271"/>
      <c r="AJZ81" s="271"/>
      <c r="AKA81" s="271"/>
      <c r="AKB81" s="271"/>
      <c r="AKC81" s="271"/>
      <c r="AKD81" s="271"/>
      <c r="AKE81" s="271"/>
      <c r="AKF81" s="271"/>
      <c r="AKG81" s="271"/>
      <c r="AKH81" s="271"/>
      <c r="AKI81" s="271"/>
      <c r="AKJ81" s="271"/>
      <c r="AKK81" s="271"/>
      <c r="AKL81" s="271"/>
      <c r="AKM81" s="271"/>
      <c r="AKN81" s="271"/>
      <c r="AKO81" s="271"/>
      <c r="AKP81" s="271"/>
      <c r="AKQ81" s="271"/>
      <c r="AKR81" s="271"/>
      <c r="AKS81" s="271"/>
      <c r="AKT81" s="271"/>
      <c r="AKU81" s="271"/>
      <c r="AKV81" s="271"/>
      <c r="AKW81" s="271"/>
      <c r="AKX81" s="271"/>
      <c r="AKY81" s="271"/>
      <c r="AKZ81" s="271"/>
      <c r="ALA81" s="271"/>
      <c r="ALB81" s="271"/>
      <c r="ALC81" s="271"/>
      <c r="ALD81" s="271"/>
      <c r="ALE81" s="271"/>
      <c r="ALF81" s="271"/>
      <c r="ALG81" s="271"/>
      <c r="ALH81" s="271"/>
      <c r="ALI81" s="271"/>
      <c r="ALJ81" s="271"/>
      <c r="ALK81" s="271"/>
      <c r="ALL81" s="271"/>
      <c r="ALM81" s="271"/>
      <c r="ALN81" s="271"/>
      <c r="ALO81" s="271"/>
      <c r="ALP81" s="271"/>
      <c r="ALQ81" s="271"/>
      <c r="ALR81" s="271"/>
      <c r="ALS81" s="271"/>
      <c r="ALT81" s="271"/>
      <c r="ALU81" s="271"/>
      <c r="ALV81" s="271"/>
      <c r="ALW81" s="271"/>
      <c r="ALX81" s="271"/>
      <c r="ALY81" s="271"/>
      <c r="ALZ81" s="271"/>
      <c r="AMA81" s="271"/>
      <c r="AMB81" s="271"/>
      <c r="AMC81" s="271"/>
      <c r="AMD81" s="271"/>
      <c r="AME81" s="271"/>
      <c r="AMF81" s="271"/>
      <c r="AMG81" s="271"/>
      <c r="AMH81" s="271"/>
      <c r="AMI81" s="271"/>
      <c r="AMJ81" s="271"/>
      <c r="AMK81" s="271"/>
      <c r="AML81" s="271"/>
      <c r="AMM81" s="271"/>
      <c r="AMN81" s="271"/>
      <c r="AMO81" s="271"/>
    </row>
    <row r="82" spans="1:1029" s="1" customFormat="1" ht="69" customHeight="1">
      <c r="A82" s="283"/>
      <c r="B82" s="10">
        <v>66</v>
      </c>
      <c r="C82" s="280">
        <v>65</v>
      </c>
      <c r="D82" s="281">
        <v>29</v>
      </c>
      <c r="E82" s="10" t="s">
        <v>388</v>
      </c>
      <c r="F82" s="10" t="s">
        <v>61</v>
      </c>
      <c r="G82" s="10"/>
      <c r="H82" s="10"/>
      <c r="I82" s="10"/>
      <c r="J82" s="10"/>
      <c r="K82" s="10"/>
      <c r="L82" s="10"/>
      <c r="M82" s="10"/>
      <c r="N82" s="386">
        <v>42</v>
      </c>
      <c r="O82" s="384" t="s">
        <v>389</v>
      </c>
      <c r="P82" s="384" t="s">
        <v>63</v>
      </c>
      <c r="Q82" s="384" t="s">
        <v>64</v>
      </c>
      <c r="R82" s="385">
        <v>23</v>
      </c>
      <c r="S82" s="386">
        <v>22</v>
      </c>
      <c r="T82" s="387"/>
      <c r="U82" s="387"/>
      <c r="V82" s="387">
        <v>1</v>
      </c>
      <c r="W82" s="387"/>
      <c r="X82" s="387"/>
      <c r="Y82" s="387"/>
      <c r="Z82" s="387"/>
      <c r="AA82" s="386">
        <v>1</v>
      </c>
      <c r="AB82" s="383">
        <v>74</v>
      </c>
      <c r="AC82" s="388">
        <v>2</v>
      </c>
      <c r="AD82" s="387" t="s">
        <v>147</v>
      </c>
      <c r="AE82" s="387" t="s">
        <v>66</v>
      </c>
      <c r="AF82" s="387" t="s">
        <v>390</v>
      </c>
      <c r="AG82" s="387" t="s">
        <v>68</v>
      </c>
      <c r="AH82" s="387" t="s">
        <v>391</v>
      </c>
      <c r="AI82" s="387" t="s">
        <v>392</v>
      </c>
      <c r="AJ82" s="387" t="s">
        <v>390</v>
      </c>
      <c r="AK82" s="387" t="s">
        <v>68</v>
      </c>
      <c r="AL82" s="387" t="s">
        <v>93</v>
      </c>
      <c r="AM82" s="387" t="s">
        <v>393</v>
      </c>
      <c r="AN82" s="384" t="s">
        <v>71</v>
      </c>
      <c r="AO82" s="384" t="s">
        <v>72</v>
      </c>
      <c r="AP82" s="384"/>
      <c r="AQ82" s="384"/>
      <c r="AR82" s="384"/>
      <c r="AS82" s="384"/>
      <c r="AT82" s="387"/>
      <c r="AU82" s="387"/>
      <c r="AV82" s="387"/>
      <c r="AW82" s="387"/>
      <c r="AX82" s="387">
        <v>1</v>
      </c>
      <c r="AY82" s="387"/>
      <c r="AZ82" s="387"/>
      <c r="BA82" s="387"/>
      <c r="BB82" s="387"/>
      <c r="BC82" s="387"/>
      <c r="BD82" s="387"/>
      <c r="BE82" s="387"/>
      <c r="BF82" s="387"/>
      <c r="BG82" s="387"/>
      <c r="BH82" s="387"/>
      <c r="BI82" s="387"/>
      <c r="BJ82" s="387"/>
      <c r="BK82" s="389">
        <v>1230</v>
      </c>
      <c r="BL82" s="10">
        <v>1</v>
      </c>
      <c r="BM82" s="10" t="s">
        <v>130</v>
      </c>
      <c r="BN82" s="10">
        <v>70</v>
      </c>
      <c r="BO82" s="10" t="s">
        <v>394</v>
      </c>
      <c r="BP82" s="10" t="s">
        <v>101</v>
      </c>
      <c r="BQ82" s="10">
        <v>1</v>
      </c>
      <c r="BR82" s="10" t="str">
        <f t="shared" si="1"/>
        <v>65_29</v>
      </c>
      <c r="BS82" s="282"/>
      <c r="BT82" s="10" t="s">
        <v>447</v>
      </c>
      <c r="BU82" s="10" t="s">
        <v>1777</v>
      </c>
      <c r="BV82" s="10"/>
      <c r="BW82" s="289"/>
      <c r="BX82" s="289"/>
      <c r="BY82" s="457"/>
      <c r="BZ82" s="457"/>
      <c r="CA82" s="457"/>
      <c r="CB82" s="271"/>
      <c r="CC82" s="458" t="s">
        <v>1959</v>
      </c>
      <c r="CD82" s="271"/>
      <c r="CE82" s="271"/>
      <c r="CF82" s="271"/>
      <c r="CG82" s="271"/>
      <c r="CH82" s="271"/>
      <c r="CI82" s="271"/>
      <c r="CJ82" s="271"/>
      <c r="CK82" s="271"/>
      <c r="CL82" s="271"/>
      <c r="CM82" s="271"/>
      <c r="CN82" s="271"/>
      <c r="CO82" s="271"/>
      <c r="CP82" s="271"/>
      <c r="CQ82" s="271"/>
      <c r="CR82" s="271"/>
      <c r="CS82" s="271"/>
      <c r="CT82" s="271"/>
      <c r="CU82" s="271"/>
      <c r="CV82" s="271"/>
      <c r="CW82" s="271"/>
      <c r="CX82" s="271"/>
      <c r="CY82" s="271"/>
      <c r="CZ82" s="271"/>
      <c r="DA82" s="271"/>
      <c r="DB82" s="271"/>
      <c r="DC82" s="271"/>
      <c r="DD82" s="271"/>
      <c r="DE82" s="271"/>
      <c r="DF82" s="271"/>
      <c r="DG82" s="271"/>
      <c r="DH82" s="271"/>
      <c r="DI82" s="271"/>
      <c r="DJ82" s="271"/>
      <c r="DK82" s="271"/>
      <c r="DL82" s="271"/>
      <c r="DM82" s="271"/>
      <c r="DN82" s="271"/>
      <c r="DO82" s="271"/>
      <c r="DP82" s="271"/>
      <c r="DQ82" s="271"/>
      <c r="DR82" s="271"/>
      <c r="DS82" s="271"/>
      <c r="DT82" s="271"/>
      <c r="DU82" s="271"/>
      <c r="DV82" s="271"/>
      <c r="DW82" s="271"/>
      <c r="DX82" s="271"/>
      <c r="DY82" s="271"/>
      <c r="DZ82" s="271"/>
      <c r="EA82" s="271"/>
      <c r="EB82" s="271"/>
      <c r="EC82" s="271"/>
      <c r="ED82" s="271"/>
      <c r="EE82" s="271"/>
      <c r="EF82" s="271"/>
      <c r="EG82" s="271"/>
      <c r="EH82" s="271"/>
      <c r="EI82" s="271"/>
      <c r="EJ82" s="271"/>
      <c r="EK82" s="271"/>
      <c r="EL82" s="271"/>
      <c r="EM82" s="271"/>
      <c r="EN82" s="271"/>
      <c r="EO82" s="271"/>
      <c r="EP82" s="271"/>
      <c r="EQ82" s="271"/>
      <c r="ER82" s="271"/>
      <c r="ES82" s="271"/>
      <c r="ET82" s="271"/>
      <c r="EU82" s="271"/>
      <c r="EV82" s="271"/>
      <c r="EW82" s="271"/>
      <c r="EX82" s="271"/>
      <c r="EY82" s="271"/>
      <c r="EZ82" s="271"/>
      <c r="FA82" s="271"/>
      <c r="FB82" s="271"/>
      <c r="FC82" s="271"/>
      <c r="FD82" s="271"/>
      <c r="FE82" s="271"/>
      <c r="FF82" s="271"/>
      <c r="FG82" s="271"/>
      <c r="FH82" s="271"/>
      <c r="FI82" s="271"/>
      <c r="FJ82" s="271"/>
      <c r="FK82" s="271"/>
      <c r="FL82" s="271"/>
      <c r="FM82" s="271"/>
      <c r="FN82" s="271"/>
      <c r="FO82" s="271"/>
      <c r="FP82" s="271"/>
      <c r="FQ82" s="271"/>
      <c r="FR82" s="271"/>
      <c r="FS82" s="271"/>
      <c r="FT82" s="271"/>
      <c r="FU82" s="271"/>
      <c r="FV82" s="271"/>
      <c r="FW82" s="271"/>
      <c r="FX82" s="271"/>
      <c r="FY82" s="271"/>
      <c r="FZ82" s="271"/>
      <c r="GA82" s="271"/>
      <c r="GB82" s="271"/>
      <c r="GC82" s="271"/>
      <c r="GD82" s="271"/>
      <c r="GE82" s="271"/>
      <c r="GF82" s="271"/>
      <c r="GG82" s="271"/>
      <c r="GH82" s="271"/>
      <c r="GI82" s="271"/>
      <c r="GJ82" s="271"/>
      <c r="GK82" s="271"/>
      <c r="GL82" s="271"/>
      <c r="GM82" s="271"/>
      <c r="GN82" s="271"/>
      <c r="GO82" s="271"/>
      <c r="GP82" s="271"/>
      <c r="GQ82" s="271"/>
      <c r="GR82" s="271"/>
      <c r="GS82" s="271"/>
      <c r="GT82" s="271"/>
      <c r="GU82" s="271"/>
      <c r="GV82" s="271"/>
      <c r="GW82" s="271"/>
      <c r="GX82" s="271"/>
      <c r="GY82" s="271"/>
      <c r="GZ82" s="271"/>
      <c r="HA82" s="271"/>
      <c r="HB82" s="271"/>
      <c r="HC82" s="271"/>
      <c r="HD82" s="271"/>
      <c r="HE82" s="271"/>
      <c r="HF82" s="271"/>
      <c r="HG82" s="271"/>
      <c r="HH82" s="271"/>
      <c r="HI82" s="271"/>
      <c r="HJ82" s="271"/>
      <c r="HK82" s="271"/>
      <c r="HL82" s="271"/>
      <c r="HM82" s="271"/>
      <c r="HN82" s="271"/>
      <c r="HO82" s="271"/>
      <c r="HP82" s="271"/>
      <c r="HQ82" s="271"/>
      <c r="HR82" s="271"/>
      <c r="HS82" s="271"/>
      <c r="HT82" s="271"/>
      <c r="HU82" s="271"/>
      <c r="HV82" s="271"/>
      <c r="HW82" s="271"/>
      <c r="HX82" s="271"/>
      <c r="HY82" s="271"/>
      <c r="HZ82" s="271"/>
      <c r="IA82" s="271"/>
      <c r="IB82" s="271"/>
      <c r="IC82" s="271"/>
      <c r="ID82" s="271"/>
      <c r="IE82" s="271"/>
      <c r="IF82" s="271"/>
      <c r="IG82" s="271"/>
      <c r="IH82" s="271"/>
      <c r="II82" s="271"/>
      <c r="IJ82" s="271"/>
      <c r="IK82" s="271"/>
      <c r="IL82" s="271"/>
      <c r="IM82" s="271"/>
      <c r="IN82" s="271"/>
      <c r="IO82" s="271"/>
      <c r="IP82" s="271"/>
      <c r="IQ82" s="271"/>
      <c r="IR82" s="271"/>
      <c r="IS82" s="271"/>
      <c r="IT82" s="271"/>
      <c r="IU82" s="271"/>
      <c r="IV82" s="271"/>
      <c r="IW82" s="271"/>
      <c r="IX82" s="271"/>
      <c r="IY82" s="271"/>
      <c r="IZ82" s="271"/>
      <c r="JA82" s="271"/>
      <c r="JB82" s="271"/>
      <c r="JC82" s="271"/>
      <c r="JD82" s="271"/>
      <c r="JE82" s="271"/>
      <c r="JF82" s="271"/>
      <c r="JG82" s="271"/>
      <c r="JH82" s="271"/>
      <c r="JI82" s="271"/>
      <c r="JJ82" s="271"/>
      <c r="JK82" s="271"/>
      <c r="JL82" s="271"/>
      <c r="JM82" s="271"/>
      <c r="JN82" s="271"/>
      <c r="JO82" s="271"/>
      <c r="JP82" s="271"/>
      <c r="JQ82" s="271"/>
      <c r="JR82" s="271"/>
      <c r="JS82" s="271"/>
      <c r="JT82" s="271"/>
      <c r="JU82" s="271"/>
      <c r="JV82" s="271"/>
      <c r="JW82" s="271"/>
      <c r="JX82" s="271"/>
      <c r="JY82" s="271"/>
      <c r="JZ82" s="271"/>
      <c r="KA82" s="271"/>
      <c r="KB82" s="271"/>
      <c r="KC82" s="271"/>
      <c r="KD82" s="271"/>
      <c r="KE82" s="271"/>
      <c r="KF82" s="271"/>
      <c r="KG82" s="271"/>
      <c r="KH82" s="271"/>
      <c r="KI82" s="271"/>
      <c r="KJ82" s="271"/>
      <c r="KK82" s="271"/>
      <c r="KL82" s="271"/>
      <c r="KM82" s="271"/>
      <c r="KN82" s="271"/>
      <c r="KO82" s="271"/>
      <c r="KP82" s="271"/>
      <c r="KQ82" s="271"/>
      <c r="KR82" s="271"/>
      <c r="KS82" s="271"/>
      <c r="KT82" s="271"/>
      <c r="KU82" s="271"/>
      <c r="KV82" s="271"/>
      <c r="KW82" s="271"/>
      <c r="KX82" s="271"/>
      <c r="KY82" s="271"/>
      <c r="KZ82" s="271"/>
      <c r="LA82" s="271"/>
      <c r="LB82" s="271"/>
      <c r="LC82" s="271"/>
      <c r="LD82" s="271"/>
      <c r="LE82" s="271"/>
      <c r="LF82" s="271"/>
      <c r="LG82" s="271"/>
      <c r="LH82" s="271"/>
      <c r="LI82" s="271"/>
      <c r="LJ82" s="271"/>
      <c r="LK82" s="271"/>
      <c r="LL82" s="271"/>
      <c r="LM82" s="271"/>
      <c r="LN82" s="271"/>
      <c r="LO82" s="271"/>
      <c r="LP82" s="271"/>
      <c r="LQ82" s="271"/>
      <c r="LR82" s="271"/>
      <c r="LS82" s="271"/>
      <c r="LT82" s="271"/>
      <c r="LU82" s="271"/>
      <c r="LV82" s="271"/>
      <c r="LW82" s="271"/>
      <c r="LX82" s="271"/>
      <c r="LY82" s="271"/>
      <c r="LZ82" s="271"/>
      <c r="MA82" s="271"/>
      <c r="MB82" s="271"/>
      <c r="MC82" s="271"/>
      <c r="MD82" s="271"/>
      <c r="ME82" s="271"/>
      <c r="MF82" s="271"/>
      <c r="MG82" s="271"/>
      <c r="MH82" s="271"/>
      <c r="MI82" s="271"/>
      <c r="MJ82" s="271"/>
      <c r="MK82" s="271"/>
      <c r="ML82" s="271"/>
      <c r="MM82" s="271"/>
      <c r="MN82" s="271"/>
      <c r="MO82" s="271"/>
      <c r="MP82" s="271"/>
      <c r="MQ82" s="271"/>
      <c r="MR82" s="271"/>
      <c r="MS82" s="271"/>
      <c r="MT82" s="271"/>
      <c r="MU82" s="271"/>
      <c r="MV82" s="271"/>
      <c r="MW82" s="271"/>
      <c r="MX82" s="271"/>
      <c r="MY82" s="271"/>
      <c r="MZ82" s="271"/>
      <c r="NA82" s="271"/>
      <c r="NB82" s="271"/>
      <c r="NC82" s="271"/>
      <c r="ND82" s="271"/>
      <c r="NE82" s="271"/>
      <c r="NF82" s="271"/>
      <c r="NG82" s="271"/>
      <c r="NH82" s="271"/>
      <c r="NI82" s="271"/>
      <c r="NJ82" s="271"/>
      <c r="NK82" s="271"/>
      <c r="NL82" s="271"/>
      <c r="NM82" s="271"/>
      <c r="NN82" s="271"/>
      <c r="NO82" s="271"/>
      <c r="NP82" s="271"/>
      <c r="NQ82" s="271"/>
      <c r="NR82" s="271"/>
      <c r="NS82" s="271"/>
      <c r="NT82" s="271"/>
      <c r="NU82" s="271"/>
      <c r="NV82" s="271"/>
      <c r="NW82" s="271"/>
      <c r="NX82" s="271"/>
      <c r="NY82" s="271"/>
      <c r="NZ82" s="271"/>
      <c r="OA82" s="271"/>
      <c r="OB82" s="271"/>
      <c r="OC82" s="271"/>
      <c r="OD82" s="271"/>
      <c r="OE82" s="271"/>
      <c r="OF82" s="271"/>
      <c r="OG82" s="271"/>
      <c r="OH82" s="271"/>
      <c r="OI82" s="271"/>
      <c r="OJ82" s="271"/>
      <c r="OK82" s="271"/>
      <c r="OL82" s="271"/>
      <c r="OM82" s="271"/>
      <c r="ON82" s="271"/>
      <c r="OO82" s="271"/>
      <c r="OP82" s="271"/>
      <c r="OQ82" s="271"/>
      <c r="OR82" s="271"/>
      <c r="OS82" s="271"/>
      <c r="OT82" s="271"/>
      <c r="OU82" s="271"/>
      <c r="OV82" s="271"/>
      <c r="OW82" s="271"/>
      <c r="OX82" s="271"/>
      <c r="OY82" s="271"/>
      <c r="OZ82" s="271"/>
      <c r="PA82" s="271"/>
      <c r="PB82" s="271"/>
      <c r="PC82" s="271"/>
      <c r="PD82" s="271"/>
      <c r="PE82" s="271"/>
      <c r="PF82" s="271"/>
      <c r="PG82" s="271"/>
      <c r="PH82" s="271"/>
      <c r="PI82" s="271"/>
      <c r="PJ82" s="271"/>
      <c r="PK82" s="271"/>
      <c r="PL82" s="271"/>
      <c r="PM82" s="271"/>
      <c r="PN82" s="271"/>
      <c r="PO82" s="271"/>
      <c r="PP82" s="271"/>
      <c r="PQ82" s="271"/>
      <c r="PR82" s="271"/>
      <c r="PS82" s="271"/>
      <c r="PT82" s="271"/>
      <c r="PU82" s="271"/>
      <c r="PV82" s="271"/>
      <c r="PW82" s="271"/>
      <c r="PX82" s="271"/>
      <c r="PY82" s="271"/>
      <c r="PZ82" s="271"/>
      <c r="QA82" s="271"/>
      <c r="QB82" s="271"/>
      <c r="QC82" s="271"/>
      <c r="QD82" s="271"/>
      <c r="QE82" s="271"/>
      <c r="QF82" s="271"/>
      <c r="QG82" s="271"/>
      <c r="QH82" s="271"/>
      <c r="QI82" s="271"/>
      <c r="QJ82" s="271"/>
      <c r="QK82" s="271"/>
      <c r="QL82" s="271"/>
      <c r="QM82" s="271"/>
      <c r="QN82" s="271"/>
      <c r="QO82" s="271"/>
      <c r="QP82" s="271"/>
      <c r="QQ82" s="271"/>
      <c r="QR82" s="271"/>
      <c r="QS82" s="271"/>
      <c r="QT82" s="271"/>
      <c r="QU82" s="271"/>
      <c r="QV82" s="271"/>
      <c r="QW82" s="271"/>
      <c r="QX82" s="271"/>
      <c r="QY82" s="271"/>
      <c r="QZ82" s="271"/>
      <c r="RA82" s="271"/>
      <c r="RB82" s="271"/>
      <c r="RC82" s="271"/>
      <c r="RD82" s="271"/>
      <c r="RE82" s="271"/>
      <c r="RF82" s="271"/>
      <c r="RG82" s="271"/>
      <c r="RH82" s="271"/>
      <c r="RI82" s="271"/>
      <c r="RJ82" s="271"/>
      <c r="RK82" s="271"/>
      <c r="RL82" s="271"/>
      <c r="RM82" s="271"/>
      <c r="RN82" s="271"/>
      <c r="RO82" s="271"/>
      <c r="RP82" s="271"/>
      <c r="RQ82" s="271"/>
      <c r="RR82" s="271"/>
      <c r="RS82" s="271"/>
      <c r="RT82" s="271"/>
      <c r="RU82" s="271"/>
      <c r="RV82" s="271"/>
      <c r="RW82" s="271"/>
      <c r="RX82" s="271"/>
      <c r="RY82" s="271"/>
      <c r="RZ82" s="271"/>
      <c r="SA82" s="271"/>
      <c r="SB82" s="271"/>
      <c r="SC82" s="271"/>
      <c r="SD82" s="271"/>
      <c r="SE82" s="271"/>
      <c r="SF82" s="271"/>
      <c r="SG82" s="271"/>
      <c r="SH82" s="271"/>
      <c r="SI82" s="271"/>
      <c r="SJ82" s="271"/>
      <c r="SK82" s="271"/>
      <c r="SL82" s="271"/>
      <c r="SM82" s="271"/>
      <c r="SN82" s="271"/>
      <c r="SO82" s="271"/>
      <c r="SP82" s="271"/>
      <c r="SQ82" s="271"/>
      <c r="SR82" s="271"/>
      <c r="SS82" s="271"/>
      <c r="ST82" s="271"/>
      <c r="SU82" s="271"/>
      <c r="SV82" s="271"/>
      <c r="SW82" s="271"/>
      <c r="SX82" s="271"/>
      <c r="SY82" s="271"/>
      <c r="SZ82" s="271"/>
      <c r="TA82" s="271"/>
      <c r="TB82" s="271"/>
      <c r="TC82" s="271"/>
      <c r="TD82" s="271"/>
      <c r="TE82" s="271"/>
      <c r="TF82" s="271"/>
      <c r="TG82" s="271"/>
      <c r="TH82" s="271"/>
      <c r="TI82" s="271"/>
      <c r="TJ82" s="271"/>
      <c r="TK82" s="271"/>
      <c r="TL82" s="271"/>
      <c r="TM82" s="271"/>
      <c r="TN82" s="271"/>
      <c r="TO82" s="271"/>
      <c r="TP82" s="271"/>
      <c r="TQ82" s="271"/>
      <c r="TR82" s="271"/>
      <c r="TS82" s="271"/>
      <c r="TT82" s="271"/>
      <c r="TU82" s="271"/>
      <c r="TV82" s="271"/>
      <c r="TW82" s="271"/>
      <c r="TX82" s="271"/>
      <c r="TY82" s="271"/>
      <c r="TZ82" s="271"/>
      <c r="UA82" s="271"/>
      <c r="UB82" s="271"/>
      <c r="UC82" s="271"/>
      <c r="UD82" s="271"/>
      <c r="UE82" s="271"/>
      <c r="UF82" s="271"/>
      <c r="UG82" s="271"/>
      <c r="UH82" s="271"/>
      <c r="UI82" s="271"/>
      <c r="UJ82" s="271"/>
      <c r="UK82" s="271"/>
      <c r="UL82" s="271"/>
      <c r="UM82" s="271"/>
      <c r="UN82" s="271"/>
      <c r="UO82" s="271"/>
      <c r="UP82" s="271"/>
      <c r="UQ82" s="271"/>
      <c r="UR82" s="271"/>
      <c r="US82" s="271"/>
      <c r="UT82" s="271"/>
      <c r="UU82" s="271"/>
      <c r="UV82" s="271"/>
      <c r="UW82" s="271"/>
      <c r="UX82" s="271"/>
      <c r="UY82" s="271"/>
      <c r="UZ82" s="271"/>
      <c r="VA82" s="271"/>
      <c r="VB82" s="271"/>
      <c r="VC82" s="271"/>
      <c r="VD82" s="271"/>
      <c r="VE82" s="271"/>
      <c r="VF82" s="271"/>
      <c r="VG82" s="271"/>
      <c r="VH82" s="271"/>
      <c r="VI82" s="271"/>
      <c r="VJ82" s="271"/>
      <c r="VK82" s="271"/>
      <c r="VL82" s="271"/>
      <c r="VM82" s="271"/>
      <c r="VN82" s="271"/>
      <c r="VO82" s="271"/>
      <c r="VP82" s="271"/>
      <c r="VQ82" s="271"/>
      <c r="VR82" s="271"/>
      <c r="VS82" s="271"/>
      <c r="VT82" s="271"/>
      <c r="VU82" s="271"/>
      <c r="VV82" s="271"/>
      <c r="VW82" s="271"/>
      <c r="VX82" s="271"/>
      <c r="VY82" s="271"/>
      <c r="VZ82" s="271"/>
      <c r="WA82" s="271"/>
      <c r="WB82" s="271"/>
      <c r="WC82" s="271"/>
      <c r="WD82" s="271"/>
      <c r="WE82" s="271"/>
      <c r="WF82" s="271"/>
      <c r="WG82" s="271"/>
      <c r="WH82" s="271"/>
      <c r="WI82" s="271"/>
      <c r="WJ82" s="271"/>
      <c r="WK82" s="271"/>
      <c r="WL82" s="271"/>
      <c r="WM82" s="271"/>
      <c r="WN82" s="271"/>
      <c r="WO82" s="271"/>
      <c r="WP82" s="271"/>
      <c r="WQ82" s="271"/>
      <c r="WR82" s="271"/>
      <c r="WS82" s="271"/>
      <c r="WT82" s="271"/>
      <c r="WU82" s="271"/>
      <c r="WV82" s="271"/>
      <c r="WW82" s="271"/>
      <c r="WX82" s="271"/>
      <c r="WY82" s="271"/>
      <c r="WZ82" s="271"/>
      <c r="XA82" s="271"/>
      <c r="XB82" s="271"/>
      <c r="XC82" s="271"/>
      <c r="XD82" s="271"/>
      <c r="XE82" s="271"/>
      <c r="XF82" s="271"/>
      <c r="XG82" s="271"/>
      <c r="XH82" s="271"/>
      <c r="XI82" s="271"/>
      <c r="XJ82" s="271"/>
      <c r="XK82" s="271"/>
      <c r="XL82" s="271"/>
      <c r="XM82" s="271"/>
      <c r="XN82" s="271"/>
      <c r="XO82" s="271"/>
      <c r="XP82" s="271"/>
      <c r="XQ82" s="271"/>
      <c r="XR82" s="271"/>
      <c r="XS82" s="271"/>
      <c r="XT82" s="271"/>
      <c r="XU82" s="271"/>
      <c r="XV82" s="271"/>
      <c r="XW82" s="271"/>
      <c r="XX82" s="271"/>
      <c r="XY82" s="271"/>
      <c r="XZ82" s="271"/>
      <c r="YA82" s="271"/>
      <c r="YB82" s="271"/>
      <c r="YC82" s="271"/>
      <c r="YD82" s="271"/>
      <c r="YE82" s="271"/>
      <c r="YF82" s="271"/>
      <c r="YG82" s="271"/>
      <c r="YH82" s="271"/>
      <c r="YI82" s="271"/>
      <c r="YJ82" s="271"/>
      <c r="YK82" s="271"/>
      <c r="YL82" s="271"/>
      <c r="YM82" s="271"/>
      <c r="YN82" s="271"/>
      <c r="YO82" s="271"/>
      <c r="YP82" s="271"/>
      <c r="YQ82" s="271"/>
      <c r="YR82" s="271"/>
      <c r="YS82" s="271"/>
      <c r="YT82" s="271"/>
      <c r="YU82" s="271"/>
      <c r="YV82" s="271"/>
      <c r="YW82" s="271"/>
      <c r="YX82" s="271"/>
      <c r="YY82" s="271"/>
      <c r="YZ82" s="271"/>
      <c r="ZA82" s="271"/>
      <c r="ZB82" s="271"/>
      <c r="ZC82" s="271"/>
      <c r="ZD82" s="271"/>
      <c r="ZE82" s="271"/>
      <c r="ZF82" s="271"/>
      <c r="ZG82" s="271"/>
      <c r="ZH82" s="271"/>
      <c r="ZI82" s="271"/>
      <c r="ZJ82" s="271"/>
      <c r="ZK82" s="271"/>
      <c r="ZL82" s="271"/>
      <c r="ZM82" s="271"/>
      <c r="ZN82" s="271"/>
      <c r="ZO82" s="271"/>
      <c r="ZP82" s="271"/>
      <c r="ZQ82" s="271"/>
      <c r="ZR82" s="271"/>
      <c r="ZS82" s="271"/>
      <c r="ZT82" s="271"/>
      <c r="ZU82" s="271"/>
      <c r="ZV82" s="271"/>
      <c r="ZW82" s="271"/>
      <c r="ZX82" s="271"/>
      <c r="ZY82" s="271"/>
      <c r="ZZ82" s="271"/>
      <c r="AAA82" s="271"/>
      <c r="AAB82" s="271"/>
      <c r="AAC82" s="271"/>
      <c r="AAD82" s="271"/>
      <c r="AAE82" s="271"/>
      <c r="AAF82" s="271"/>
      <c r="AAG82" s="271"/>
      <c r="AAH82" s="271"/>
      <c r="AAI82" s="271"/>
      <c r="AAJ82" s="271"/>
      <c r="AAK82" s="271"/>
      <c r="AAL82" s="271"/>
      <c r="AAM82" s="271"/>
      <c r="AAN82" s="271"/>
      <c r="AAO82" s="271"/>
      <c r="AAP82" s="271"/>
      <c r="AAQ82" s="271"/>
      <c r="AAR82" s="271"/>
      <c r="AAS82" s="271"/>
      <c r="AAT82" s="271"/>
      <c r="AAU82" s="271"/>
      <c r="AAV82" s="271"/>
      <c r="AAW82" s="271"/>
      <c r="AAX82" s="271"/>
      <c r="AAY82" s="271"/>
      <c r="AAZ82" s="271"/>
      <c r="ABA82" s="271"/>
      <c r="ABB82" s="271"/>
      <c r="ABC82" s="271"/>
      <c r="ABD82" s="271"/>
      <c r="ABE82" s="271"/>
      <c r="ABF82" s="271"/>
      <c r="ABG82" s="271"/>
      <c r="ABH82" s="271"/>
      <c r="ABI82" s="271"/>
      <c r="ABJ82" s="271"/>
      <c r="ABK82" s="271"/>
      <c r="ABL82" s="271"/>
      <c r="ABM82" s="271"/>
      <c r="ABN82" s="271"/>
      <c r="ABO82" s="271"/>
      <c r="ABP82" s="271"/>
      <c r="ABQ82" s="271"/>
      <c r="ABR82" s="271"/>
      <c r="ABS82" s="271"/>
      <c r="ABT82" s="271"/>
      <c r="ABU82" s="271"/>
      <c r="ABV82" s="271"/>
      <c r="ABW82" s="271"/>
      <c r="ABX82" s="271"/>
      <c r="ABY82" s="271"/>
      <c r="ABZ82" s="271"/>
      <c r="ACA82" s="271"/>
      <c r="ACB82" s="271"/>
      <c r="ACC82" s="271"/>
      <c r="ACD82" s="271"/>
      <c r="ACE82" s="271"/>
      <c r="ACF82" s="271"/>
      <c r="ACG82" s="271"/>
      <c r="ACH82" s="271"/>
      <c r="ACI82" s="271"/>
      <c r="ACJ82" s="271"/>
      <c r="ACK82" s="271"/>
      <c r="ACL82" s="271"/>
      <c r="ACM82" s="271"/>
      <c r="ACN82" s="271"/>
      <c r="ACO82" s="271"/>
      <c r="ACP82" s="271"/>
      <c r="ACQ82" s="271"/>
      <c r="ACR82" s="271"/>
      <c r="ACS82" s="271"/>
      <c r="ACT82" s="271"/>
      <c r="ACU82" s="271"/>
      <c r="ACV82" s="271"/>
      <c r="ACW82" s="271"/>
      <c r="ACX82" s="271"/>
      <c r="ACY82" s="271"/>
      <c r="ACZ82" s="271"/>
      <c r="ADA82" s="271"/>
      <c r="ADB82" s="271"/>
      <c r="ADC82" s="271"/>
      <c r="ADD82" s="271"/>
      <c r="ADE82" s="271"/>
      <c r="ADF82" s="271"/>
      <c r="ADG82" s="271"/>
      <c r="ADH82" s="271"/>
      <c r="ADI82" s="271"/>
      <c r="ADJ82" s="271"/>
      <c r="ADK82" s="271"/>
      <c r="ADL82" s="271"/>
      <c r="ADM82" s="271"/>
      <c r="ADN82" s="271"/>
      <c r="ADO82" s="271"/>
      <c r="ADP82" s="271"/>
      <c r="ADQ82" s="271"/>
      <c r="ADR82" s="271"/>
      <c r="ADS82" s="271"/>
      <c r="ADT82" s="271"/>
      <c r="ADU82" s="271"/>
      <c r="ADV82" s="271"/>
      <c r="ADW82" s="271"/>
      <c r="ADX82" s="271"/>
      <c r="ADY82" s="271"/>
      <c r="ADZ82" s="271"/>
      <c r="AEA82" s="271"/>
      <c r="AEB82" s="271"/>
      <c r="AEC82" s="271"/>
      <c r="AED82" s="271"/>
      <c r="AEE82" s="271"/>
      <c r="AEF82" s="271"/>
      <c r="AEG82" s="271"/>
      <c r="AEH82" s="271"/>
      <c r="AEI82" s="271"/>
      <c r="AEJ82" s="271"/>
      <c r="AEK82" s="271"/>
      <c r="AEL82" s="271"/>
      <c r="AEM82" s="271"/>
      <c r="AEN82" s="271"/>
      <c r="AEO82" s="271"/>
      <c r="AEP82" s="271"/>
      <c r="AEQ82" s="271"/>
      <c r="AER82" s="271"/>
      <c r="AES82" s="271"/>
      <c r="AET82" s="271"/>
      <c r="AEU82" s="271"/>
      <c r="AEV82" s="271"/>
      <c r="AEW82" s="271"/>
      <c r="AEX82" s="271"/>
      <c r="AEY82" s="271"/>
      <c r="AEZ82" s="271"/>
      <c r="AFA82" s="271"/>
      <c r="AFB82" s="271"/>
      <c r="AFC82" s="271"/>
      <c r="AFD82" s="271"/>
      <c r="AFE82" s="271"/>
      <c r="AFF82" s="271"/>
      <c r="AFG82" s="271"/>
      <c r="AFH82" s="271"/>
      <c r="AFI82" s="271"/>
      <c r="AFJ82" s="271"/>
      <c r="AFK82" s="271"/>
      <c r="AFL82" s="271"/>
      <c r="AFM82" s="271"/>
      <c r="AFN82" s="271"/>
      <c r="AFO82" s="271"/>
      <c r="AFP82" s="271"/>
      <c r="AFQ82" s="271"/>
      <c r="AFR82" s="271"/>
      <c r="AFS82" s="271"/>
      <c r="AFT82" s="271"/>
      <c r="AFU82" s="271"/>
      <c r="AFV82" s="271"/>
      <c r="AFW82" s="271"/>
      <c r="AFX82" s="271"/>
      <c r="AFY82" s="271"/>
      <c r="AFZ82" s="271"/>
      <c r="AGA82" s="271"/>
      <c r="AGB82" s="271"/>
      <c r="AGC82" s="271"/>
      <c r="AGD82" s="271"/>
      <c r="AGE82" s="271"/>
      <c r="AGF82" s="271"/>
      <c r="AGG82" s="271"/>
      <c r="AGH82" s="271"/>
      <c r="AGI82" s="271"/>
      <c r="AGJ82" s="271"/>
      <c r="AGK82" s="271"/>
      <c r="AGL82" s="271"/>
      <c r="AGM82" s="271"/>
      <c r="AGN82" s="271"/>
      <c r="AGO82" s="271"/>
      <c r="AGP82" s="271"/>
      <c r="AGQ82" s="271"/>
      <c r="AGR82" s="271"/>
      <c r="AGS82" s="271"/>
      <c r="AGT82" s="271"/>
      <c r="AGU82" s="271"/>
      <c r="AGV82" s="271"/>
      <c r="AGW82" s="271"/>
      <c r="AGX82" s="271"/>
      <c r="AGY82" s="271"/>
      <c r="AGZ82" s="271"/>
      <c r="AHA82" s="271"/>
      <c r="AHB82" s="271"/>
      <c r="AHC82" s="271"/>
      <c r="AHD82" s="271"/>
      <c r="AHE82" s="271"/>
      <c r="AHF82" s="271"/>
      <c r="AHG82" s="271"/>
      <c r="AHH82" s="271"/>
      <c r="AHI82" s="271"/>
      <c r="AHJ82" s="271"/>
      <c r="AHK82" s="271"/>
      <c r="AHL82" s="271"/>
      <c r="AHM82" s="271"/>
      <c r="AHN82" s="271"/>
      <c r="AHO82" s="271"/>
      <c r="AHP82" s="271"/>
      <c r="AHQ82" s="271"/>
      <c r="AHR82" s="271"/>
      <c r="AHS82" s="271"/>
      <c r="AHT82" s="271"/>
      <c r="AHU82" s="271"/>
      <c r="AHV82" s="271"/>
      <c r="AHW82" s="271"/>
      <c r="AHX82" s="271"/>
      <c r="AHY82" s="271"/>
      <c r="AHZ82" s="271"/>
      <c r="AIA82" s="271"/>
      <c r="AIB82" s="271"/>
      <c r="AIC82" s="271"/>
      <c r="AID82" s="271"/>
      <c r="AIE82" s="271"/>
      <c r="AIF82" s="271"/>
      <c r="AIG82" s="271"/>
      <c r="AIH82" s="271"/>
      <c r="AII82" s="271"/>
      <c r="AIJ82" s="271"/>
      <c r="AIK82" s="271"/>
      <c r="AIL82" s="271"/>
      <c r="AIM82" s="271"/>
      <c r="AIN82" s="271"/>
      <c r="AIO82" s="271"/>
      <c r="AIP82" s="271"/>
      <c r="AIQ82" s="271"/>
      <c r="AIR82" s="271"/>
      <c r="AIS82" s="271"/>
      <c r="AIT82" s="271"/>
      <c r="AIU82" s="271"/>
      <c r="AIV82" s="271"/>
      <c r="AIW82" s="271"/>
      <c r="AIX82" s="271"/>
      <c r="AIY82" s="271"/>
      <c r="AIZ82" s="271"/>
      <c r="AJA82" s="271"/>
      <c r="AJB82" s="271"/>
      <c r="AJC82" s="271"/>
      <c r="AJD82" s="271"/>
      <c r="AJE82" s="271"/>
      <c r="AJF82" s="271"/>
      <c r="AJG82" s="271"/>
      <c r="AJH82" s="271"/>
      <c r="AJI82" s="271"/>
      <c r="AJJ82" s="271"/>
      <c r="AJK82" s="271"/>
      <c r="AJL82" s="271"/>
      <c r="AJM82" s="271"/>
      <c r="AJN82" s="271"/>
      <c r="AJO82" s="271"/>
      <c r="AJP82" s="271"/>
      <c r="AJQ82" s="271"/>
      <c r="AJR82" s="271"/>
      <c r="AJS82" s="271"/>
      <c r="AJT82" s="271"/>
      <c r="AJU82" s="271"/>
      <c r="AJV82" s="271"/>
      <c r="AJW82" s="271"/>
      <c r="AJX82" s="271"/>
      <c r="AJY82" s="271"/>
      <c r="AJZ82" s="271"/>
      <c r="AKA82" s="271"/>
      <c r="AKB82" s="271"/>
      <c r="AKC82" s="271"/>
      <c r="AKD82" s="271"/>
      <c r="AKE82" s="271"/>
      <c r="AKF82" s="271"/>
      <c r="AKG82" s="271"/>
      <c r="AKH82" s="271"/>
      <c r="AKI82" s="271"/>
      <c r="AKJ82" s="271"/>
      <c r="AKK82" s="271"/>
      <c r="AKL82" s="271"/>
      <c r="AKM82" s="271"/>
      <c r="AKN82" s="271"/>
      <c r="AKO82" s="271"/>
      <c r="AKP82" s="271"/>
      <c r="AKQ82" s="271"/>
      <c r="AKR82" s="271"/>
      <c r="AKS82" s="271"/>
      <c r="AKT82" s="271"/>
      <c r="AKU82" s="271"/>
      <c r="AKV82" s="271"/>
      <c r="AKW82" s="271"/>
      <c r="AKX82" s="271"/>
      <c r="AKY82" s="271"/>
      <c r="AKZ82" s="271"/>
      <c r="ALA82" s="271"/>
      <c r="ALB82" s="271"/>
      <c r="ALC82" s="271"/>
      <c r="ALD82" s="271"/>
      <c r="ALE82" s="271"/>
      <c r="ALF82" s="271"/>
      <c r="ALG82" s="271"/>
      <c r="ALH82" s="271"/>
      <c r="ALI82" s="271"/>
      <c r="ALJ82" s="271"/>
      <c r="ALK82" s="271"/>
      <c r="ALL82" s="271"/>
      <c r="ALM82" s="271"/>
      <c r="ALN82" s="271"/>
      <c r="ALO82" s="271"/>
      <c r="ALP82" s="271"/>
      <c r="ALQ82" s="271"/>
      <c r="ALR82" s="271"/>
      <c r="ALS82" s="271"/>
      <c r="ALT82" s="271"/>
      <c r="ALU82" s="271"/>
      <c r="ALV82" s="271"/>
      <c r="ALW82" s="271"/>
      <c r="ALX82" s="271"/>
      <c r="ALY82" s="271"/>
      <c r="ALZ82" s="271"/>
      <c r="AMA82" s="271"/>
      <c r="AMB82" s="271"/>
      <c r="AMC82" s="271"/>
      <c r="AMD82" s="271"/>
      <c r="AME82" s="271"/>
      <c r="AMF82" s="271"/>
      <c r="AMG82" s="271"/>
      <c r="AMH82" s="271"/>
      <c r="AMI82" s="271"/>
      <c r="AMJ82" s="271"/>
      <c r="AMK82" s="271"/>
      <c r="AML82" s="271"/>
      <c r="AMM82" s="271"/>
      <c r="AMN82" s="271"/>
      <c r="AMO82" s="271"/>
    </row>
    <row r="83" spans="1:1029" s="1" customFormat="1" ht="69" customHeight="1">
      <c r="A83" s="461"/>
      <c r="B83" s="461"/>
      <c r="C83" s="280">
        <v>66</v>
      </c>
      <c r="D83" s="280" t="s">
        <v>247</v>
      </c>
      <c r="E83" s="10" t="s">
        <v>395</v>
      </c>
      <c r="F83" s="10" t="str">
        <f>E83</f>
        <v>Obudowa toalety przenośnej</v>
      </c>
      <c r="G83" s="10"/>
      <c r="H83" s="10"/>
      <c r="I83" s="10"/>
      <c r="J83" s="10"/>
      <c r="K83" s="10"/>
      <c r="L83" s="10"/>
      <c r="M83" s="10"/>
      <c r="N83" s="386"/>
      <c r="O83" s="387" t="s">
        <v>249</v>
      </c>
      <c r="P83" s="387" t="s">
        <v>72</v>
      </c>
      <c r="Q83" s="384" t="s">
        <v>64</v>
      </c>
      <c r="R83" s="385"/>
      <c r="S83" s="386"/>
      <c r="T83" s="387"/>
      <c r="U83" s="387"/>
      <c r="V83" s="387"/>
      <c r="W83" s="387"/>
      <c r="X83" s="387"/>
      <c r="Y83" s="387"/>
      <c r="Z83" s="387"/>
      <c r="AA83" s="386"/>
      <c r="AB83" s="383"/>
      <c r="AC83" s="388"/>
      <c r="AD83" s="387"/>
      <c r="AE83" s="387"/>
      <c r="AF83" s="387"/>
      <c r="AG83" s="387"/>
      <c r="AH83" s="387"/>
      <c r="AI83" s="387"/>
      <c r="AJ83" s="387"/>
      <c r="AK83" s="387"/>
      <c r="AL83" s="387"/>
      <c r="AM83" s="387"/>
      <c r="AN83" s="384" t="s">
        <v>71</v>
      </c>
      <c r="AO83" s="384" t="s">
        <v>72</v>
      </c>
      <c r="AP83" s="384"/>
      <c r="AQ83" s="384"/>
      <c r="AR83" s="384"/>
      <c r="AS83" s="384"/>
      <c r="AT83" s="387"/>
      <c r="AU83" s="387"/>
      <c r="AV83" s="387"/>
      <c r="AW83" s="387"/>
      <c r="AX83" s="387">
        <v>1</v>
      </c>
      <c r="AY83" s="387"/>
      <c r="AZ83" s="387"/>
      <c r="BA83" s="387"/>
      <c r="BB83" s="387"/>
      <c r="BC83" s="387"/>
      <c r="BD83" s="387"/>
      <c r="BE83" s="387"/>
      <c r="BF83" s="387"/>
      <c r="BG83" s="387"/>
      <c r="BH83" s="387"/>
      <c r="BI83" s="387"/>
      <c r="BJ83" s="387"/>
      <c r="BK83" s="389">
        <v>1476</v>
      </c>
      <c r="BL83" s="10"/>
      <c r="BM83" s="10"/>
      <c r="BN83" s="10">
        <v>48</v>
      </c>
      <c r="BO83" s="10" t="s">
        <v>396</v>
      </c>
      <c r="BP83" s="10" t="s">
        <v>1759</v>
      </c>
      <c r="BQ83" s="10">
        <v>1</v>
      </c>
      <c r="BR83" s="10" t="str">
        <f t="shared" si="1"/>
        <v>66_19.1</v>
      </c>
      <c r="BS83" s="282"/>
      <c r="BT83" s="10"/>
      <c r="BU83" s="10"/>
      <c r="BV83" s="10"/>
      <c r="BW83" s="289"/>
      <c r="BX83" s="289"/>
      <c r="BY83" s="457"/>
      <c r="BZ83" s="457"/>
      <c r="CA83" s="457" t="s">
        <v>1777</v>
      </c>
      <c r="CB83" s="271"/>
      <c r="CC83" s="458" t="s">
        <v>1959</v>
      </c>
      <c r="CD83" s="271"/>
      <c r="CE83" s="271"/>
      <c r="CF83" s="271"/>
      <c r="CG83" s="271"/>
      <c r="CH83" s="271"/>
      <c r="CI83" s="271"/>
      <c r="CJ83" s="271"/>
      <c r="CK83" s="271"/>
      <c r="CL83" s="271"/>
      <c r="CM83" s="271"/>
      <c r="CN83" s="271"/>
      <c r="CO83" s="271"/>
      <c r="CP83" s="271"/>
      <c r="CQ83" s="271"/>
      <c r="CR83" s="271"/>
      <c r="CS83" s="271"/>
      <c r="CT83" s="271"/>
      <c r="CU83" s="271"/>
      <c r="CV83" s="271"/>
      <c r="CW83" s="271"/>
      <c r="CX83" s="271"/>
      <c r="CY83" s="271"/>
      <c r="CZ83" s="271"/>
      <c r="DA83" s="271"/>
      <c r="DB83" s="271"/>
      <c r="DC83" s="271"/>
      <c r="DD83" s="271"/>
      <c r="DE83" s="271"/>
      <c r="DF83" s="271"/>
      <c r="DG83" s="271"/>
      <c r="DH83" s="271"/>
      <c r="DI83" s="271"/>
      <c r="DJ83" s="271"/>
      <c r="DK83" s="271"/>
      <c r="DL83" s="271"/>
      <c r="DM83" s="271"/>
      <c r="DN83" s="271"/>
      <c r="DO83" s="271"/>
      <c r="DP83" s="271"/>
      <c r="DQ83" s="271"/>
      <c r="DR83" s="271"/>
      <c r="DS83" s="271"/>
      <c r="DT83" s="271"/>
      <c r="DU83" s="271"/>
      <c r="DV83" s="271"/>
      <c r="DW83" s="271"/>
      <c r="DX83" s="271"/>
      <c r="DY83" s="271"/>
      <c r="DZ83" s="271"/>
      <c r="EA83" s="271"/>
      <c r="EB83" s="271"/>
      <c r="EC83" s="271"/>
      <c r="ED83" s="271"/>
      <c r="EE83" s="271"/>
      <c r="EF83" s="271"/>
      <c r="EG83" s="271"/>
      <c r="EH83" s="271"/>
      <c r="EI83" s="271"/>
      <c r="EJ83" s="271"/>
      <c r="EK83" s="271"/>
      <c r="EL83" s="271"/>
      <c r="EM83" s="271"/>
      <c r="EN83" s="271"/>
      <c r="EO83" s="271"/>
      <c r="EP83" s="271"/>
      <c r="EQ83" s="271"/>
      <c r="ER83" s="271"/>
      <c r="ES83" s="271"/>
      <c r="ET83" s="271"/>
      <c r="EU83" s="271"/>
      <c r="EV83" s="271"/>
      <c r="EW83" s="271"/>
      <c r="EX83" s="271"/>
      <c r="EY83" s="271"/>
      <c r="EZ83" s="271"/>
      <c r="FA83" s="271"/>
      <c r="FB83" s="271"/>
      <c r="FC83" s="271"/>
      <c r="FD83" s="271"/>
      <c r="FE83" s="271"/>
      <c r="FF83" s="271"/>
      <c r="FG83" s="271"/>
      <c r="FH83" s="271"/>
      <c r="FI83" s="271"/>
      <c r="FJ83" s="271"/>
      <c r="FK83" s="271"/>
      <c r="FL83" s="271"/>
      <c r="FM83" s="271"/>
      <c r="FN83" s="271"/>
      <c r="FO83" s="271"/>
      <c r="FP83" s="271"/>
      <c r="FQ83" s="271"/>
      <c r="FR83" s="271"/>
      <c r="FS83" s="271"/>
      <c r="FT83" s="271"/>
      <c r="FU83" s="271"/>
      <c r="FV83" s="271"/>
      <c r="FW83" s="271"/>
      <c r="FX83" s="271"/>
      <c r="FY83" s="271"/>
      <c r="FZ83" s="271"/>
      <c r="GA83" s="271"/>
      <c r="GB83" s="271"/>
      <c r="GC83" s="271"/>
      <c r="GD83" s="271"/>
      <c r="GE83" s="271"/>
      <c r="GF83" s="271"/>
      <c r="GG83" s="271"/>
      <c r="GH83" s="271"/>
      <c r="GI83" s="271"/>
      <c r="GJ83" s="271"/>
      <c r="GK83" s="271"/>
      <c r="GL83" s="271"/>
      <c r="GM83" s="271"/>
      <c r="GN83" s="271"/>
      <c r="GO83" s="271"/>
      <c r="GP83" s="271"/>
      <c r="GQ83" s="271"/>
      <c r="GR83" s="271"/>
      <c r="GS83" s="271"/>
      <c r="GT83" s="271"/>
      <c r="GU83" s="271"/>
      <c r="GV83" s="271"/>
      <c r="GW83" s="271"/>
      <c r="GX83" s="271"/>
      <c r="GY83" s="271"/>
      <c r="GZ83" s="271"/>
      <c r="HA83" s="271"/>
      <c r="HB83" s="271"/>
      <c r="HC83" s="271"/>
      <c r="HD83" s="271"/>
      <c r="HE83" s="271"/>
      <c r="HF83" s="271"/>
      <c r="HG83" s="271"/>
      <c r="HH83" s="271"/>
      <c r="HI83" s="271"/>
      <c r="HJ83" s="271"/>
      <c r="HK83" s="271"/>
      <c r="HL83" s="271"/>
      <c r="HM83" s="271"/>
      <c r="HN83" s="271"/>
      <c r="HO83" s="271"/>
      <c r="HP83" s="271"/>
      <c r="HQ83" s="271"/>
      <c r="HR83" s="271"/>
      <c r="HS83" s="271"/>
      <c r="HT83" s="271"/>
      <c r="HU83" s="271"/>
      <c r="HV83" s="271"/>
      <c r="HW83" s="271"/>
      <c r="HX83" s="271"/>
      <c r="HY83" s="271"/>
      <c r="HZ83" s="271"/>
      <c r="IA83" s="271"/>
      <c r="IB83" s="271"/>
      <c r="IC83" s="271"/>
      <c r="ID83" s="271"/>
      <c r="IE83" s="271"/>
      <c r="IF83" s="271"/>
      <c r="IG83" s="271"/>
      <c r="IH83" s="271"/>
      <c r="II83" s="271"/>
      <c r="IJ83" s="271"/>
      <c r="IK83" s="271"/>
      <c r="IL83" s="271"/>
      <c r="IM83" s="271"/>
      <c r="IN83" s="271"/>
      <c r="IO83" s="271"/>
      <c r="IP83" s="271"/>
      <c r="IQ83" s="271"/>
      <c r="IR83" s="271"/>
      <c r="IS83" s="271"/>
      <c r="IT83" s="271"/>
      <c r="IU83" s="271"/>
      <c r="IV83" s="271"/>
      <c r="IW83" s="271"/>
      <c r="IX83" s="271"/>
      <c r="IY83" s="271"/>
      <c r="IZ83" s="271"/>
      <c r="JA83" s="271"/>
      <c r="JB83" s="271"/>
      <c r="JC83" s="271"/>
      <c r="JD83" s="271"/>
      <c r="JE83" s="271"/>
      <c r="JF83" s="271"/>
      <c r="JG83" s="271"/>
      <c r="JH83" s="271"/>
      <c r="JI83" s="271"/>
      <c r="JJ83" s="271"/>
      <c r="JK83" s="271"/>
      <c r="JL83" s="271"/>
      <c r="JM83" s="271"/>
      <c r="JN83" s="271"/>
      <c r="JO83" s="271"/>
      <c r="JP83" s="271"/>
      <c r="JQ83" s="271"/>
      <c r="JR83" s="271"/>
      <c r="JS83" s="271"/>
      <c r="JT83" s="271"/>
      <c r="JU83" s="271"/>
      <c r="JV83" s="271"/>
      <c r="JW83" s="271"/>
      <c r="JX83" s="271"/>
      <c r="JY83" s="271"/>
      <c r="JZ83" s="271"/>
      <c r="KA83" s="271"/>
      <c r="KB83" s="271"/>
      <c r="KC83" s="271"/>
      <c r="KD83" s="271"/>
      <c r="KE83" s="271"/>
      <c r="KF83" s="271"/>
      <c r="KG83" s="271"/>
      <c r="KH83" s="271"/>
      <c r="KI83" s="271"/>
      <c r="KJ83" s="271"/>
      <c r="KK83" s="271"/>
      <c r="KL83" s="271"/>
      <c r="KM83" s="271"/>
      <c r="KN83" s="271"/>
      <c r="KO83" s="271"/>
      <c r="KP83" s="271"/>
      <c r="KQ83" s="271"/>
      <c r="KR83" s="271"/>
      <c r="KS83" s="271"/>
      <c r="KT83" s="271"/>
      <c r="KU83" s="271"/>
      <c r="KV83" s="271"/>
      <c r="KW83" s="271"/>
      <c r="KX83" s="271"/>
      <c r="KY83" s="271"/>
      <c r="KZ83" s="271"/>
      <c r="LA83" s="271"/>
      <c r="LB83" s="271"/>
      <c r="LC83" s="271"/>
      <c r="LD83" s="271"/>
      <c r="LE83" s="271"/>
      <c r="LF83" s="271"/>
      <c r="LG83" s="271"/>
      <c r="LH83" s="271"/>
      <c r="LI83" s="271"/>
      <c r="LJ83" s="271"/>
      <c r="LK83" s="271"/>
      <c r="LL83" s="271"/>
      <c r="LM83" s="271"/>
      <c r="LN83" s="271"/>
      <c r="LO83" s="271"/>
      <c r="LP83" s="271"/>
      <c r="LQ83" s="271"/>
      <c r="LR83" s="271"/>
      <c r="LS83" s="271"/>
      <c r="LT83" s="271"/>
      <c r="LU83" s="271"/>
      <c r="LV83" s="271"/>
      <c r="LW83" s="271"/>
      <c r="LX83" s="271"/>
      <c r="LY83" s="271"/>
      <c r="LZ83" s="271"/>
      <c r="MA83" s="271"/>
      <c r="MB83" s="271"/>
      <c r="MC83" s="271"/>
      <c r="MD83" s="271"/>
      <c r="ME83" s="271"/>
      <c r="MF83" s="271"/>
      <c r="MG83" s="271"/>
      <c r="MH83" s="271"/>
      <c r="MI83" s="271"/>
      <c r="MJ83" s="271"/>
      <c r="MK83" s="271"/>
      <c r="ML83" s="271"/>
      <c r="MM83" s="271"/>
      <c r="MN83" s="271"/>
      <c r="MO83" s="271"/>
      <c r="MP83" s="271"/>
      <c r="MQ83" s="271"/>
      <c r="MR83" s="271"/>
      <c r="MS83" s="271"/>
      <c r="MT83" s="271"/>
      <c r="MU83" s="271"/>
      <c r="MV83" s="271"/>
      <c r="MW83" s="271"/>
      <c r="MX83" s="271"/>
      <c r="MY83" s="271"/>
      <c r="MZ83" s="271"/>
      <c r="NA83" s="271"/>
      <c r="NB83" s="271"/>
      <c r="NC83" s="271"/>
      <c r="ND83" s="271"/>
      <c r="NE83" s="271"/>
      <c r="NF83" s="271"/>
      <c r="NG83" s="271"/>
      <c r="NH83" s="271"/>
      <c r="NI83" s="271"/>
      <c r="NJ83" s="271"/>
      <c r="NK83" s="271"/>
      <c r="NL83" s="271"/>
      <c r="NM83" s="271"/>
      <c r="NN83" s="271"/>
      <c r="NO83" s="271"/>
      <c r="NP83" s="271"/>
      <c r="NQ83" s="271"/>
      <c r="NR83" s="271"/>
      <c r="NS83" s="271"/>
      <c r="NT83" s="271"/>
      <c r="NU83" s="271"/>
      <c r="NV83" s="271"/>
      <c r="NW83" s="271"/>
      <c r="NX83" s="271"/>
      <c r="NY83" s="271"/>
      <c r="NZ83" s="271"/>
      <c r="OA83" s="271"/>
      <c r="OB83" s="271"/>
      <c r="OC83" s="271"/>
      <c r="OD83" s="271"/>
      <c r="OE83" s="271"/>
      <c r="OF83" s="271"/>
      <c r="OG83" s="271"/>
      <c r="OH83" s="271"/>
      <c r="OI83" s="271"/>
      <c r="OJ83" s="271"/>
      <c r="OK83" s="271"/>
      <c r="OL83" s="271"/>
      <c r="OM83" s="271"/>
      <c r="ON83" s="271"/>
      <c r="OO83" s="271"/>
      <c r="OP83" s="271"/>
      <c r="OQ83" s="271"/>
      <c r="OR83" s="271"/>
      <c r="OS83" s="271"/>
      <c r="OT83" s="271"/>
      <c r="OU83" s="271"/>
      <c r="OV83" s="271"/>
      <c r="OW83" s="271"/>
      <c r="OX83" s="271"/>
      <c r="OY83" s="271"/>
      <c r="OZ83" s="271"/>
      <c r="PA83" s="271"/>
      <c r="PB83" s="271"/>
      <c r="PC83" s="271"/>
      <c r="PD83" s="271"/>
      <c r="PE83" s="271"/>
      <c r="PF83" s="271"/>
      <c r="PG83" s="271"/>
      <c r="PH83" s="271"/>
      <c r="PI83" s="271"/>
      <c r="PJ83" s="271"/>
      <c r="PK83" s="271"/>
      <c r="PL83" s="271"/>
      <c r="PM83" s="271"/>
      <c r="PN83" s="271"/>
      <c r="PO83" s="271"/>
      <c r="PP83" s="271"/>
      <c r="PQ83" s="271"/>
      <c r="PR83" s="271"/>
      <c r="PS83" s="271"/>
      <c r="PT83" s="271"/>
      <c r="PU83" s="271"/>
      <c r="PV83" s="271"/>
      <c r="PW83" s="271"/>
      <c r="PX83" s="271"/>
      <c r="PY83" s="271"/>
      <c r="PZ83" s="271"/>
      <c r="QA83" s="271"/>
      <c r="QB83" s="271"/>
      <c r="QC83" s="271"/>
      <c r="QD83" s="271"/>
      <c r="QE83" s="271"/>
      <c r="QF83" s="271"/>
      <c r="QG83" s="271"/>
      <c r="QH83" s="271"/>
      <c r="QI83" s="271"/>
      <c r="QJ83" s="271"/>
      <c r="QK83" s="271"/>
      <c r="QL83" s="271"/>
      <c r="QM83" s="271"/>
      <c r="QN83" s="271"/>
      <c r="QO83" s="271"/>
      <c r="QP83" s="271"/>
      <c r="QQ83" s="271"/>
      <c r="QR83" s="271"/>
      <c r="QS83" s="271"/>
      <c r="QT83" s="271"/>
      <c r="QU83" s="271"/>
      <c r="QV83" s="271"/>
      <c r="QW83" s="271"/>
      <c r="QX83" s="271"/>
      <c r="QY83" s="271"/>
      <c r="QZ83" s="271"/>
      <c r="RA83" s="271"/>
      <c r="RB83" s="271"/>
      <c r="RC83" s="271"/>
      <c r="RD83" s="271"/>
      <c r="RE83" s="271"/>
      <c r="RF83" s="271"/>
      <c r="RG83" s="271"/>
      <c r="RH83" s="271"/>
      <c r="RI83" s="271"/>
      <c r="RJ83" s="271"/>
      <c r="RK83" s="271"/>
      <c r="RL83" s="271"/>
      <c r="RM83" s="271"/>
      <c r="RN83" s="271"/>
      <c r="RO83" s="271"/>
      <c r="RP83" s="271"/>
      <c r="RQ83" s="271"/>
      <c r="RR83" s="271"/>
      <c r="RS83" s="271"/>
      <c r="RT83" s="271"/>
      <c r="RU83" s="271"/>
      <c r="RV83" s="271"/>
      <c r="RW83" s="271"/>
      <c r="RX83" s="271"/>
      <c r="RY83" s="271"/>
      <c r="RZ83" s="271"/>
      <c r="SA83" s="271"/>
      <c r="SB83" s="271"/>
      <c r="SC83" s="271"/>
      <c r="SD83" s="271"/>
      <c r="SE83" s="271"/>
      <c r="SF83" s="271"/>
      <c r="SG83" s="271"/>
      <c r="SH83" s="271"/>
      <c r="SI83" s="271"/>
      <c r="SJ83" s="271"/>
      <c r="SK83" s="271"/>
      <c r="SL83" s="271"/>
      <c r="SM83" s="271"/>
      <c r="SN83" s="271"/>
      <c r="SO83" s="271"/>
      <c r="SP83" s="271"/>
      <c r="SQ83" s="271"/>
      <c r="SR83" s="271"/>
      <c r="SS83" s="271"/>
      <c r="ST83" s="271"/>
      <c r="SU83" s="271"/>
      <c r="SV83" s="271"/>
      <c r="SW83" s="271"/>
      <c r="SX83" s="271"/>
      <c r="SY83" s="271"/>
      <c r="SZ83" s="271"/>
      <c r="TA83" s="271"/>
      <c r="TB83" s="271"/>
      <c r="TC83" s="271"/>
      <c r="TD83" s="271"/>
      <c r="TE83" s="271"/>
      <c r="TF83" s="271"/>
      <c r="TG83" s="271"/>
      <c r="TH83" s="271"/>
      <c r="TI83" s="271"/>
      <c r="TJ83" s="271"/>
      <c r="TK83" s="271"/>
      <c r="TL83" s="271"/>
      <c r="TM83" s="271"/>
      <c r="TN83" s="271"/>
      <c r="TO83" s="271"/>
      <c r="TP83" s="271"/>
      <c r="TQ83" s="271"/>
      <c r="TR83" s="271"/>
      <c r="TS83" s="271"/>
      <c r="TT83" s="271"/>
      <c r="TU83" s="271"/>
      <c r="TV83" s="271"/>
      <c r="TW83" s="271"/>
      <c r="TX83" s="271"/>
      <c r="TY83" s="271"/>
      <c r="TZ83" s="271"/>
      <c r="UA83" s="271"/>
      <c r="UB83" s="271"/>
      <c r="UC83" s="271"/>
      <c r="UD83" s="271"/>
      <c r="UE83" s="271"/>
      <c r="UF83" s="271"/>
      <c r="UG83" s="271"/>
      <c r="UH83" s="271"/>
      <c r="UI83" s="271"/>
      <c r="UJ83" s="271"/>
      <c r="UK83" s="271"/>
      <c r="UL83" s="271"/>
      <c r="UM83" s="271"/>
      <c r="UN83" s="271"/>
      <c r="UO83" s="271"/>
      <c r="UP83" s="271"/>
      <c r="UQ83" s="271"/>
      <c r="UR83" s="271"/>
      <c r="US83" s="271"/>
      <c r="UT83" s="271"/>
      <c r="UU83" s="271"/>
      <c r="UV83" s="271"/>
      <c r="UW83" s="271"/>
      <c r="UX83" s="271"/>
      <c r="UY83" s="271"/>
      <c r="UZ83" s="271"/>
      <c r="VA83" s="271"/>
      <c r="VB83" s="271"/>
      <c r="VC83" s="271"/>
      <c r="VD83" s="271"/>
      <c r="VE83" s="271"/>
      <c r="VF83" s="271"/>
      <c r="VG83" s="271"/>
      <c r="VH83" s="271"/>
      <c r="VI83" s="271"/>
      <c r="VJ83" s="271"/>
      <c r="VK83" s="271"/>
      <c r="VL83" s="271"/>
      <c r="VM83" s="271"/>
      <c r="VN83" s="271"/>
      <c r="VO83" s="271"/>
      <c r="VP83" s="271"/>
      <c r="VQ83" s="271"/>
      <c r="VR83" s="271"/>
      <c r="VS83" s="271"/>
      <c r="VT83" s="271"/>
      <c r="VU83" s="271"/>
      <c r="VV83" s="271"/>
      <c r="VW83" s="271"/>
      <c r="VX83" s="271"/>
      <c r="VY83" s="271"/>
      <c r="VZ83" s="271"/>
      <c r="WA83" s="271"/>
      <c r="WB83" s="271"/>
      <c r="WC83" s="271"/>
      <c r="WD83" s="271"/>
      <c r="WE83" s="271"/>
      <c r="WF83" s="271"/>
      <c r="WG83" s="271"/>
      <c r="WH83" s="271"/>
      <c r="WI83" s="271"/>
      <c r="WJ83" s="271"/>
      <c r="WK83" s="271"/>
      <c r="WL83" s="271"/>
      <c r="WM83" s="271"/>
      <c r="WN83" s="271"/>
      <c r="WO83" s="271"/>
      <c r="WP83" s="271"/>
      <c r="WQ83" s="271"/>
      <c r="WR83" s="271"/>
      <c r="WS83" s="271"/>
      <c r="WT83" s="271"/>
      <c r="WU83" s="271"/>
      <c r="WV83" s="271"/>
      <c r="WW83" s="271"/>
      <c r="WX83" s="271"/>
      <c r="WY83" s="271"/>
      <c r="WZ83" s="271"/>
      <c r="XA83" s="271"/>
      <c r="XB83" s="271"/>
      <c r="XC83" s="271"/>
      <c r="XD83" s="271"/>
      <c r="XE83" s="271"/>
      <c r="XF83" s="271"/>
      <c r="XG83" s="271"/>
      <c r="XH83" s="271"/>
      <c r="XI83" s="271"/>
      <c r="XJ83" s="271"/>
      <c r="XK83" s="271"/>
      <c r="XL83" s="271"/>
      <c r="XM83" s="271"/>
      <c r="XN83" s="271"/>
      <c r="XO83" s="271"/>
      <c r="XP83" s="271"/>
      <c r="XQ83" s="271"/>
      <c r="XR83" s="271"/>
      <c r="XS83" s="271"/>
      <c r="XT83" s="271"/>
      <c r="XU83" s="271"/>
      <c r="XV83" s="271"/>
      <c r="XW83" s="271"/>
      <c r="XX83" s="271"/>
      <c r="XY83" s="271"/>
      <c r="XZ83" s="271"/>
      <c r="YA83" s="271"/>
      <c r="YB83" s="271"/>
      <c r="YC83" s="271"/>
      <c r="YD83" s="271"/>
      <c r="YE83" s="271"/>
      <c r="YF83" s="271"/>
      <c r="YG83" s="271"/>
      <c r="YH83" s="271"/>
      <c r="YI83" s="271"/>
      <c r="YJ83" s="271"/>
      <c r="YK83" s="271"/>
      <c r="YL83" s="271"/>
      <c r="YM83" s="271"/>
      <c r="YN83" s="271"/>
      <c r="YO83" s="271"/>
      <c r="YP83" s="271"/>
      <c r="YQ83" s="271"/>
      <c r="YR83" s="271"/>
      <c r="YS83" s="271"/>
      <c r="YT83" s="271"/>
      <c r="YU83" s="271"/>
      <c r="YV83" s="271"/>
      <c r="YW83" s="271"/>
      <c r="YX83" s="271"/>
      <c r="YY83" s="271"/>
      <c r="YZ83" s="271"/>
      <c r="ZA83" s="271"/>
      <c r="ZB83" s="271"/>
      <c r="ZC83" s="271"/>
      <c r="ZD83" s="271"/>
      <c r="ZE83" s="271"/>
      <c r="ZF83" s="271"/>
      <c r="ZG83" s="271"/>
      <c r="ZH83" s="271"/>
      <c r="ZI83" s="271"/>
      <c r="ZJ83" s="271"/>
      <c r="ZK83" s="271"/>
      <c r="ZL83" s="271"/>
      <c r="ZM83" s="271"/>
      <c r="ZN83" s="271"/>
      <c r="ZO83" s="271"/>
      <c r="ZP83" s="271"/>
      <c r="ZQ83" s="271"/>
      <c r="ZR83" s="271"/>
      <c r="ZS83" s="271"/>
      <c r="ZT83" s="271"/>
      <c r="ZU83" s="271"/>
      <c r="ZV83" s="271"/>
      <c r="ZW83" s="271"/>
      <c r="ZX83" s="271"/>
      <c r="ZY83" s="271"/>
      <c r="ZZ83" s="271"/>
      <c r="AAA83" s="271"/>
      <c r="AAB83" s="271"/>
      <c r="AAC83" s="271"/>
      <c r="AAD83" s="271"/>
      <c r="AAE83" s="271"/>
      <c r="AAF83" s="271"/>
      <c r="AAG83" s="271"/>
      <c r="AAH83" s="271"/>
      <c r="AAI83" s="271"/>
      <c r="AAJ83" s="271"/>
      <c r="AAK83" s="271"/>
      <c r="AAL83" s="271"/>
      <c r="AAM83" s="271"/>
      <c r="AAN83" s="271"/>
      <c r="AAO83" s="271"/>
      <c r="AAP83" s="271"/>
      <c r="AAQ83" s="271"/>
      <c r="AAR83" s="271"/>
      <c r="AAS83" s="271"/>
      <c r="AAT83" s="271"/>
      <c r="AAU83" s="271"/>
      <c r="AAV83" s="271"/>
      <c r="AAW83" s="271"/>
      <c r="AAX83" s="271"/>
      <c r="AAY83" s="271"/>
      <c r="AAZ83" s="271"/>
      <c r="ABA83" s="271"/>
      <c r="ABB83" s="271"/>
      <c r="ABC83" s="271"/>
      <c r="ABD83" s="271"/>
      <c r="ABE83" s="271"/>
      <c r="ABF83" s="271"/>
      <c r="ABG83" s="271"/>
      <c r="ABH83" s="271"/>
      <c r="ABI83" s="271"/>
      <c r="ABJ83" s="271"/>
      <c r="ABK83" s="271"/>
      <c r="ABL83" s="271"/>
      <c r="ABM83" s="271"/>
      <c r="ABN83" s="271"/>
      <c r="ABO83" s="271"/>
      <c r="ABP83" s="271"/>
      <c r="ABQ83" s="271"/>
      <c r="ABR83" s="271"/>
      <c r="ABS83" s="271"/>
      <c r="ABT83" s="271"/>
      <c r="ABU83" s="271"/>
      <c r="ABV83" s="271"/>
      <c r="ABW83" s="271"/>
      <c r="ABX83" s="271"/>
      <c r="ABY83" s="271"/>
      <c r="ABZ83" s="271"/>
      <c r="ACA83" s="271"/>
      <c r="ACB83" s="271"/>
      <c r="ACC83" s="271"/>
      <c r="ACD83" s="271"/>
      <c r="ACE83" s="271"/>
      <c r="ACF83" s="271"/>
      <c r="ACG83" s="271"/>
      <c r="ACH83" s="271"/>
      <c r="ACI83" s="271"/>
      <c r="ACJ83" s="271"/>
      <c r="ACK83" s="271"/>
      <c r="ACL83" s="271"/>
      <c r="ACM83" s="271"/>
      <c r="ACN83" s="271"/>
      <c r="ACO83" s="271"/>
      <c r="ACP83" s="271"/>
      <c r="ACQ83" s="271"/>
      <c r="ACR83" s="271"/>
      <c r="ACS83" s="271"/>
      <c r="ACT83" s="271"/>
      <c r="ACU83" s="271"/>
      <c r="ACV83" s="271"/>
      <c r="ACW83" s="271"/>
      <c r="ACX83" s="271"/>
      <c r="ACY83" s="271"/>
      <c r="ACZ83" s="271"/>
      <c r="ADA83" s="271"/>
      <c r="ADB83" s="271"/>
      <c r="ADC83" s="271"/>
      <c r="ADD83" s="271"/>
      <c r="ADE83" s="271"/>
      <c r="ADF83" s="271"/>
      <c r="ADG83" s="271"/>
      <c r="ADH83" s="271"/>
      <c r="ADI83" s="271"/>
      <c r="ADJ83" s="271"/>
      <c r="ADK83" s="271"/>
      <c r="ADL83" s="271"/>
      <c r="ADM83" s="271"/>
      <c r="ADN83" s="271"/>
      <c r="ADO83" s="271"/>
      <c r="ADP83" s="271"/>
      <c r="ADQ83" s="271"/>
      <c r="ADR83" s="271"/>
      <c r="ADS83" s="271"/>
      <c r="ADT83" s="271"/>
      <c r="ADU83" s="271"/>
      <c r="ADV83" s="271"/>
      <c r="ADW83" s="271"/>
      <c r="ADX83" s="271"/>
      <c r="ADY83" s="271"/>
      <c r="ADZ83" s="271"/>
      <c r="AEA83" s="271"/>
      <c r="AEB83" s="271"/>
      <c r="AEC83" s="271"/>
      <c r="AED83" s="271"/>
      <c r="AEE83" s="271"/>
      <c r="AEF83" s="271"/>
      <c r="AEG83" s="271"/>
      <c r="AEH83" s="271"/>
      <c r="AEI83" s="271"/>
      <c r="AEJ83" s="271"/>
      <c r="AEK83" s="271"/>
      <c r="AEL83" s="271"/>
      <c r="AEM83" s="271"/>
      <c r="AEN83" s="271"/>
      <c r="AEO83" s="271"/>
      <c r="AEP83" s="271"/>
      <c r="AEQ83" s="271"/>
      <c r="AER83" s="271"/>
      <c r="AES83" s="271"/>
      <c r="AET83" s="271"/>
      <c r="AEU83" s="271"/>
      <c r="AEV83" s="271"/>
      <c r="AEW83" s="271"/>
      <c r="AEX83" s="271"/>
      <c r="AEY83" s="271"/>
      <c r="AEZ83" s="271"/>
      <c r="AFA83" s="271"/>
      <c r="AFB83" s="271"/>
      <c r="AFC83" s="271"/>
      <c r="AFD83" s="271"/>
      <c r="AFE83" s="271"/>
      <c r="AFF83" s="271"/>
      <c r="AFG83" s="271"/>
      <c r="AFH83" s="271"/>
      <c r="AFI83" s="271"/>
      <c r="AFJ83" s="271"/>
      <c r="AFK83" s="271"/>
      <c r="AFL83" s="271"/>
      <c r="AFM83" s="271"/>
      <c r="AFN83" s="271"/>
      <c r="AFO83" s="271"/>
      <c r="AFP83" s="271"/>
      <c r="AFQ83" s="271"/>
      <c r="AFR83" s="271"/>
      <c r="AFS83" s="271"/>
      <c r="AFT83" s="271"/>
      <c r="AFU83" s="271"/>
      <c r="AFV83" s="271"/>
      <c r="AFW83" s="271"/>
      <c r="AFX83" s="271"/>
      <c r="AFY83" s="271"/>
      <c r="AFZ83" s="271"/>
      <c r="AGA83" s="271"/>
      <c r="AGB83" s="271"/>
      <c r="AGC83" s="271"/>
      <c r="AGD83" s="271"/>
      <c r="AGE83" s="271"/>
      <c r="AGF83" s="271"/>
      <c r="AGG83" s="271"/>
      <c r="AGH83" s="271"/>
      <c r="AGI83" s="271"/>
      <c r="AGJ83" s="271"/>
      <c r="AGK83" s="271"/>
      <c r="AGL83" s="271"/>
      <c r="AGM83" s="271"/>
      <c r="AGN83" s="271"/>
      <c r="AGO83" s="271"/>
      <c r="AGP83" s="271"/>
      <c r="AGQ83" s="271"/>
      <c r="AGR83" s="271"/>
      <c r="AGS83" s="271"/>
      <c r="AGT83" s="271"/>
      <c r="AGU83" s="271"/>
      <c r="AGV83" s="271"/>
      <c r="AGW83" s="271"/>
      <c r="AGX83" s="271"/>
      <c r="AGY83" s="271"/>
      <c r="AGZ83" s="271"/>
      <c r="AHA83" s="271"/>
      <c r="AHB83" s="271"/>
      <c r="AHC83" s="271"/>
      <c r="AHD83" s="271"/>
      <c r="AHE83" s="271"/>
      <c r="AHF83" s="271"/>
      <c r="AHG83" s="271"/>
      <c r="AHH83" s="271"/>
      <c r="AHI83" s="271"/>
      <c r="AHJ83" s="271"/>
      <c r="AHK83" s="271"/>
      <c r="AHL83" s="271"/>
      <c r="AHM83" s="271"/>
      <c r="AHN83" s="271"/>
      <c r="AHO83" s="271"/>
      <c r="AHP83" s="271"/>
      <c r="AHQ83" s="271"/>
      <c r="AHR83" s="271"/>
      <c r="AHS83" s="271"/>
      <c r="AHT83" s="271"/>
      <c r="AHU83" s="271"/>
      <c r="AHV83" s="271"/>
      <c r="AHW83" s="271"/>
      <c r="AHX83" s="271"/>
      <c r="AHY83" s="271"/>
      <c r="AHZ83" s="271"/>
      <c r="AIA83" s="271"/>
      <c r="AIB83" s="271"/>
      <c r="AIC83" s="271"/>
      <c r="AID83" s="271"/>
      <c r="AIE83" s="271"/>
      <c r="AIF83" s="271"/>
      <c r="AIG83" s="271"/>
      <c r="AIH83" s="271"/>
      <c r="AII83" s="271"/>
      <c r="AIJ83" s="271"/>
      <c r="AIK83" s="271"/>
      <c r="AIL83" s="271"/>
      <c r="AIM83" s="271"/>
      <c r="AIN83" s="271"/>
      <c r="AIO83" s="271"/>
      <c r="AIP83" s="271"/>
      <c r="AIQ83" s="271"/>
      <c r="AIR83" s="271"/>
      <c r="AIS83" s="271"/>
      <c r="AIT83" s="271"/>
      <c r="AIU83" s="271"/>
      <c r="AIV83" s="271"/>
      <c r="AIW83" s="271"/>
      <c r="AIX83" s="271"/>
      <c r="AIY83" s="271"/>
      <c r="AIZ83" s="271"/>
      <c r="AJA83" s="271"/>
      <c r="AJB83" s="271"/>
      <c r="AJC83" s="271"/>
      <c r="AJD83" s="271"/>
      <c r="AJE83" s="271"/>
      <c r="AJF83" s="271"/>
      <c r="AJG83" s="271"/>
      <c r="AJH83" s="271"/>
      <c r="AJI83" s="271"/>
      <c r="AJJ83" s="271"/>
      <c r="AJK83" s="271"/>
      <c r="AJL83" s="271"/>
      <c r="AJM83" s="271"/>
      <c r="AJN83" s="271"/>
      <c r="AJO83" s="271"/>
      <c r="AJP83" s="271"/>
      <c r="AJQ83" s="271"/>
      <c r="AJR83" s="271"/>
      <c r="AJS83" s="271"/>
      <c r="AJT83" s="271"/>
      <c r="AJU83" s="271"/>
      <c r="AJV83" s="271"/>
      <c r="AJW83" s="271"/>
      <c r="AJX83" s="271"/>
      <c r="AJY83" s="271"/>
      <c r="AJZ83" s="271"/>
      <c r="AKA83" s="271"/>
      <c r="AKB83" s="271"/>
      <c r="AKC83" s="271"/>
      <c r="AKD83" s="271"/>
      <c r="AKE83" s="271"/>
      <c r="AKF83" s="271"/>
      <c r="AKG83" s="271"/>
      <c r="AKH83" s="271"/>
      <c r="AKI83" s="271"/>
      <c r="AKJ83" s="271"/>
      <c r="AKK83" s="271"/>
      <c r="AKL83" s="271"/>
      <c r="AKM83" s="271"/>
      <c r="AKN83" s="271"/>
      <c r="AKO83" s="271"/>
      <c r="AKP83" s="271"/>
      <c r="AKQ83" s="271"/>
      <c r="AKR83" s="271"/>
      <c r="AKS83" s="271"/>
      <c r="AKT83" s="271"/>
      <c r="AKU83" s="271"/>
      <c r="AKV83" s="271"/>
      <c r="AKW83" s="271"/>
      <c r="AKX83" s="271"/>
      <c r="AKY83" s="271"/>
      <c r="AKZ83" s="271"/>
      <c r="ALA83" s="271"/>
      <c r="ALB83" s="271"/>
      <c r="ALC83" s="271"/>
      <c r="ALD83" s="271"/>
      <c r="ALE83" s="271"/>
      <c r="ALF83" s="271"/>
      <c r="ALG83" s="271"/>
      <c r="ALH83" s="271"/>
      <c r="ALI83" s="271"/>
      <c r="ALJ83" s="271"/>
      <c r="ALK83" s="271"/>
      <c r="ALL83" s="271"/>
      <c r="ALM83" s="271"/>
      <c r="ALN83" s="271"/>
      <c r="ALO83" s="271"/>
      <c r="ALP83" s="271"/>
      <c r="ALQ83" s="271"/>
      <c r="ALR83" s="271"/>
      <c r="ALS83" s="271"/>
      <c r="ALT83" s="271"/>
      <c r="ALU83" s="271"/>
      <c r="ALV83" s="271"/>
      <c r="ALW83" s="271"/>
      <c r="ALX83" s="271"/>
      <c r="ALY83" s="271"/>
      <c r="ALZ83" s="271"/>
      <c r="AMA83" s="271"/>
      <c r="AMB83" s="271"/>
      <c r="AMC83" s="271"/>
      <c r="AMD83" s="271"/>
      <c r="AME83" s="271"/>
      <c r="AMF83" s="271"/>
      <c r="AMG83" s="271"/>
      <c r="AMH83" s="271"/>
      <c r="AMI83" s="271"/>
      <c r="AMJ83" s="271"/>
      <c r="AMK83" s="271"/>
      <c r="AML83" s="271"/>
      <c r="AMM83" s="271"/>
      <c r="AMN83" s="271"/>
      <c r="AMO83" s="271"/>
    </row>
    <row r="84" spans="1:1029" s="1" customFormat="1" ht="69" customHeight="1">
      <c r="A84" s="271"/>
      <c r="B84" s="461"/>
      <c r="C84" s="280">
        <v>67</v>
      </c>
      <c r="D84" s="280" t="s">
        <v>247</v>
      </c>
      <c r="E84" s="10" t="s">
        <v>397</v>
      </c>
      <c r="F84" s="10" t="str">
        <f>E84</f>
        <v>Przystań kajakowa</v>
      </c>
      <c r="G84" s="10"/>
      <c r="H84" s="10"/>
      <c r="I84" s="10"/>
      <c r="J84" s="10"/>
      <c r="K84" s="10"/>
      <c r="L84" s="10"/>
      <c r="M84" s="10"/>
      <c r="N84" s="386"/>
      <c r="O84" s="387" t="s">
        <v>249</v>
      </c>
      <c r="P84" s="387" t="s">
        <v>72</v>
      </c>
      <c r="Q84" s="384" t="s">
        <v>64</v>
      </c>
      <c r="R84" s="385"/>
      <c r="S84" s="386"/>
      <c r="T84" s="387"/>
      <c r="U84" s="387"/>
      <c r="V84" s="387"/>
      <c r="W84" s="387"/>
      <c r="X84" s="387"/>
      <c r="Y84" s="387"/>
      <c r="Z84" s="387"/>
      <c r="AA84" s="386"/>
      <c r="AB84" s="383"/>
      <c r="AC84" s="388"/>
      <c r="AD84" s="387"/>
      <c r="AE84" s="387"/>
      <c r="AF84" s="387"/>
      <c r="AG84" s="387"/>
      <c r="AH84" s="387"/>
      <c r="AI84" s="387"/>
      <c r="AJ84" s="387"/>
      <c r="AK84" s="387"/>
      <c r="AL84" s="387"/>
      <c r="AM84" s="387"/>
      <c r="AN84" s="384" t="s">
        <v>71</v>
      </c>
      <c r="AO84" s="384" t="s">
        <v>72</v>
      </c>
      <c r="AP84" s="384"/>
      <c r="AQ84" s="384"/>
      <c r="AR84" s="384"/>
      <c r="AS84" s="384"/>
      <c r="AT84" s="387"/>
      <c r="AU84" s="387"/>
      <c r="AV84" s="387"/>
      <c r="AW84" s="387"/>
      <c r="AX84" s="387">
        <v>1</v>
      </c>
      <c r="AY84" s="387"/>
      <c r="AZ84" s="387"/>
      <c r="BA84" s="387"/>
      <c r="BB84" s="387"/>
      <c r="BC84" s="387"/>
      <c r="BD84" s="387"/>
      <c r="BE84" s="387"/>
      <c r="BF84" s="387"/>
      <c r="BG84" s="387"/>
      <c r="BH84" s="387"/>
      <c r="BI84" s="387"/>
      <c r="BJ84" s="387"/>
      <c r="BK84" s="389">
        <v>70000</v>
      </c>
      <c r="BL84" s="10"/>
      <c r="BM84" s="10"/>
      <c r="BN84" s="10">
        <v>46</v>
      </c>
      <c r="BO84" s="10"/>
      <c r="BP84" s="10"/>
      <c r="BQ84" s="10"/>
      <c r="BR84" s="10" t="str">
        <f t="shared" si="1"/>
        <v>67_19.1</v>
      </c>
      <c r="BS84" s="282"/>
      <c r="BT84" s="10"/>
      <c r="BU84" s="10"/>
      <c r="BV84" s="10"/>
      <c r="BW84" s="289"/>
      <c r="BX84" s="289"/>
      <c r="BY84" s="457" t="s">
        <v>1777</v>
      </c>
      <c r="BZ84" s="457"/>
      <c r="CA84" s="457"/>
      <c r="CB84" s="271"/>
      <c r="CC84" s="458" t="s">
        <v>1959</v>
      </c>
      <c r="CD84" s="271"/>
      <c r="CE84" s="271"/>
      <c r="CF84" s="271"/>
      <c r="CG84" s="271"/>
      <c r="CH84" s="271"/>
      <c r="CI84" s="271"/>
      <c r="CJ84" s="271"/>
      <c r="CK84" s="271"/>
      <c r="CL84" s="271"/>
      <c r="CM84" s="271"/>
      <c r="CN84" s="271"/>
      <c r="CO84" s="271"/>
      <c r="CP84" s="271"/>
      <c r="CQ84" s="271"/>
      <c r="CR84" s="271"/>
      <c r="CS84" s="271"/>
      <c r="CT84" s="271"/>
      <c r="CU84" s="271"/>
      <c r="CV84" s="271"/>
      <c r="CW84" s="271"/>
      <c r="CX84" s="271"/>
      <c r="CY84" s="271"/>
      <c r="CZ84" s="271"/>
      <c r="DA84" s="271"/>
      <c r="DB84" s="271"/>
      <c r="DC84" s="271"/>
      <c r="DD84" s="271"/>
      <c r="DE84" s="271"/>
      <c r="DF84" s="271"/>
      <c r="DG84" s="271"/>
      <c r="DH84" s="271"/>
      <c r="DI84" s="271"/>
      <c r="DJ84" s="271"/>
      <c r="DK84" s="271"/>
      <c r="DL84" s="271"/>
      <c r="DM84" s="271"/>
      <c r="DN84" s="271"/>
      <c r="DO84" s="271"/>
      <c r="DP84" s="271"/>
      <c r="DQ84" s="271"/>
      <c r="DR84" s="271"/>
      <c r="DS84" s="271"/>
      <c r="DT84" s="271"/>
      <c r="DU84" s="271"/>
      <c r="DV84" s="271"/>
      <c r="DW84" s="271"/>
      <c r="DX84" s="271"/>
      <c r="DY84" s="271"/>
      <c r="DZ84" s="271"/>
      <c r="EA84" s="271"/>
      <c r="EB84" s="271"/>
      <c r="EC84" s="271"/>
      <c r="ED84" s="271"/>
      <c r="EE84" s="271"/>
      <c r="EF84" s="271"/>
      <c r="EG84" s="271"/>
      <c r="EH84" s="271"/>
      <c r="EI84" s="271"/>
      <c r="EJ84" s="271"/>
      <c r="EK84" s="271"/>
      <c r="EL84" s="271"/>
      <c r="EM84" s="271"/>
      <c r="EN84" s="271"/>
      <c r="EO84" s="271"/>
      <c r="EP84" s="271"/>
      <c r="EQ84" s="271"/>
      <c r="ER84" s="271"/>
      <c r="ES84" s="271"/>
      <c r="ET84" s="271"/>
      <c r="EU84" s="271"/>
      <c r="EV84" s="271"/>
      <c r="EW84" s="271"/>
      <c r="EX84" s="271"/>
      <c r="EY84" s="271"/>
      <c r="EZ84" s="271"/>
      <c r="FA84" s="271"/>
      <c r="FB84" s="271"/>
      <c r="FC84" s="271"/>
      <c r="FD84" s="271"/>
      <c r="FE84" s="271"/>
      <c r="FF84" s="271"/>
      <c r="FG84" s="271"/>
      <c r="FH84" s="271"/>
      <c r="FI84" s="271"/>
      <c r="FJ84" s="271"/>
      <c r="FK84" s="271"/>
      <c r="FL84" s="271"/>
      <c r="FM84" s="271"/>
      <c r="FN84" s="271"/>
      <c r="FO84" s="271"/>
      <c r="FP84" s="271"/>
      <c r="FQ84" s="271"/>
      <c r="FR84" s="271"/>
      <c r="FS84" s="271"/>
      <c r="FT84" s="271"/>
      <c r="FU84" s="271"/>
      <c r="FV84" s="271"/>
      <c r="FW84" s="271"/>
      <c r="FX84" s="271"/>
      <c r="FY84" s="271"/>
      <c r="FZ84" s="271"/>
      <c r="GA84" s="271"/>
      <c r="GB84" s="271"/>
      <c r="GC84" s="271"/>
      <c r="GD84" s="271"/>
      <c r="GE84" s="271"/>
      <c r="GF84" s="271"/>
      <c r="GG84" s="271"/>
      <c r="GH84" s="271"/>
      <c r="GI84" s="271"/>
      <c r="GJ84" s="271"/>
      <c r="GK84" s="271"/>
      <c r="GL84" s="271"/>
      <c r="GM84" s="271"/>
      <c r="GN84" s="271"/>
      <c r="GO84" s="271"/>
      <c r="GP84" s="271"/>
      <c r="GQ84" s="271"/>
      <c r="GR84" s="271"/>
      <c r="GS84" s="271"/>
      <c r="GT84" s="271"/>
      <c r="GU84" s="271"/>
      <c r="GV84" s="271"/>
      <c r="GW84" s="271"/>
      <c r="GX84" s="271"/>
      <c r="GY84" s="271"/>
      <c r="GZ84" s="271"/>
      <c r="HA84" s="271"/>
      <c r="HB84" s="271"/>
      <c r="HC84" s="271"/>
      <c r="HD84" s="271"/>
      <c r="HE84" s="271"/>
      <c r="HF84" s="271"/>
      <c r="HG84" s="271"/>
      <c r="HH84" s="271"/>
      <c r="HI84" s="271"/>
      <c r="HJ84" s="271"/>
      <c r="HK84" s="271"/>
      <c r="HL84" s="271"/>
      <c r="HM84" s="271"/>
      <c r="HN84" s="271"/>
      <c r="HO84" s="271"/>
      <c r="HP84" s="271"/>
      <c r="HQ84" s="271"/>
      <c r="HR84" s="271"/>
      <c r="HS84" s="271"/>
      <c r="HT84" s="271"/>
      <c r="HU84" s="271"/>
      <c r="HV84" s="271"/>
      <c r="HW84" s="271"/>
      <c r="HX84" s="271"/>
      <c r="HY84" s="271"/>
      <c r="HZ84" s="271"/>
      <c r="IA84" s="271"/>
      <c r="IB84" s="271"/>
      <c r="IC84" s="271"/>
      <c r="ID84" s="271"/>
      <c r="IE84" s="271"/>
      <c r="IF84" s="271"/>
      <c r="IG84" s="271"/>
      <c r="IH84" s="271"/>
      <c r="II84" s="271"/>
      <c r="IJ84" s="271"/>
      <c r="IK84" s="271"/>
      <c r="IL84" s="271"/>
      <c r="IM84" s="271"/>
      <c r="IN84" s="271"/>
      <c r="IO84" s="271"/>
      <c r="IP84" s="271"/>
      <c r="IQ84" s="271"/>
      <c r="IR84" s="271"/>
      <c r="IS84" s="271"/>
      <c r="IT84" s="271"/>
      <c r="IU84" s="271"/>
      <c r="IV84" s="271"/>
      <c r="IW84" s="271"/>
      <c r="IX84" s="271"/>
      <c r="IY84" s="271"/>
      <c r="IZ84" s="271"/>
      <c r="JA84" s="271"/>
      <c r="JB84" s="271"/>
      <c r="JC84" s="271"/>
      <c r="JD84" s="271"/>
      <c r="JE84" s="271"/>
      <c r="JF84" s="271"/>
      <c r="JG84" s="271"/>
      <c r="JH84" s="271"/>
      <c r="JI84" s="271"/>
      <c r="JJ84" s="271"/>
      <c r="JK84" s="271"/>
      <c r="JL84" s="271"/>
      <c r="JM84" s="271"/>
      <c r="JN84" s="271"/>
      <c r="JO84" s="271"/>
      <c r="JP84" s="271"/>
      <c r="JQ84" s="271"/>
      <c r="JR84" s="271"/>
      <c r="JS84" s="271"/>
      <c r="JT84" s="271"/>
      <c r="JU84" s="271"/>
      <c r="JV84" s="271"/>
      <c r="JW84" s="271"/>
      <c r="JX84" s="271"/>
      <c r="JY84" s="271"/>
      <c r="JZ84" s="271"/>
      <c r="KA84" s="271"/>
      <c r="KB84" s="271"/>
      <c r="KC84" s="271"/>
      <c r="KD84" s="271"/>
      <c r="KE84" s="271"/>
      <c r="KF84" s="271"/>
      <c r="KG84" s="271"/>
      <c r="KH84" s="271"/>
      <c r="KI84" s="271"/>
      <c r="KJ84" s="271"/>
      <c r="KK84" s="271"/>
      <c r="KL84" s="271"/>
      <c r="KM84" s="271"/>
      <c r="KN84" s="271"/>
      <c r="KO84" s="271"/>
      <c r="KP84" s="271"/>
      <c r="KQ84" s="271"/>
      <c r="KR84" s="271"/>
      <c r="KS84" s="271"/>
      <c r="KT84" s="271"/>
      <c r="KU84" s="271"/>
      <c r="KV84" s="271"/>
      <c r="KW84" s="271"/>
      <c r="KX84" s="271"/>
      <c r="KY84" s="271"/>
      <c r="KZ84" s="271"/>
      <c r="LA84" s="271"/>
      <c r="LB84" s="271"/>
      <c r="LC84" s="271"/>
      <c r="LD84" s="271"/>
      <c r="LE84" s="271"/>
      <c r="LF84" s="271"/>
      <c r="LG84" s="271"/>
      <c r="LH84" s="271"/>
      <c r="LI84" s="271"/>
      <c r="LJ84" s="271"/>
      <c r="LK84" s="271"/>
      <c r="LL84" s="271"/>
      <c r="LM84" s="271"/>
      <c r="LN84" s="271"/>
      <c r="LO84" s="271"/>
      <c r="LP84" s="271"/>
      <c r="LQ84" s="271"/>
      <c r="LR84" s="271"/>
      <c r="LS84" s="271"/>
      <c r="LT84" s="271"/>
      <c r="LU84" s="271"/>
      <c r="LV84" s="271"/>
      <c r="LW84" s="271"/>
      <c r="LX84" s="271"/>
      <c r="LY84" s="271"/>
      <c r="LZ84" s="271"/>
      <c r="MA84" s="271"/>
      <c r="MB84" s="271"/>
      <c r="MC84" s="271"/>
      <c r="MD84" s="271"/>
      <c r="ME84" s="271"/>
      <c r="MF84" s="271"/>
      <c r="MG84" s="271"/>
      <c r="MH84" s="271"/>
      <c r="MI84" s="271"/>
      <c r="MJ84" s="271"/>
      <c r="MK84" s="271"/>
      <c r="ML84" s="271"/>
      <c r="MM84" s="271"/>
      <c r="MN84" s="271"/>
      <c r="MO84" s="271"/>
      <c r="MP84" s="271"/>
      <c r="MQ84" s="271"/>
      <c r="MR84" s="271"/>
      <c r="MS84" s="271"/>
      <c r="MT84" s="271"/>
      <c r="MU84" s="271"/>
      <c r="MV84" s="271"/>
      <c r="MW84" s="271"/>
      <c r="MX84" s="271"/>
      <c r="MY84" s="271"/>
      <c r="MZ84" s="271"/>
      <c r="NA84" s="271"/>
      <c r="NB84" s="271"/>
      <c r="NC84" s="271"/>
      <c r="ND84" s="271"/>
      <c r="NE84" s="271"/>
      <c r="NF84" s="271"/>
      <c r="NG84" s="271"/>
      <c r="NH84" s="271"/>
      <c r="NI84" s="271"/>
      <c r="NJ84" s="271"/>
      <c r="NK84" s="271"/>
      <c r="NL84" s="271"/>
      <c r="NM84" s="271"/>
      <c r="NN84" s="271"/>
      <c r="NO84" s="271"/>
      <c r="NP84" s="271"/>
      <c r="NQ84" s="271"/>
      <c r="NR84" s="271"/>
      <c r="NS84" s="271"/>
      <c r="NT84" s="271"/>
      <c r="NU84" s="271"/>
      <c r="NV84" s="271"/>
      <c r="NW84" s="271"/>
      <c r="NX84" s="271"/>
      <c r="NY84" s="271"/>
      <c r="NZ84" s="271"/>
      <c r="OA84" s="271"/>
      <c r="OB84" s="271"/>
      <c r="OC84" s="271"/>
      <c r="OD84" s="271"/>
      <c r="OE84" s="271"/>
      <c r="OF84" s="271"/>
      <c r="OG84" s="271"/>
      <c r="OH84" s="271"/>
      <c r="OI84" s="271"/>
      <c r="OJ84" s="271"/>
      <c r="OK84" s="271"/>
      <c r="OL84" s="271"/>
      <c r="OM84" s="271"/>
      <c r="ON84" s="271"/>
      <c r="OO84" s="271"/>
      <c r="OP84" s="271"/>
      <c r="OQ84" s="271"/>
      <c r="OR84" s="271"/>
      <c r="OS84" s="271"/>
      <c r="OT84" s="271"/>
      <c r="OU84" s="271"/>
      <c r="OV84" s="271"/>
      <c r="OW84" s="271"/>
      <c r="OX84" s="271"/>
      <c r="OY84" s="271"/>
      <c r="OZ84" s="271"/>
      <c r="PA84" s="271"/>
      <c r="PB84" s="271"/>
      <c r="PC84" s="271"/>
      <c r="PD84" s="271"/>
      <c r="PE84" s="271"/>
      <c r="PF84" s="271"/>
      <c r="PG84" s="271"/>
      <c r="PH84" s="271"/>
      <c r="PI84" s="271"/>
      <c r="PJ84" s="271"/>
      <c r="PK84" s="271"/>
      <c r="PL84" s="271"/>
      <c r="PM84" s="271"/>
      <c r="PN84" s="271"/>
      <c r="PO84" s="271"/>
      <c r="PP84" s="271"/>
      <c r="PQ84" s="271"/>
      <c r="PR84" s="271"/>
      <c r="PS84" s="271"/>
      <c r="PT84" s="271"/>
      <c r="PU84" s="271"/>
      <c r="PV84" s="271"/>
      <c r="PW84" s="271"/>
      <c r="PX84" s="271"/>
      <c r="PY84" s="271"/>
      <c r="PZ84" s="271"/>
      <c r="QA84" s="271"/>
      <c r="QB84" s="271"/>
      <c r="QC84" s="271"/>
      <c r="QD84" s="271"/>
      <c r="QE84" s="271"/>
      <c r="QF84" s="271"/>
      <c r="QG84" s="271"/>
      <c r="QH84" s="271"/>
      <c r="QI84" s="271"/>
      <c r="QJ84" s="271"/>
      <c r="QK84" s="271"/>
      <c r="QL84" s="271"/>
      <c r="QM84" s="271"/>
      <c r="QN84" s="271"/>
      <c r="QO84" s="271"/>
      <c r="QP84" s="271"/>
      <c r="QQ84" s="271"/>
      <c r="QR84" s="271"/>
      <c r="QS84" s="271"/>
      <c r="QT84" s="271"/>
      <c r="QU84" s="271"/>
      <c r="QV84" s="271"/>
      <c r="QW84" s="271"/>
      <c r="QX84" s="271"/>
      <c r="QY84" s="271"/>
      <c r="QZ84" s="271"/>
      <c r="RA84" s="271"/>
      <c r="RB84" s="271"/>
      <c r="RC84" s="271"/>
      <c r="RD84" s="271"/>
      <c r="RE84" s="271"/>
      <c r="RF84" s="271"/>
      <c r="RG84" s="271"/>
      <c r="RH84" s="271"/>
      <c r="RI84" s="271"/>
      <c r="RJ84" s="271"/>
      <c r="RK84" s="271"/>
      <c r="RL84" s="271"/>
      <c r="RM84" s="271"/>
      <c r="RN84" s="271"/>
      <c r="RO84" s="271"/>
      <c r="RP84" s="271"/>
      <c r="RQ84" s="271"/>
      <c r="RR84" s="271"/>
      <c r="RS84" s="271"/>
      <c r="RT84" s="271"/>
      <c r="RU84" s="271"/>
      <c r="RV84" s="271"/>
      <c r="RW84" s="271"/>
      <c r="RX84" s="271"/>
      <c r="RY84" s="271"/>
      <c r="RZ84" s="271"/>
      <c r="SA84" s="271"/>
      <c r="SB84" s="271"/>
      <c r="SC84" s="271"/>
      <c r="SD84" s="271"/>
      <c r="SE84" s="271"/>
      <c r="SF84" s="271"/>
      <c r="SG84" s="271"/>
      <c r="SH84" s="271"/>
      <c r="SI84" s="271"/>
      <c r="SJ84" s="271"/>
      <c r="SK84" s="271"/>
      <c r="SL84" s="271"/>
      <c r="SM84" s="271"/>
      <c r="SN84" s="271"/>
      <c r="SO84" s="271"/>
      <c r="SP84" s="271"/>
      <c r="SQ84" s="271"/>
      <c r="SR84" s="271"/>
      <c r="SS84" s="271"/>
      <c r="ST84" s="271"/>
      <c r="SU84" s="271"/>
      <c r="SV84" s="271"/>
      <c r="SW84" s="271"/>
      <c r="SX84" s="271"/>
      <c r="SY84" s="271"/>
      <c r="SZ84" s="271"/>
      <c r="TA84" s="271"/>
      <c r="TB84" s="271"/>
      <c r="TC84" s="271"/>
      <c r="TD84" s="271"/>
      <c r="TE84" s="271"/>
      <c r="TF84" s="271"/>
      <c r="TG84" s="271"/>
      <c r="TH84" s="271"/>
      <c r="TI84" s="271"/>
      <c r="TJ84" s="271"/>
      <c r="TK84" s="271"/>
      <c r="TL84" s="271"/>
      <c r="TM84" s="271"/>
      <c r="TN84" s="271"/>
      <c r="TO84" s="271"/>
      <c r="TP84" s="271"/>
      <c r="TQ84" s="271"/>
      <c r="TR84" s="271"/>
      <c r="TS84" s="271"/>
      <c r="TT84" s="271"/>
      <c r="TU84" s="271"/>
      <c r="TV84" s="271"/>
      <c r="TW84" s="271"/>
      <c r="TX84" s="271"/>
      <c r="TY84" s="271"/>
      <c r="TZ84" s="271"/>
      <c r="UA84" s="271"/>
      <c r="UB84" s="271"/>
      <c r="UC84" s="271"/>
      <c r="UD84" s="271"/>
      <c r="UE84" s="271"/>
      <c r="UF84" s="271"/>
      <c r="UG84" s="271"/>
      <c r="UH84" s="271"/>
      <c r="UI84" s="271"/>
      <c r="UJ84" s="271"/>
      <c r="UK84" s="271"/>
      <c r="UL84" s="271"/>
      <c r="UM84" s="271"/>
      <c r="UN84" s="271"/>
      <c r="UO84" s="271"/>
      <c r="UP84" s="271"/>
      <c r="UQ84" s="271"/>
      <c r="UR84" s="271"/>
      <c r="US84" s="271"/>
      <c r="UT84" s="271"/>
      <c r="UU84" s="271"/>
      <c r="UV84" s="271"/>
      <c r="UW84" s="271"/>
      <c r="UX84" s="271"/>
      <c r="UY84" s="271"/>
      <c r="UZ84" s="271"/>
      <c r="VA84" s="271"/>
      <c r="VB84" s="271"/>
      <c r="VC84" s="271"/>
      <c r="VD84" s="271"/>
      <c r="VE84" s="271"/>
      <c r="VF84" s="271"/>
      <c r="VG84" s="271"/>
      <c r="VH84" s="271"/>
      <c r="VI84" s="271"/>
      <c r="VJ84" s="271"/>
      <c r="VK84" s="271"/>
      <c r="VL84" s="271"/>
      <c r="VM84" s="271"/>
      <c r="VN84" s="271"/>
      <c r="VO84" s="271"/>
      <c r="VP84" s="271"/>
      <c r="VQ84" s="271"/>
      <c r="VR84" s="271"/>
      <c r="VS84" s="271"/>
      <c r="VT84" s="271"/>
      <c r="VU84" s="271"/>
      <c r="VV84" s="271"/>
      <c r="VW84" s="271"/>
      <c r="VX84" s="271"/>
      <c r="VY84" s="271"/>
      <c r="VZ84" s="271"/>
      <c r="WA84" s="271"/>
      <c r="WB84" s="271"/>
      <c r="WC84" s="271"/>
      <c r="WD84" s="271"/>
      <c r="WE84" s="271"/>
      <c r="WF84" s="271"/>
      <c r="WG84" s="271"/>
      <c r="WH84" s="271"/>
      <c r="WI84" s="271"/>
      <c r="WJ84" s="271"/>
      <c r="WK84" s="271"/>
      <c r="WL84" s="271"/>
      <c r="WM84" s="271"/>
      <c r="WN84" s="271"/>
      <c r="WO84" s="271"/>
      <c r="WP84" s="271"/>
      <c r="WQ84" s="271"/>
      <c r="WR84" s="271"/>
      <c r="WS84" s="271"/>
      <c r="WT84" s="271"/>
      <c r="WU84" s="271"/>
      <c r="WV84" s="271"/>
      <c r="WW84" s="271"/>
      <c r="WX84" s="271"/>
      <c r="WY84" s="271"/>
      <c r="WZ84" s="271"/>
      <c r="XA84" s="271"/>
      <c r="XB84" s="271"/>
      <c r="XC84" s="271"/>
      <c r="XD84" s="271"/>
      <c r="XE84" s="271"/>
      <c r="XF84" s="271"/>
      <c r="XG84" s="271"/>
      <c r="XH84" s="271"/>
      <c r="XI84" s="271"/>
      <c r="XJ84" s="271"/>
      <c r="XK84" s="271"/>
      <c r="XL84" s="271"/>
      <c r="XM84" s="271"/>
      <c r="XN84" s="271"/>
      <c r="XO84" s="271"/>
      <c r="XP84" s="271"/>
      <c r="XQ84" s="271"/>
      <c r="XR84" s="271"/>
      <c r="XS84" s="271"/>
      <c r="XT84" s="271"/>
      <c r="XU84" s="271"/>
      <c r="XV84" s="271"/>
      <c r="XW84" s="271"/>
      <c r="XX84" s="271"/>
      <c r="XY84" s="271"/>
      <c r="XZ84" s="271"/>
      <c r="YA84" s="271"/>
      <c r="YB84" s="271"/>
      <c r="YC84" s="271"/>
      <c r="YD84" s="271"/>
      <c r="YE84" s="271"/>
      <c r="YF84" s="271"/>
      <c r="YG84" s="271"/>
      <c r="YH84" s="271"/>
      <c r="YI84" s="271"/>
      <c r="YJ84" s="271"/>
      <c r="YK84" s="271"/>
      <c r="YL84" s="271"/>
      <c r="YM84" s="271"/>
      <c r="YN84" s="271"/>
      <c r="YO84" s="271"/>
      <c r="YP84" s="271"/>
      <c r="YQ84" s="271"/>
      <c r="YR84" s="271"/>
      <c r="YS84" s="271"/>
      <c r="YT84" s="271"/>
      <c r="YU84" s="271"/>
      <c r="YV84" s="271"/>
      <c r="YW84" s="271"/>
      <c r="YX84" s="271"/>
      <c r="YY84" s="271"/>
      <c r="YZ84" s="271"/>
      <c r="ZA84" s="271"/>
      <c r="ZB84" s="271"/>
      <c r="ZC84" s="271"/>
      <c r="ZD84" s="271"/>
      <c r="ZE84" s="271"/>
      <c r="ZF84" s="271"/>
      <c r="ZG84" s="271"/>
      <c r="ZH84" s="271"/>
      <c r="ZI84" s="271"/>
      <c r="ZJ84" s="271"/>
      <c r="ZK84" s="271"/>
      <c r="ZL84" s="271"/>
      <c r="ZM84" s="271"/>
      <c r="ZN84" s="271"/>
      <c r="ZO84" s="271"/>
      <c r="ZP84" s="271"/>
      <c r="ZQ84" s="271"/>
      <c r="ZR84" s="271"/>
      <c r="ZS84" s="271"/>
      <c r="ZT84" s="271"/>
      <c r="ZU84" s="271"/>
      <c r="ZV84" s="271"/>
      <c r="ZW84" s="271"/>
      <c r="ZX84" s="271"/>
      <c r="ZY84" s="271"/>
      <c r="ZZ84" s="271"/>
      <c r="AAA84" s="271"/>
      <c r="AAB84" s="271"/>
      <c r="AAC84" s="271"/>
      <c r="AAD84" s="271"/>
      <c r="AAE84" s="271"/>
      <c r="AAF84" s="271"/>
      <c r="AAG84" s="271"/>
      <c r="AAH84" s="271"/>
      <c r="AAI84" s="271"/>
      <c r="AAJ84" s="271"/>
      <c r="AAK84" s="271"/>
      <c r="AAL84" s="271"/>
      <c r="AAM84" s="271"/>
      <c r="AAN84" s="271"/>
      <c r="AAO84" s="271"/>
      <c r="AAP84" s="271"/>
      <c r="AAQ84" s="271"/>
      <c r="AAR84" s="271"/>
      <c r="AAS84" s="271"/>
      <c r="AAT84" s="271"/>
      <c r="AAU84" s="271"/>
      <c r="AAV84" s="271"/>
      <c r="AAW84" s="271"/>
      <c r="AAX84" s="271"/>
      <c r="AAY84" s="271"/>
      <c r="AAZ84" s="271"/>
      <c r="ABA84" s="271"/>
      <c r="ABB84" s="271"/>
      <c r="ABC84" s="271"/>
      <c r="ABD84" s="271"/>
      <c r="ABE84" s="271"/>
      <c r="ABF84" s="271"/>
      <c r="ABG84" s="271"/>
      <c r="ABH84" s="271"/>
      <c r="ABI84" s="271"/>
      <c r="ABJ84" s="271"/>
      <c r="ABK84" s="271"/>
      <c r="ABL84" s="271"/>
      <c r="ABM84" s="271"/>
      <c r="ABN84" s="271"/>
      <c r="ABO84" s="271"/>
      <c r="ABP84" s="271"/>
      <c r="ABQ84" s="271"/>
      <c r="ABR84" s="271"/>
      <c r="ABS84" s="271"/>
      <c r="ABT84" s="271"/>
      <c r="ABU84" s="271"/>
      <c r="ABV84" s="271"/>
      <c r="ABW84" s="271"/>
      <c r="ABX84" s="271"/>
      <c r="ABY84" s="271"/>
      <c r="ABZ84" s="271"/>
      <c r="ACA84" s="271"/>
      <c r="ACB84" s="271"/>
      <c r="ACC84" s="271"/>
      <c r="ACD84" s="271"/>
      <c r="ACE84" s="271"/>
      <c r="ACF84" s="271"/>
      <c r="ACG84" s="271"/>
      <c r="ACH84" s="271"/>
      <c r="ACI84" s="271"/>
      <c r="ACJ84" s="271"/>
      <c r="ACK84" s="271"/>
      <c r="ACL84" s="271"/>
      <c r="ACM84" s="271"/>
      <c r="ACN84" s="271"/>
      <c r="ACO84" s="271"/>
      <c r="ACP84" s="271"/>
      <c r="ACQ84" s="271"/>
      <c r="ACR84" s="271"/>
      <c r="ACS84" s="271"/>
      <c r="ACT84" s="271"/>
      <c r="ACU84" s="271"/>
      <c r="ACV84" s="271"/>
      <c r="ACW84" s="271"/>
      <c r="ACX84" s="271"/>
      <c r="ACY84" s="271"/>
      <c r="ACZ84" s="271"/>
      <c r="ADA84" s="271"/>
      <c r="ADB84" s="271"/>
      <c r="ADC84" s="271"/>
      <c r="ADD84" s="271"/>
      <c r="ADE84" s="271"/>
      <c r="ADF84" s="271"/>
      <c r="ADG84" s="271"/>
      <c r="ADH84" s="271"/>
      <c r="ADI84" s="271"/>
      <c r="ADJ84" s="271"/>
      <c r="ADK84" s="271"/>
      <c r="ADL84" s="271"/>
      <c r="ADM84" s="271"/>
      <c r="ADN84" s="271"/>
      <c r="ADO84" s="271"/>
      <c r="ADP84" s="271"/>
      <c r="ADQ84" s="271"/>
      <c r="ADR84" s="271"/>
      <c r="ADS84" s="271"/>
      <c r="ADT84" s="271"/>
      <c r="ADU84" s="271"/>
      <c r="ADV84" s="271"/>
      <c r="ADW84" s="271"/>
      <c r="ADX84" s="271"/>
      <c r="ADY84" s="271"/>
      <c r="ADZ84" s="271"/>
      <c r="AEA84" s="271"/>
      <c r="AEB84" s="271"/>
      <c r="AEC84" s="271"/>
      <c r="AED84" s="271"/>
      <c r="AEE84" s="271"/>
      <c r="AEF84" s="271"/>
      <c r="AEG84" s="271"/>
      <c r="AEH84" s="271"/>
      <c r="AEI84" s="271"/>
      <c r="AEJ84" s="271"/>
      <c r="AEK84" s="271"/>
      <c r="AEL84" s="271"/>
      <c r="AEM84" s="271"/>
      <c r="AEN84" s="271"/>
      <c r="AEO84" s="271"/>
      <c r="AEP84" s="271"/>
      <c r="AEQ84" s="271"/>
      <c r="AER84" s="271"/>
      <c r="AES84" s="271"/>
      <c r="AET84" s="271"/>
      <c r="AEU84" s="271"/>
      <c r="AEV84" s="271"/>
      <c r="AEW84" s="271"/>
      <c r="AEX84" s="271"/>
      <c r="AEY84" s="271"/>
      <c r="AEZ84" s="271"/>
      <c r="AFA84" s="271"/>
      <c r="AFB84" s="271"/>
      <c r="AFC84" s="271"/>
      <c r="AFD84" s="271"/>
      <c r="AFE84" s="271"/>
      <c r="AFF84" s="271"/>
      <c r="AFG84" s="271"/>
      <c r="AFH84" s="271"/>
      <c r="AFI84" s="271"/>
      <c r="AFJ84" s="271"/>
      <c r="AFK84" s="271"/>
      <c r="AFL84" s="271"/>
      <c r="AFM84" s="271"/>
      <c r="AFN84" s="271"/>
      <c r="AFO84" s="271"/>
      <c r="AFP84" s="271"/>
      <c r="AFQ84" s="271"/>
      <c r="AFR84" s="271"/>
      <c r="AFS84" s="271"/>
      <c r="AFT84" s="271"/>
      <c r="AFU84" s="271"/>
      <c r="AFV84" s="271"/>
      <c r="AFW84" s="271"/>
      <c r="AFX84" s="271"/>
      <c r="AFY84" s="271"/>
      <c r="AFZ84" s="271"/>
      <c r="AGA84" s="271"/>
      <c r="AGB84" s="271"/>
      <c r="AGC84" s="271"/>
      <c r="AGD84" s="271"/>
      <c r="AGE84" s="271"/>
      <c r="AGF84" s="271"/>
      <c r="AGG84" s="271"/>
      <c r="AGH84" s="271"/>
      <c r="AGI84" s="271"/>
      <c r="AGJ84" s="271"/>
      <c r="AGK84" s="271"/>
      <c r="AGL84" s="271"/>
      <c r="AGM84" s="271"/>
      <c r="AGN84" s="271"/>
      <c r="AGO84" s="271"/>
      <c r="AGP84" s="271"/>
      <c r="AGQ84" s="271"/>
      <c r="AGR84" s="271"/>
      <c r="AGS84" s="271"/>
      <c r="AGT84" s="271"/>
      <c r="AGU84" s="271"/>
      <c r="AGV84" s="271"/>
      <c r="AGW84" s="271"/>
      <c r="AGX84" s="271"/>
      <c r="AGY84" s="271"/>
      <c r="AGZ84" s="271"/>
      <c r="AHA84" s="271"/>
      <c r="AHB84" s="271"/>
      <c r="AHC84" s="271"/>
      <c r="AHD84" s="271"/>
      <c r="AHE84" s="271"/>
      <c r="AHF84" s="271"/>
      <c r="AHG84" s="271"/>
      <c r="AHH84" s="271"/>
      <c r="AHI84" s="271"/>
      <c r="AHJ84" s="271"/>
      <c r="AHK84" s="271"/>
      <c r="AHL84" s="271"/>
      <c r="AHM84" s="271"/>
      <c r="AHN84" s="271"/>
      <c r="AHO84" s="271"/>
      <c r="AHP84" s="271"/>
      <c r="AHQ84" s="271"/>
      <c r="AHR84" s="271"/>
      <c r="AHS84" s="271"/>
      <c r="AHT84" s="271"/>
      <c r="AHU84" s="271"/>
      <c r="AHV84" s="271"/>
      <c r="AHW84" s="271"/>
      <c r="AHX84" s="271"/>
      <c r="AHY84" s="271"/>
      <c r="AHZ84" s="271"/>
      <c r="AIA84" s="271"/>
      <c r="AIB84" s="271"/>
      <c r="AIC84" s="271"/>
      <c r="AID84" s="271"/>
      <c r="AIE84" s="271"/>
      <c r="AIF84" s="271"/>
      <c r="AIG84" s="271"/>
      <c r="AIH84" s="271"/>
      <c r="AII84" s="271"/>
      <c r="AIJ84" s="271"/>
      <c r="AIK84" s="271"/>
      <c r="AIL84" s="271"/>
      <c r="AIM84" s="271"/>
      <c r="AIN84" s="271"/>
      <c r="AIO84" s="271"/>
      <c r="AIP84" s="271"/>
      <c r="AIQ84" s="271"/>
      <c r="AIR84" s="271"/>
      <c r="AIS84" s="271"/>
      <c r="AIT84" s="271"/>
      <c r="AIU84" s="271"/>
      <c r="AIV84" s="271"/>
      <c r="AIW84" s="271"/>
      <c r="AIX84" s="271"/>
      <c r="AIY84" s="271"/>
      <c r="AIZ84" s="271"/>
      <c r="AJA84" s="271"/>
      <c r="AJB84" s="271"/>
      <c r="AJC84" s="271"/>
      <c r="AJD84" s="271"/>
      <c r="AJE84" s="271"/>
      <c r="AJF84" s="271"/>
      <c r="AJG84" s="271"/>
      <c r="AJH84" s="271"/>
      <c r="AJI84" s="271"/>
      <c r="AJJ84" s="271"/>
      <c r="AJK84" s="271"/>
      <c r="AJL84" s="271"/>
      <c r="AJM84" s="271"/>
      <c r="AJN84" s="271"/>
      <c r="AJO84" s="271"/>
      <c r="AJP84" s="271"/>
      <c r="AJQ84" s="271"/>
      <c r="AJR84" s="271"/>
      <c r="AJS84" s="271"/>
      <c r="AJT84" s="271"/>
      <c r="AJU84" s="271"/>
      <c r="AJV84" s="271"/>
      <c r="AJW84" s="271"/>
      <c r="AJX84" s="271"/>
      <c r="AJY84" s="271"/>
      <c r="AJZ84" s="271"/>
      <c r="AKA84" s="271"/>
      <c r="AKB84" s="271"/>
      <c r="AKC84" s="271"/>
      <c r="AKD84" s="271"/>
      <c r="AKE84" s="271"/>
      <c r="AKF84" s="271"/>
      <c r="AKG84" s="271"/>
      <c r="AKH84" s="271"/>
      <c r="AKI84" s="271"/>
      <c r="AKJ84" s="271"/>
      <c r="AKK84" s="271"/>
      <c r="AKL84" s="271"/>
      <c r="AKM84" s="271"/>
      <c r="AKN84" s="271"/>
      <c r="AKO84" s="271"/>
      <c r="AKP84" s="271"/>
      <c r="AKQ84" s="271"/>
      <c r="AKR84" s="271"/>
      <c r="AKS84" s="271"/>
      <c r="AKT84" s="271"/>
      <c r="AKU84" s="271"/>
      <c r="AKV84" s="271"/>
      <c r="AKW84" s="271"/>
      <c r="AKX84" s="271"/>
      <c r="AKY84" s="271"/>
      <c r="AKZ84" s="271"/>
      <c r="ALA84" s="271"/>
      <c r="ALB84" s="271"/>
      <c r="ALC84" s="271"/>
      <c r="ALD84" s="271"/>
      <c r="ALE84" s="271"/>
      <c r="ALF84" s="271"/>
      <c r="ALG84" s="271"/>
      <c r="ALH84" s="271"/>
      <c r="ALI84" s="271"/>
      <c r="ALJ84" s="271"/>
      <c r="ALK84" s="271"/>
      <c r="ALL84" s="271"/>
      <c r="ALM84" s="271"/>
      <c r="ALN84" s="271"/>
      <c r="ALO84" s="271"/>
      <c r="ALP84" s="271"/>
      <c r="ALQ84" s="271"/>
      <c r="ALR84" s="271"/>
      <c r="ALS84" s="271"/>
      <c r="ALT84" s="271"/>
      <c r="ALU84" s="271"/>
      <c r="ALV84" s="271"/>
      <c r="ALW84" s="271"/>
      <c r="ALX84" s="271"/>
      <c r="ALY84" s="271"/>
      <c r="ALZ84" s="271"/>
      <c r="AMA84" s="271"/>
      <c r="AMB84" s="271"/>
      <c r="AMC84" s="271"/>
      <c r="AMD84" s="271"/>
      <c r="AME84" s="271"/>
      <c r="AMF84" s="271"/>
      <c r="AMG84" s="271"/>
      <c r="AMH84" s="271"/>
      <c r="AMI84" s="271"/>
      <c r="AMJ84" s="271"/>
      <c r="AMK84" s="271"/>
      <c r="AML84" s="271"/>
      <c r="AMM84" s="271"/>
      <c r="AMN84" s="271"/>
      <c r="AMO84" s="271"/>
    </row>
    <row r="85" spans="1:1029" s="2" customFormat="1" ht="69" customHeight="1">
      <c r="B85" s="10">
        <v>1</v>
      </c>
      <c r="C85" s="280">
        <v>68</v>
      </c>
      <c r="D85" s="281">
        <v>49</v>
      </c>
      <c r="E85" s="10" t="s">
        <v>398</v>
      </c>
      <c r="F85" s="10" t="s">
        <v>123</v>
      </c>
      <c r="G85" s="11" t="s">
        <v>1666</v>
      </c>
      <c r="H85" s="11"/>
      <c r="I85" s="11"/>
      <c r="J85" s="11"/>
      <c r="K85" s="11"/>
      <c r="L85" s="11"/>
      <c r="M85" s="11"/>
      <c r="N85" s="390"/>
      <c r="O85" s="390" t="s">
        <v>399</v>
      </c>
      <c r="P85" s="390" t="s">
        <v>400</v>
      </c>
      <c r="Q85" s="390" t="s">
        <v>64</v>
      </c>
      <c r="R85" s="391">
        <v>1</v>
      </c>
      <c r="S85" s="387">
        <v>24</v>
      </c>
      <c r="T85" s="399">
        <v>1</v>
      </c>
      <c r="U85" s="399">
        <v>1</v>
      </c>
      <c r="V85" s="399">
        <v>1</v>
      </c>
      <c r="W85" s="399"/>
      <c r="X85" s="399">
        <v>1</v>
      </c>
      <c r="Y85" s="399">
        <v>1</v>
      </c>
      <c r="Z85" s="399"/>
      <c r="AA85" s="399"/>
      <c r="AB85" s="384"/>
      <c r="AC85" s="399"/>
      <c r="AD85" s="399"/>
      <c r="AE85" s="399"/>
      <c r="AF85" s="399"/>
      <c r="AG85" s="399"/>
      <c r="AH85" s="399"/>
      <c r="AI85" s="399"/>
      <c r="AJ85" s="399"/>
      <c r="AK85" s="399"/>
      <c r="AL85" s="387" t="s">
        <v>401</v>
      </c>
      <c r="AM85" s="387" t="s">
        <v>402</v>
      </c>
      <c r="AN85" s="390" t="s">
        <v>403</v>
      </c>
      <c r="AO85" s="390" t="s">
        <v>404</v>
      </c>
      <c r="AP85" s="390">
        <v>1</v>
      </c>
      <c r="AQ85" s="384" t="s">
        <v>81</v>
      </c>
      <c r="AR85" s="392">
        <v>42163</v>
      </c>
      <c r="AS85" s="392">
        <v>43259</v>
      </c>
      <c r="AT85" s="387"/>
      <c r="AU85" s="387"/>
      <c r="AV85" s="387">
        <v>1</v>
      </c>
      <c r="AW85" s="387"/>
      <c r="AX85" s="387"/>
      <c r="AY85" s="387"/>
      <c r="AZ85" s="387"/>
      <c r="BA85" s="387"/>
      <c r="BB85" s="387"/>
      <c r="BC85" s="387"/>
      <c r="BD85" s="387"/>
      <c r="BE85" s="387">
        <v>1</v>
      </c>
      <c r="BF85" s="387">
        <v>1</v>
      </c>
      <c r="BG85" s="387"/>
      <c r="BH85" s="387"/>
      <c r="BI85" s="387"/>
      <c r="BJ85" s="387"/>
      <c r="BK85" s="389">
        <v>18450</v>
      </c>
      <c r="BL85" s="10"/>
      <c r="BM85" s="10"/>
      <c r="BN85" s="10">
        <v>89</v>
      </c>
      <c r="BO85" s="10" t="s">
        <v>405</v>
      </c>
      <c r="BP85" s="10" t="s">
        <v>406</v>
      </c>
      <c r="BQ85" s="10"/>
      <c r="BR85" s="10" t="str">
        <f t="shared" si="1"/>
        <v>68_49</v>
      </c>
      <c r="BS85" s="282"/>
      <c r="BT85" s="10"/>
      <c r="BU85" s="10"/>
      <c r="BV85" s="10"/>
      <c r="BW85" s="289" t="s">
        <v>1781</v>
      </c>
      <c r="BX85" s="289"/>
      <c r="BY85" s="10"/>
      <c r="BZ85" s="10"/>
      <c r="CA85" s="10"/>
      <c r="CC85" s="412" t="s">
        <v>1959</v>
      </c>
      <c r="CD85" s="2">
        <f>2450*1.23</f>
        <v>3013.5</v>
      </c>
    </row>
    <row r="86" spans="1:1029" s="1" customFormat="1" ht="69" customHeight="1">
      <c r="A86" s="9">
        <v>32</v>
      </c>
      <c r="B86" s="9">
        <v>2</v>
      </c>
      <c r="C86" s="280">
        <v>69</v>
      </c>
      <c r="D86" s="281">
        <v>49</v>
      </c>
      <c r="E86" s="9" t="s">
        <v>407</v>
      </c>
      <c r="F86" s="9" t="s">
        <v>61</v>
      </c>
      <c r="G86" s="12" t="s">
        <v>1668</v>
      </c>
      <c r="H86" s="12"/>
      <c r="I86" s="12"/>
      <c r="J86" s="12"/>
      <c r="K86" s="12"/>
      <c r="L86" s="12"/>
      <c r="M86" s="12" t="s">
        <v>1667</v>
      </c>
      <c r="N86" s="393">
        <v>43</v>
      </c>
      <c r="O86" s="394" t="s">
        <v>399</v>
      </c>
      <c r="P86" s="394" t="s">
        <v>400</v>
      </c>
      <c r="Q86" s="394" t="s">
        <v>64</v>
      </c>
      <c r="R86" s="385">
        <v>1</v>
      </c>
      <c r="S86" s="386">
        <v>24</v>
      </c>
      <c r="T86" s="399"/>
      <c r="U86" s="399"/>
      <c r="V86" s="399">
        <v>1</v>
      </c>
      <c r="W86" s="399"/>
      <c r="X86" s="384"/>
      <c r="Y86" s="384"/>
      <c r="Z86" s="384">
        <v>1</v>
      </c>
      <c r="AA86" s="383"/>
      <c r="AB86" s="383">
        <v>65</v>
      </c>
      <c r="AC86" s="388">
        <v>2</v>
      </c>
      <c r="AD86" s="387" t="s">
        <v>408</v>
      </c>
      <c r="AE86" s="387" t="s">
        <v>92</v>
      </c>
      <c r="AF86" s="387" t="s">
        <v>409</v>
      </c>
      <c r="AG86" s="387" t="s">
        <v>68</v>
      </c>
      <c r="AH86" s="387" t="s">
        <v>410</v>
      </c>
      <c r="AI86" s="387" t="s">
        <v>201</v>
      </c>
      <c r="AJ86" s="387" t="s">
        <v>411</v>
      </c>
      <c r="AK86" s="387" t="s">
        <v>183</v>
      </c>
      <c r="AL86" s="384" t="s">
        <v>69</v>
      </c>
      <c r="AM86" s="384" t="s">
        <v>412</v>
      </c>
      <c r="AN86" s="394" t="s">
        <v>403</v>
      </c>
      <c r="AO86" s="390" t="s">
        <v>404</v>
      </c>
      <c r="AP86" s="390"/>
      <c r="AQ86" s="390"/>
      <c r="AR86" s="390"/>
      <c r="AS86" s="390"/>
      <c r="AT86" s="387"/>
      <c r="AU86" s="387"/>
      <c r="AV86" s="387"/>
      <c r="AW86" s="387"/>
      <c r="AX86" s="387"/>
      <c r="AY86" s="387"/>
      <c r="AZ86" s="387"/>
      <c r="BA86" s="387"/>
      <c r="BB86" s="387"/>
      <c r="BC86" s="387">
        <v>1</v>
      </c>
      <c r="BD86" s="387"/>
      <c r="BE86" s="387"/>
      <c r="BF86" s="387"/>
      <c r="BG86" s="387">
        <v>1</v>
      </c>
      <c r="BH86" s="384">
        <v>1</v>
      </c>
      <c r="BI86" s="387"/>
      <c r="BJ86" s="387"/>
      <c r="BK86" s="389">
        <v>1230</v>
      </c>
      <c r="BL86" s="10">
        <v>1</v>
      </c>
      <c r="BM86" s="10" t="s">
        <v>320</v>
      </c>
      <c r="BN86" s="10">
        <v>90</v>
      </c>
      <c r="BO86" s="10" t="s">
        <v>74</v>
      </c>
      <c r="BP86" s="10" t="s">
        <v>413</v>
      </c>
      <c r="BQ86" s="10"/>
      <c r="BR86" s="10" t="str">
        <f t="shared" si="1"/>
        <v>69_49</v>
      </c>
      <c r="BS86" s="282"/>
      <c r="BT86" s="10"/>
      <c r="BU86" s="413" t="s">
        <v>1781</v>
      </c>
      <c r="BV86" s="10"/>
      <c r="BW86" s="289"/>
      <c r="BX86" s="289"/>
      <c r="BY86" s="457"/>
      <c r="BZ86" s="457"/>
      <c r="CA86" s="457"/>
      <c r="CB86" s="271"/>
      <c r="CC86" s="458" t="s">
        <v>1959</v>
      </c>
      <c r="CD86" s="271"/>
      <c r="CE86" s="271"/>
      <c r="CF86" s="271"/>
      <c r="CG86" s="271"/>
      <c r="CH86" s="271"/>
      <c r="CI86" s="271"/>
      <c r="CJ86" s="271"/>
      <c r="CK86" s="271"/>
      <c r="CL86" s="271"/>
      <c r="CM86" s="271"/>
      <c r="CN86" s="271"/>
      <c r="CO86" s="271"/>
      <c r="CP86" s="271"/>
      <c r="CQ86" s="271"/>
      <c r="CR86" s="271"/>
      <c r="CS86" s="271"/>
      <c r="CT86" s="271"/>
      <c r="CU86" s="271"/>
      <c r="CV86" s="271"/>
      <c r="CW86" s="271"/>
      <c r="CX86" s="271"/>
      <c r="CY86" s="271"/>
      <c r="CZ86" s="271"/>
      <c r="DA86" s="271"/>
      <c r="DB86" s="271"/>
      <c r="DC86" s="271"/>
      <c r="DD86" s="271"/>
      <c r="DE86" s="271"/>
      <c r="DF86" s="271"/>
      <c r="DG86" s="271"/>
      <c r="DH86" s="271"/>
      <c r="DI86" s="271"/>
      <c r="DJ86" s="271"/>
      <c r="DK86" s="271"/>
      <c r="DL86" s="271"/>
      <c r="DM86" s="271"/>
      <c r="DN86" s="271"/>
      <c r="DO86" s="271"/>
      <c r="DP86" s="271"/>
      <c r="DQ86" s="271"/>
      <c r="DR86" s="271"/>
      <c r="DS86" s="271"/>
      <c r="DT86" s="271"/>
      <c r="DU86" s="271"/>
      <c r="DV86" s="271"/>
      <c r="DW86" s="271"/>
      <c r="DX86" s="271"/>
      <c r="DY86" s="271"/>
      <c r="DZ86" s="271"/>
      <c r="EA86" s="271"/>
      <c r="EB86" s="271"/>
      <c r="EC86" s="271"/>
      <c r="ED86" s="271"/>
      <c r="EE86" s="271"/>
      <c r="EF86" s="271"/>
      <c r="EG86" s="271"/>
      <c r="EH86" s="271"/>
      <c r="EI86" s="271"/>
      <c r="EJ86" s="271"/>
      <c r="EK86" s="271"/>
      <c r="EL86" s="271"/>
      <c r="EM86" s="271"/>
      <c r="EN86" s="271"/>
      <c r="EO86" s="271"/>
      <c r="EP86" s="271"/>
      <c r="EQ86" s="271"/>
      <c r="ER86" s="271"/>
      <c r="ES86" s="271"/>
      <c r="ET86" s="271"/>
      <c r="EU86" s="271"/>
      <c r="EV86" s="271"/>
      <c r="EW86" s="271"/>
      <c r="EX86" s="271"/>
      <c r="EY86" s="271"/>
      <c r="EZ86" s="271"/>
      <c r="FA86" s="271"/>
      <c r="FB86" s="271"/>
      <c r="FC86" s="271"/>
      <c r="FD86" s="271"/>
      <c r="FE86" s="271"/>
      <c r="FF86" s="271"/>
      <c r="FG86" s="271"/>
      <c r="FH86" s="271"/>
      <c r="FI86" s="271"/>
      <c r="FJ86" s="271"/>
      <c r="FK86" s="271"/>
      <c r="FL86" s="271"/>
      <c r="FM86" s="271"/>
      <c r="FN86" s="271"/>
      <c r="FO86" s="271"/>
      <c r="FP86" s="271"/>
      <c r="FQ86" s="271"/>
      <c r="FR86" s="271"/>
      <c r="FS86" s="271"/>
      <c r="FT86" s="271"/>
      <c r="FU86" s="271"/>
      <c r="FV86" s="271"/>
      <c r="FW86" s="271"/>
      <c r="FX86" s="271"/>
      <c r="FY86" s="271"/>
      <c r="FZ86" s="271"/>
      <c r="GA86" s="271"/>
      <c r="GB86" s="271"/>
      <c r="GC86" s="271"/>
      <c r="GD86" s="271"/>
      <c r="GE86" s="271"/>
      <c r="GF86" s="271"/>
      <c r="GG86" s="271"/>
      <c r="GH86" s="271"/>
      <c r="GI86" s="271"/>
      <c r="GJ86" s="271"/>
      <c r="GK86" s="271"/>
      <c r="GL86" s="271"/>
      <c r="GM86" s="271"/>
      <c r="GN86" s="271"/>
      <c r="GO86" s="271"/>
      <c r="GP86" s="271"/>
      <c r="GQ86" s="271"/>
      <c r="GR86" s="271"/>
      <c r="GS86" s="271"/>
      <c r="GT86" s="271"/>
      <c r="GU86" s="271"/>
      <c r="GV86" s="271"/>
      <c r="GW86" s="271"/>
      <c r="GX86" s="271"/>
      <c r="GY86" s="271"/>
      <c r="GZ86" s="271"/>
      <c r="HA86" s="271"/>
      <c r="HB86" s="271"/>
      <c r="HC86" s="271"/>
      <c r="HD86" s="271"/>
      <c r="HE86" s="271"/>
      <c r="HF86" s="271"/>
      <c r="HG86" s="271"/>
      <c r="HH86" s="271"/>
      <c r="HI86" s="271"/>
      <c r="HJ86" s="271"/>
      <c r="HK86" s="271"/>
      <c r="HL86" s="271"/>
      <c r="HM86" s="271"/>
      <c r="HN86" s="271"/>
      <c r="HO86" s="271"/>
      <c r="HP86" s="271"/>
      <c r="HQ86" s="271"/>
      <c r="HR86" s="271"/>
      <c r="HS86" s="271"/>
      <c r="HT86" s="271"/>
      <c r="HU86" s="271"/>
      <c r="HV86" s="271"/>
      <c r="HW86" s="271"/>
      <c r="HX86" s="271"/>
      <c r="HY86" s="271"/>
      <c r="HZ86" s="271"/>
      <c r="IA86" s="271"/>
      <c r="IB86" s="271"/>
      <c r="IC86" s="271"/>
      <c r="ID86" s="271"/>
      <c r="IE86" s="271"/>
      <c r="IF86" s="271"/>
      <c r="IG86" s="271"/>
      <c r="IH86" s="271"/>
      <c r="II86" s="271"/>
      <c r="IJ86" s="271"/>
      <c r="IK86" s="271"/>
      <c r="IL86" s="271"/>
      <c r="IM86" s="271"/>
      <c r="IN86" s="271"/>
      <c r="IO86" s="271"/>
      <c r="IP86" s="271"/>
      <c r="IQ86" s="271"/>
      <c r="IR86" s="271"/>
      <c r="IS86" s="271"/>
      <c r="IT86" s="271"/>
      <c r="IU86" s="271"/>
      <c r="IV86" s="271"/>
      <c r="IW86" s="271"/>
      <c r="IX86" s="271"/>
      <c r="IY86" s="271"/>
      <c r="IZ86" s="271"/>
      <c r="JA86" s="271"/>
      <c r="JB86" s="271"/>
      <c r="JC86" s="271"/>
      <c r="JD86" s="271"/>
      <c r="JE86" s="271"/>
      <c r="JF86" s="271"/>
      <c r="JG86" s="271"/>
      <c r="JH86" s="271"/>
      <c r="JI86" s="271"/>
      <c r="JJ86" s="271"/>
      <c r="JK86" s="271"/>
      <c r="JL86" s="271"/>
      <c r="JM86" s="271"/>
      <c r="JN86" s="271"/>
      <c r="JO86" s="271"/>
      <c r="JP86" s="271"/>
      <c r="JQ86" s="271"/>
      <c r="JR86" s="271"/>
      <c r="JS86" s="271"/>
      <c r="JT86" s="271"/>
      <c r="JU86" s="271"/>
      <c r="JV86" s="271"/>
      <c r="JW86" s="271"/>
      <c r="JX86" s="271"/>
      <c r="JY86" s="271"/>
      <c r="JZ86" s="271"/>
      <c r="KA86" s="271"/>
      <c r="KB86" s="271"/>
      <c r="KC86" s="271"/>
      <c r="KD86" s="271"/>
      <c r="KE86" s="271"/>
      <c r="KF86" s="271"/>
      <c r="KG86" s="271"/>
      <c r="KH86" s="271"/>
      <c r="KI86" s="271"/>
      <c r="KJ86" s="271"/>
      <c r="KK86" s="271"/>
      <c r="KL86" s="271"/>
      <c r="KM86" s="271"/>
      <c r="KN86" s="271"/>
      <c r="KO86" s="271"/>
      <c r="KP86" s="271"/>
      <c r="KQ86" s="271"/>
      <c r="KR86" s="271"/>
      <c r="KS86" s="271"/>
      <c r="KT86" s="271"/>
      <c r="KU86" s="271"/>
      <c r="KV86" s="271"/>
      <c r="KW86" s="271"/>
      <c r="KX86" s="271"/>
      <c r="KY86" s="271"/>
      <c r="KZ86" s="271"/>
      <c r="LA86" s="271"/>
      <c r="LB86" s="271"/>
      <c r="LC86" s="271"/>
      <c r="LD86" s="271"/>
      <c r="LE86" s="271"/>
      <c r="LF86" s="271"/>
      <c r="LG86" s="271"/>
      <c r="LH86" s="271"/>
      <c r="LI86" s="271"/>
      <c r="LJ86" s="271"/>
      <c r="LK86" s="271"/>
      <c r="LL86" s="271"/>
      <c r="LM86" s="271"/>
      <c r="LN86" s="271"/>
      <c r="LO86" s="271"/>
      <c r="LP86" s="271"/>
      <c r="LQ86" s="271"/>
      <c r="LR86" s="271"/>
      <c r="LS86" s="271"/>
      <c r="LT86" s="271"/>
      <c r="LU86" s="271"/>
      <c r="LV86" s="271"/>
      <c r="LW86" s="271"/>
      <c r="LX86" s="271"/>
      <c r="LY86" s="271"/>
      <c r="LZ86" s="271"/>
      <c r="MA86" s="271"/>
      <c r="MB86" s="271"/>
      <c r="MC86" s="271"/>
      <c r="MD86" s="271"/>
      <c r="ME86" s="271"/>
      <c r="MF86" s="271"/>
      <c r="MG86" s="271"/>
      <c r="MH86" s="271"/>
      <c r="MI86" s="271"/>
      <c r="MJ86" s="271"/>
      <c r="MK86" s="271"/>
      <c r="ML86" s="271"/>
      <c r="MM86" s="271"/>
      <c r="MN86" s="271"/>
      <c r="MO86" s="271"/>
      <c r="MP86" s="271"/>
      <c r="MQ86" s="271"/>
      <c r="MR86" s="271"/>
      <c r="MS86" s="271"/>
      <c r="MT86" s="271"/>
      <c r="MU86" s="271"/>
      <c r="MV86" s="271"/>
      <c r="MW86" s="271"/>
      <c r="MX86" s="271"/>
      <c r="MY86" s="271"/>
      <c r="MZ86" s="271"/>
      <c r="NA86" s="271"/>
      <c r="NB86" s="271"/>
      <c r="NC86" s="271"/>
      <c r="ND86" s="271"/>
      <c r="NE86" s="271"/>
      <c r="NF86" s="271"/>
      <c r="NG86" s="271"/>
      <c r="NH86" s="271"/>
      <c r="NI86" s="271"/>
      <c r="NJ86" s="271"/>
      <c r="NK86" s="271"/>
      <c r="NL86" s="271"/>
      <c r="NM86" s="271"/>
      <c r="NN86" s="271"/>
      <c r="NO86" s="271"/>
      <c r="NP86" s="271"/>
      <c r="NQ86" s="271"/>
      <c r="NR86" s="271"/>
      <c r="NS86" s="271"/>
      <c r="NT86" s="271"/>
      <c r="NU86" s="271"/>
      <c r="NV86" s="271"/>
      <c r="NW86" s="271"/>
      <c r="NX86" s="271"/>
      <c r="NY86" s="271"/>
      <c r="NZ86" s="271"/>
      <c r="OA86" s="271"/>
      <c r="OB86" s="271"/>
      <c r="OC86" s="271"/>
      <c r="OD86" s="271"/>
      <c r="OE86" s="271"/>
      <c r="OF86" s="271"/>
      <c r="OG86" s="271"/>
      <c r="OH86" s="271"/>
      <c r="OI86" s="271"/>
      <c r="OJ86" s="271"/>
      <c r="OK86" s="271"/>
      <c r="OL86" s="271"/>
      <c r="OM86" s="271"/>
      <c r="ON86" s="271"/>
      <c r="OO86" s="271"/>
      <c r="OP86" s="271"/>
      <c r="OQ86" s="271"/>
      <c r="OR86" s="271"/>
      <c r="OS86" s="271"/>
      <c r="OT86" s="271"/>
      <c r="OU86" s="271"/>
      <c r="OV86" s="271"/>
      <c r="OW86" s="271"/>
      <c r="OX86" s="271"/>
      <c r="OY86" s="271"/>
      <c r="OZ86" s="271"/>
      <c r="PA86" s="271"/>
      <c r="PB86" s="271"/>
      <c r="PC86" s="271"/>
      <c r="PD86" s="271"/>
      <c r="PE86" s="271"/>
      <c r="PF86" s="271"/>
      <c r="PG86" s="271"/>
      <c r="PH86" s="271"/>
      <c r="PI86" s="271"/>
      <c r="PJ86" s="271"/>
      <c r="PK86" s="271"/>
      <c r="PL86" s="271"/>
      <c r="PM86" s="271"/>
      <c r="PN86" s="271"/>
      <c r="PO86" s="271"/>
      <c r="PP86" s="271"/>
      <c r="PQ86" s="271"/>
      <c r="PR86" s="271"/>
      <c r="PS86" s="271"/>
      <c r="PT86" s="271"/>
      <c r="PU86" s="271"/>
      <c r="PV86" s="271"/>
      <c r="PW86" s="271"/>
      <c r="PX86" s="271"/>
      <c r="PY86" s="271"/>
      <c r="PZ86" s="271"/>
      <c r="QA86" s="271"/>
      <c r="QB86" s="271"/>
      <c r="QC86" s="271"/>
      <c r="QD86" s="271"/>
      <c r="QE86" s="271"/>
      <c r="QF86" s="271"/>
      <c r="QG86" s="271"/>
      <c r="QH86" s="271"/>
      <c r="QI86" s="271"/>
      <c r="QJ86" s="271"/>
      <c r="QK86" s="271"/>
      <c r="QL86" s="271"/>
      <c r="QM86" s="271"/>
      <c r="QN86" s="271"/>
      <c r="QO86" s="271"/>
      <c r="QP86" s="271"/>
      <c r="QQ86" s="271"/>
      <c r="QR86" s="271"/>
      <c r="QS86" s="271"/>
      <c r="QT86" s="271"/>
      <c r="QU86" s="271"/>
      <c r="QV86" s="271"/>
      <c r="QW86" s="271"/>
      <c r="QX86" s="271"/>
      <c r="QY86" s="271"/>
      <c r="QZ86" s="271"/>
      <c r="RA86" s="271"/>
      <c r="RB86" s="271"/>
      <c r="RC86" s="271"/>
      <c r="RD86" s="271"/>
      <c r="RE86" s="271"/>
      <c r="RF86" s="271"/>
      <c r="RG86" s="271"/>
      <c r="RH86" s="271"/>
      <c r="RI86" s="271"/>
      <c r="RJ86" s="271"/>
      <c r="RK86" s="271"/>
      <c r="RL86" s="271"/>
      <c r="RM86" s="271"/>
      <c r="RN86" s="271"/>
      <c r="RO86" s="271"/>
      <c r="RP86" s="271"/>
      <c r="RQ86" s="271"/>
      <c r="RR86" s="271"/>
      <c r="RS86" s="271"/>
      <c r="RT86" s="271"/>
      <c r="RU86" s="271"/>
      <c r="RV86" s="271"/>
      <c r="RW86" s="271"/>
      <c r="RX86" s="271"/>
      <c r="RY86" s="271"/>
      <c r="RZ86" s="271"/>
      <c r="SA86" s="271"/>
      <c r="SB86" s="271"/>
      <c r="SC86" s="271"/>
      <c r="SD86" s="271"/>
      <c r="SE86" s="271"/>
      <c r="SF86" s="271"/>
      <c r="SG86" s="271"/>
      <c r="SH86" s="271"/>
      <c r="SI86" s="271"/>
      <c r="SJ86" s="271"/>
      <c r="SK86" s="271"/>
      <c r="SL86" s="271"/>
      <c r="SM86" s="271"/>
      <c r="SN86" s="271"/>
      <c r="SO86" s="271"/>
      <c r="SP86" s="271"/>
      <c r="SQ86" s="271"/>
      <c r="SR86" s="271"/>
      <c r="SS86" s="271"/>
      <c r="ST86" s="271"/>
      <c r="SU86" s="271"/>
      <c r="SV86" s="271"/>
      <c r="SW86" s="271"/>
      <c r="SX86" s="271"/>
      <c r="SY86" s="271"/>
      <c r="SZ86" s="271"/>
      <c r="TA86" s="271"/>
      <c r="TB86" s="271"/>
      <c r="TC86" s="271"/>
      <c r="TD86" s="271"/>
      <c r="TE86" s="271"/>
      <c r="TF86" s="271"/>
      <c r="TG86" s="271"/>
      <c r="TH86" s="271"/>
      <c r="TI86" s="271"/>
      <c r="TJ86" s="271"/>
      <c r="TK86" s="271"/>
      <c r="TL86" s="271"/>
      <c r="TM86" s="271"/>
      <c r="TN86" s="271"/>
      <c r="TO86" s="271"/>
      <c r="TP86" s="271"/>
      <c r="TQ86" s="271"/>
      <c r="TR86" s="271"/>
      <c r="TS86" s="271"/>
      <c r="TT86" s="271"/>
      <c r="TU86" s="271"/>
      <c r="TV86" s="271"/>
      <c r="TW86" s="271"/>
      <c r="TX86" s="271"/>
      <c r="TY86" s="271"/>
      <c r="TZ86" s="271"/>
      <c r="UA86" s="271"/>
      <c r="UB86" s="271"/>
      <c r="UC86" s="271"/>
      <c r="UD86" s="271"/>
      <c r="UE86" s="271"/>
      <c r="UF86" s="271"/>
      <c r="UG86" s="271"/>
      <c r="UH86" s="271"/>
      <c r="UI86" s="271"/>
      <c r="UJ86" s="271"/>
      <c r="UK86" s="271"/>
      <c r="UL86" s="271"/>
      <c r="UM86" s="271"/>
      <c r="UN86" s="271"/>
      <c r="UO86" s="271"/>
      <c r="UP86" s="271"/>
      <c r="UQ86" s="271"/>
      <c r="UR86" s="271"/>
      <c r="US86" s="271"/>
      <c r="UT86" s="271"/>
      <c r="UU86" s="271"/>
      <c r="UV86" s="271"/>
      <c r="UW86" s="271"/>
      <c r="UX86" s="271"/>
      <c r="UY86" s="271"/>
      <c r="UZ86" s="271"/>
      <c r="VA86" s="271"/>
      <c r="VB86" s="271"/>
      <c r="VC86" s="271"/>
      <c r="VD86" s="271"/>
      <c r="VE86" s="271"/>
      <c r="VF86" s="271"/>
      <c r="VG86" s="271"/>
      <c r="VH86" s="271"/>
      <c r="VI86" s="271"/>
      <c r="VJ86" s="271"/>
      <c r="VK86" s="271"/>
      <c r="VL86" s="271"/>
      <c r="VM86" s="271"/>
      <c r="VN86" s="271"/>
      <c r="VO86" s="271"/>
      <c r="VP86" s="271"/>
      <c r="VQ86" s="271"/>
      <c r="VR86" s="271"/>
      <c r="VS86" s="271"/>
      <c r="VT86" s="271"/>
      <c r="VU86" s="271"/>
      <c r="VV86" s="271"/>
      <c r="VW86" s="271"/>
      <c r="VX86" s="271"/>
      <c r="VY86" s="271"/>
      <c r="VZ86" s="271"/>
      <c r="WA86" s="271"/>
      <c r="WB86" s="271"/>
      <c r="WC86" s="271"/>
      <c r="WD86" s="271"/>
      <c r="WE86" s="271"/>
      <c r="WF86" s="271"/>
      <c r="WG86" s="271"/>
      <c r="WH86" s="271"/>
      <c r="WI86" s="271"/>
      <c r="WJ86" s="271"/>
      <c r="WK86" s="271"/>
      <c r="WL86" s="271"/>
      <c r="WM86" s="271"/>
      <c r="WN86" s="271"/>
      <c r="WO86" s="271"/>
      <c r="WP86" s="271"/>
      <c r="WQ86" s="271"/>
      <c r="WR86" s="271"/>
      <c r="WS86" s="271"/>
      <c r="WT86" s="271"/>
      <c r="WU86" s="271"/>
      <c r="WV86" s="271"/>
      <c r="WW86" s="271"/>
      <c r="WX86" s="271"/>
      <c r="WY86" s="271"/>
      <c r="WZ86" s="271"/>
      <c r="XA86" s="271"/>
      <c r="XB86" s="271"/>
      <c r="XC86" s="271"/>
      <c r="XD86" s="271"/>
      <c r="XE86" s="271"/>
      <c r="XF86" s="271"/>
      <c r="XG86" s="271"/>
      <c r="XH86" s="271"/>
      <c r="XI86" s="271"/>
      <c r="XJ86" s="271"/>
      <c r="XK86" s="271"/>
      <c r="XL86" s="271"/>
      <c r="XM86" s="271"/>
      <c r="XN86" s="271"/>
      <c r="XO86" s="271"/>
      <c r="XP86" s="271"/>
      <c r="XQ86" s="271"/>
      <c r="XR86" s="271"/>
      <c r="XS86" s="271"/>
      <c r="XT86" s="271"/>
      <c r="XU86" s="271"/>
      <c r="XV86" s="271"/>
      <c r="XW86" s="271"/>
      <c r="XX86" s="271"/>
      <c r="XY86" s="271"/>
      <c r="XZ86" s="271"/>
      <c r="YA86" s="271"/>
      <c r="YB86" s="271"/>
      <c r="YC86" s="271"/>
      <c r="YD86" s="271"/>
      <c r="YE86" s="271"/>
      <c r="YF86" s="271"/>
      <c r="YG86" s="271"/>
      <c r="YH86" s="271"/>
      <c r="YI86" s="271"/>
      <c r="YJ86" s="271"/>
      <c r="YK86" s="271"/>
      <c r="YL86" s="271"/>
      <c r="YM86" s="271"/>
      <c r="YN86" s="271"/>
      <c r="YO86" s="271"/>
      <c r="YP86" s="271"/>
      <c r="YQ86" s="271"/>
      <c r="YR86" s="271"/>
      <c r="YS86" s="271"/>
      <c r="YT86" s="271"/>
      <c r="YU86" s="271"/>
      <c r="YV86" s="271"/>
      <c r="YW86" s="271"/>
      <c r="YX86" s="271"/>
      <c r="YY86" s="271"/>
      <c r="YZ86" s="271"/>
      <c r="ZA86" s="271"/>
      <c r="ZB86" s="271"/>
      <c r="ZC86" s="271"/>
      <c r="ZD86" s="271"/>
      <c r="ZE86" s="271"/>
      <c r="ZF86" s="271"/>
      <c r="ZG86" s="271"/>
      <c r="ZH86" s="271"/>
      <c r="ZI86" s="271"/>
      <c r="ZJ86" s="271"/>
      <c r="ZK86" s="271"/>
      <c r="ZL86" s="271"/>
      <c r="ZM86" s="271"/>
      <c r="ZN86" s="271"/>
      <c r="ZO86" s="271"/>
      <c r="ZP86" s="271"/>
      <c r="ZQ86" s="271"/>
      <c r="ZR86" s="271"/>
      <c r="ZS86" s="271"/>
      <c r="ZT86" s="271"/>
      <c r="ZU86" s="271"/>
      <c r="ZV86" s="271"/>
      <c r="ZW86" s="271"/>
      <c r="ZX86" s="271"/>
      <c r="ZY86" s="271"/>
      <c r="ZZ86" s="271"/>
      <c r="AAA86" s="271"/>
      <c r="AAB86" s="271"/>
      <c r="AAC86" s="271"/>
      <c r="AAD86" s="271"/>
      <c r="AAE86" s="271"/>
      <c r="AAF86" s="271"/>
      <c r="AAG86" s="271"/>
      <c r="AAH86" s="271"/>
      <c r="AAI86" s="271"/>
      <c r="AAJ86" s="271"/>
      <c r="AAK86" s="271"/>
      <c r="AAL86" s="271"/>
      <c r="AAM86" s="271"/>
      <c r="AAN86" s="271"/>
      <c r="AAO86" s="271"/>
      <c r="AAP86" s="271"/>
      <c r="AAQ86" s="271"/>
      <c r="AAR86" s="271"/>
      <c r="AAS86" s="271"/>
      <c r="AAT86" s="271"/>
      <c r="AAU86" s="271"/>
      <c r="AAV86" s="271"/>
      <c r="AAW86" s="271"/>
      <c r="AAX86" s="271"/>
      <c r="AAY86" s="271"/>
      <c r="AAZ86" s="271"/>
      <c r="ABA86" s="271"/>
      <c r="ABB86" s="271"/>
      <c r="ABC86" s="271"/>
      <c r="ABD86" s="271"/>
      <c r="ABE86" s="271"/>
      <c r="ABF86" s="271"/>
      <c r="ABG86" s="271"/>
      <c r="ABH86" s="271"/>
      <c r="ABI86" s="271"/>
      <c r="ABJ86" s="271"/>
      <c r="ABK86" s="271"/>
      <c r="ABL86" s="271"/>
      <c r="ABM86" s="271"/>
      <c r="ABN86" s="271"/>
      <c r="ABO86" s="271"/>
      <c r="ABP86" s="271"/>
      <c r="ABQ86" s="271"/>
      <c r="ABR86" s="271"/>
      <c r="ABS86" s="271"/>
      <c r="ABT86" s="271"/>
      <c r="ABU86" s="271"/>
      <c r="ABV86" s="271"/>
      <c r="ABW86" s="271"/>
      <c r="ABX86" s="271"/>
      <c r="ABY86" s="271"/>
      <c r="ABZ86" s="271"/>
      <c r="ACA86" s="271"/>
      <c r="ACB86" s="271"/>
      <c r="ACC86" s="271"/>
      <c r="ACD86" s="271"/>
      <c r="ACE86" s="271"/>
      <c r="ACF86" s="271"/>
      <c r="ACG86" s="271"/>
      <c r="ACH86" s="271"/>
      <c r="ACI86" s="271"/>
      <c r="ACJ86" s="271"/>
      <c r="ACK86" s="271"/>
      <c r="ACL86" s="271"/>
      <c r="ACM86" s="271"/>
      <c r="ACN86" s="271"/>
      <c r="ACO86" s="271"/>
      <c r="ACP86" s="271"/>
      <c r="ACQ86" s="271"/>
      <c r="ACR86" s="271"/>
      <c r="ACS86" s="271"/>
      <c r="ACT86" s="271"/>
      <c r="ACU86" s="271"/>
      <c r="ACV86" s="271"/>
      <c r="ACW86" s="271"/>
      <c r="ACX86" s="271"/>
      <c r="ACY86" s="271"/>
      <c r="ACZ86" s="271"/>
      <c r="ADA86" s="271"/>
      <c r="ADB86" s="271"/>
      <c r="ADC86" s="271"/>
      <c r="ADD86" s="271"/>
      <c r="ADE86" s="271"/>
      <c r="ADF86" s="271"/>
      <c r="ADG86" s="271"/>
      <c r="ADH86" s="271"/>
      <c r="ADI86" s="271"/>
      <c r="ADJ86" s="271"/>
      <c r="ADK86" s="271"/>
      <c r="ADL86" s="271"/>
      <c r="ADM86" s="271"/>
      <c r="ADN86" s="271"/>
      <c r="ADO86" s="271"/>
      <c r="ADP86" s="271"/>
      <c r="ADQ86" s="271"/>
      <c r="ADR86" s="271"/>
      <c r="ADS86" s="271"/>
      <c r="ADT86" s="271"/>
      <c r="ADU86" s="271"/>
      <c r="ADV86" s="271"/>
      <c r="ADW86" s="271"/>
      <c r="ADX86" s="271"/>
      <c r="ADY86" s="271"/>
      <c r="ADZ86" s="271"/>
      <c r="AEA86" s="271"/>
      <c r="AEB86" s="271"/>
      <c r="AEC86" s="271"/>
      <c r="AED86" s="271"/>
      <c r="AEE86" s="271"/>
      <c r="AEF86" s="271"/>
      <c r="AEG86" s="271"/>
      <c r="AEH86" s="271"/>
      <c r="AEI86" s="271"/>
      <c r="AEJ86" s="271"/>
      <c r="AEK86" s="271"/>
      <c r="AEL86" s="271"/>
      <c r="AEM86" s="271"/>
      <c r="AEN86" s="271"/>
      <c r="AEO86" s="271"/>
      <c r="AEP86" s="271"/>
      <c r="AEQ86" s="271"/>
      <c r="AER86" s="271"/>
      <c r="AES86" s="271"/>
      <c r="AET86" s="271"/>
      <c r="AEU86" s="271"/>
      <c r="AEV86" s="271"/>
      <c r="AEW86" s="271"/>
      <c r="AEX86" s="271"/>
      <c r="AEY86" s="271"/>
      <c r="AEZ86" s="271"/>
      <c r="AFA86" s="271"/>
      <c r="AFB86" s="271"/>
      <c r="AFC86" s="271"/>
      <c r="AFD86" s="271"/>
      <c r="AFE86" s="271"/>
      <c r="AFF86" s="271"/>
      <c r="AFG86" s="271"/>
      <c r="AFH86" s="271"/>
      <c r="AFI86" s="271"/>
      <c r="AFJ86" s="271"/>
      <c r="AFK86" s="271"/>
      <c r="AFL86" s="271"/>
      <c r="AFM86" s="271"/>
      <c r="AFN86" s="271"/>
      <c r="AFO86" s="271"/>
      <c r="AFP86" s="271"/>
      <c r="AFQ86" s="271"/>
      <c r="AFR86" s="271"/>
      <c r="AFS86" s="271"/>
      <c r="AFT86" s="271"/>
      <c r="AFU86" s="271"/>
      <c r="AFV86" s="271"/>
      <c r="AFW86" s="271"/>
      <c r="AFX86" s="271"/>
      <c r="AFY86" s="271"/>
      <c r="AFZ86" s="271"/>
      <c r="AGA86" s="271"/>
      <c r="AGB86" s="271"/>
      <c r="AGC86" s="271"/>
      <c r="AGD86" s="271"/>
      <c r="AGE86" s="271"/>
      <c r="AGF86" s="271"/>
      <c r="AGG86" s="271"/>
      <c r="AGH86" s="271"/>
      <c r="AGI86" s="271"/>
      <c r="AGJ86" s="271"/>
      <c r="AGK86" s="271"/>
      <c r="AGL86" s="271"/>
      <c r="AGM86" s="271"/>
      <c r="AGN86" s="271"/>
      <c r="AGO86" s="271"/>
      <c r="AGP86" s="271"/>
      <c r="AGQ86" s="271"/>
      <c r="AGR86" s="271"/>
      <c r="AGS86" s="271"/>
      <c r="AGT86" s="271"/>
      <c r="AGU86" s="271"/>
      <c r="AGV86" s="271"/>
      <c r="AGW86" s="271"/>
      <c r="AGX86" s="271"/>
      <c r="AGY86" s="271"/>
      <c r="AGZ86" s="271"/>
      <c r="AHA86" s="271"/>
      <c r="AHB86" s="271"/>
      <c r="AHC86" s="271"/>
      <c r="AHD86" s="271"/>
      <c r="AHE86" s="271"/>
      <c r="AHF86" s="271"/>
      <c r="AHG86" s="271"/>
      <c r="AHH86" s="271"/>
      <c r="AHI86" s="271"/>
      <c r="AHJ86" s="271"/>
      <c r="AHK86" s="271"/>
      <c r="AHL86" s="271"/>
      <c r="AHM86" s="271"/>
      <c r="AHN86" s="271"/>
      <c r="AHO86" s="271"/>
      <c r="AHP86" s="271"/>
      <c r="AHQ86" s="271"/>
      <c r="AHR86" s="271"/>
      <c r="AHS86" s="271"/>
      <c r="AHT86" s="271"/>
      <c r="AHU86" s="271"/>
      <c r="AHV86" s="271"/>
      <c r="AHW86" s="271"/>
      <c r="AHX86" s="271"/>
      <c r="AHY86" s="271"/>
      <c r="AHZ86" s="271"/>
      <c r="AIA86" s="271"/>
      <c r="AIB86" s="271"/>
      <c r="AIC86" s="271"/>
      <c r="AID86" s="271"/>
      <c r="AIE86" s="271"/>
      <c r="AIF86" s="271"/>
      <c r="AIG86" s="271"/>
      <c r="AIH86" s="271"/>
      <c r="AII86" s="271"/>
      <c r="AIJ86" s="271"/>
      <c r="AIK86" s="271"/>
      <c r="AIL86" s="271"/>
      <c r="AIM86" s="271"/>
      <c r="AIN86" s="271"/>
      <c r="AIO86" s="271"/>
      <c r="AIP86" s="271"/>
      <c r="AIQ86" s="271"/>
      <c r="AIR86" s="271"/>
      <c r="AIS86" s="271"/>
      <c r="AIT86" s="271"/>
      <c r="AIU86" s="271"/>
      <c r="AIV86" s="271"/>
      <c r="AIW86" s="271"/>
      <c r="AIX86" s="271"/>
      <c r="AIY86" s="271"/>
      <c r="AIZ86" s="271"/>
      <c r="AJA86" s="271"/>
      <c r="AJB86" s="271"/>
      <c r="AJC86" s="271"/>
      <c r="AJD86" s="271"/>
      <c r="AJE86" s="271"/>
      <c r="AJF86" s="271"/>
      <c r="AJG86" s="271"/>
      <c r="AJH86" s="271"/>
      <c r="AJI86" s="271"/>
      <c r="AJJ86" s="271"/>
      <c r="AJK86" s="271"/>
      <c r="AJL86" s="271"/>
      <c r="AJM86" s="271"/>
      <c r="AJN86" s="271"/>
      <c r="AJO86" s="271"/>
      <c r="AJP86" s="271"/>
      <c r="AJQ86" s="271"/>
      <c r="AJR86" s="271"/>
      <c r="AJS86" s="271"/>
      <c r="AJT86" s="271"/>
      <c r="AJU86" s="271"/>
      <c r="AJV86" s="271"/>
      <c r="AJW86" s="271"/>
      <c r="AJX86" s="271"/>
      <c r="AJY86" s="271"/>
      <c r="AJZ86" s="271"/>
      <c r="AKA86" s="271"/>
      <c r="AKB86" s="271"/>
      <c r="AKC86" s="271"/>
      <c r="AKD86" s="271"/>
      <c r="AKE86" s="271"/>
      <c r="AKF86" s="271"/>
      <c r="AKG86" s="271"/>
      <c r="AKH86" s="271"/>
      <c r="AKI86" s="271"/>
      <c r="AKJ86" s="271"/>
      <c r="AKK86" s="271"/>
      <c r="AKL86" s="271"/>
      <c r="AKM86" s="271"/>
      <c r="AKN86" s="271"/>
      <c r="AKO86" s="271"/>
      <c r="AKP86" s="271"/>
      <c r="AKQ86" s="271"/>
      <c r="AKR86" s="271"/>
      <c r="AKS86" s="271"/>
      <c r="AKT86" s="271"/>
      <c r="AKU86" s="271"/>
      <c r="AKV86" s="271"/>
      <c r="AKW86" s="271"/>
      <c r="AKX86" s="271"/>
      <c r="AKY86" s="271"/>
      <c r="AKZ86" s="271"/>
      <c r="ALA86" s="271"/>
      <c r="ALB86" s="271"/>
      <c r="ALC86" s="271"/>
      <c r="ALD86" s="271"/>
      <c r="ALE86" s="271"/>
      <c r="ALF86" s="271"/>
      <c r="ALG86" s="271"/>
      <c r="ALH86" s="271"/>
      <c r="ALI86" s="271"/>
      <c r="ALJ86" s="271"/>
      <c r="ALK86" s="271"/>
      <c r="ALL86" s="271"/>
      <c r="ALM86" s="271"/>
      <c r="ALN86" s="271"/>
      <c r="ALO86" s="271"/>
      <c r="ALP86" s="271"/>
      <c r="ALQ86" s="271"/>
      <c r="ALR86" s="271"/>
      <c r="ALS86" s="271"/>
      <c r="ALT86" s="271"/>
      <c r="ALU86" s="271"/>
      <c r="ALV86" s="271"/>
      <c r="ALW86" s="271"/>
      <c r="ALX86" s="271"/>
      <c r="ALY86" s="271"/>
      <c r="ALZ86" s="271"/>
      <c r="AMA86" s="271"/>
      <c r="AMB86" s="271"/>
      <c r="AMC86" s="271"/>
      <c r="AMD86" s="271"/>
      <c r="AME86" s="271"/>
      <c r="AMF86" s="271"/>
      <c r="AMG86" s="271"/>
      <c r="AMH86" s="271"/>
      <c r="AMI86" s="271"/>
      <c r="AMJ86" s="271"/>
      <c r="AMK86" s="271"/>
      <c r="AML86" s="271"/>
      <c r="AMM86" s="271"/>
      <c r="AMN86" s="271"/>
      <c r="AMO86" s="271"/>
    </row>
    <row r="87" spans="1:1029" s="1" customFormat="1" ht="69" customHeight="1">
      <c r="A87" s="9">
        <v>33</v>
      </c>
      <c r="B87" s="9">
        <v>3</v>
      </c>
      <c r="C87" s="280">
        <v>70</v>
      </c>
      <c r="D87" s="281" t="s">
        <v>414</v>
      </c>
      <c r="E87" s="9" t="s">
        <v>415</v>
      </c>
      <c r="F87" s="9" t="s">
        <v>98</v>
      </c>
      <c r="G87" s="12"/>
      <c r="H87" s="12"/>
      <c r="I87" s="12"/>
      <c r="J87" s="12"/>
      <c r="K87" s="12"/>
      <c r="L87" s="12"/>
      <c r="M87" s="12"/>
      <c r="N87" s="394"/>
      <c r="O87" s="394" t="s">
        <v>399</v>
      </c>
      <c r="P87" s="394" t="s">
        <v>400</v>
      </c>
      <c r="Q87" s="394" t="s">
        <v>64</v>
      </c>
      <c r="R87" s="391">
        <v>1</v>
      </c>
      <c r="S87" s="387">
        <v>24</v>
      </c>
      <c r="T87" s="399"/>
      <c r="U87" s="399"/>
      <c r="V87" s="399">
        <v>1</v>
      </c>
      <c r="W87" s="399"/>
      <c r="X87" s="384"/>
      <c r="Y87" s="384"/>
      <c r="Z87" s="384">
        <v>1</v>
      </c>
      <c r="AA87" s="384"/>
      <c r="AB87" s="384">
        <v>65</v>
      </c>
      <c r="AC87" s="384"/>
      <c r="AD87" s="384"/>
      <c r="AE87" s="384"/>
      <c r="AF87" s="384"/>
      <c r="AG87" s="384"/>
      <c r="AH87" s="384"/>
      <c r="AI87" s="384"/>
      <c r="AJ87" s="384"/>
      <c r="AK87" s="384"/>
      <c r="AL87" s="384" t="s">
        <v>69</v>
      </c>
      <c r="AM87" s="384" t="s">
        <v>416</v>
      </c>
      <c r="AN87" s="394" t="s">
        <v>403</v>
      </c>
      <c r="AO87" s="390" t="s">
        <v>404</v>
      </c>
      <c r="AP87" s="390"/>
      <c r="AQ87" s="390"/>
      <c r="AR87" s="390"/>
      <c r="AS87" s="390"/>
      <c r="AT87" s="387"/>
      <c r="AU87" s="387"/>
      <c r="AV87" s="387"/>
      <c r="AW87" s="387"/>
      <c r="AX87" s="387"/>
      <c r="AY87" s="387"/>
      <c r="AZ87" s="387"/>
      <c r="BA87" s="387"/>
      <c r="BB87" s="387"/>
      <c r="BC87" s="387">
        <v>1</v>
      </c>
      <c r="BD87" s="387"/>
      <c r="BE87" s="387"/>
      <c r="BF87" s="387"/>
      <c r="BG87" s="387">
        <v>1</v>
      </c>
      <c r="BH87" s="384">
        <v>1</v>
      </c>
      <c r="BI87" s="387"/>
      <c r="BJ87" s="387"/>
      <c r="BK87" s="389">
        <v>1500</v>
      </c>
      <c r="BL87" s="10">
        <v>2</v>
      </c>
      <c r="BM87" s="10" t="s">
        <v>417</v>
      </c>
      <c r="BN87" s="10">
        <v>91</v>
      </c>
      <c r="BO87" s="10" t="s">
        <v>74</v>
      </c>
      <c r="BP87" s="10" t="s">
        <v>74</v>
      </c>
      <c r="BQ87" s="10"/>
      <c r="BR87" s="10" t="str">
        <f t="shared" si="1"/>
        <v>70_49.1</v>
      </c>
      <c r="BS87" s="282"/>
      <c r="BT87" s="10"/>
      <c r="BU87" s="10"/>
      <c r="BV87" s="10" t="s">
        <v>1777</v>
      </c>
      <c r="BW87" s="289"/>
      <c r="BX87" s="289"/>
      <c r="BY87" s="457"/>
      <c r="BZ87" s="457"/>
      <c r="CA87" s="457"/>
      <c r="CB87" s="271"/>
      <c r="CC87" s="458" t="s">
        <v>1959</v>
      </c>
      <c r="CD87" s="271"/>
      <c r="CE87" s="271"/>
      <c r="CF87" s="271"/>
      <c r="CG87" s="271"/>
      <c r="CH87" s="271"/>
      <c r="CI87" s="271"/>
      <c r="CJ87" s="271"/>
      <c r="CK87" s="271"/>
      <c r="CL87" s="271"/>
      <c r="CM87" s="271"/>
      <c r="CN87" s="271"/>
      <c r="CO87" s="271"/>
      <c r="CP87" s="271"/>
      <c r="CQ87" s="271"/>
      <c r="CR87" s="271"/>
      <c r="CS87" s="271"/>
      <c r="CT87" s="271"/>
      <c r="CU87" s="271"/>
      <c r="CV87" s="271"/>
      <c r="CW87" s="271"/>
      <c r="CX87" s="271"/>
      <c r="CY87" s="271"/>
      <c r="CZ87" s="271"/>
      <c r="DA87" s="271"/>
      <c r="DB87" s="271"/>
      <c r="DC87" s="271"/>
      <c r="DD87" s="271"/>
      <c r="DE87" s="271"/>
      <c r="DF87" s="271"/>
      <c r="DG87" s="271"/>
      <c r="DH87" s="271"/>
      <c r="DI87" s="271"/>
      <c r="DJ87" s="271"/>
      <c r="DK87" s="271"/>
      <c r="DL87" s="271"/>
      <c r="DM87" s="271"/>
      <c r="DN87" s="271"/>
      <c r="DO87" s="271"/>
      <c r="DP87" s="271"/>
      <c r="DQ87" s="271"/>
      <c r="DR87" s="271"/>
      <c r="DS87" s="271"/>
      <c r="DT87" s="271"/>
      <c r="DU87" s="271"/>
      <c r="DV87" s="271"/>
      <c r="DW87" s="271"/>
      <c r="DX87" s="271"/>
      <c r="DY87" s="271"/>
      <c r="DZ87" s="271"/>
      <c r="EA87" s="271"/>
      <c r="EB87" s="271"/>
      <c r="EC87" s="271"/>
      <c r="ED87" s="271"/>
      <c r="EE87" s="271"/>
      <c r="EF87" s="271"/>
      <c r="EG87" s="271"/>
      <c r="EH87" s="271"/>
      <c r="EI87" s="271"/>
      <c r="EJ87" s="271"/>
      <c r="EK87" s="271"/>
      <c r="EL87" s="271"/>
      <c r="EM87" s="271"/>
      <c r="EN87" s="271"/>
      <c r="EO87" s="271"/>
      <c r="EP87" s="271"/>
      <c r="EQ87" s="271"/>
      <c r="ER87" s="271"/>
      <c r="ES87" s="271"/>
      <c r="ET87" s="271"/>
      <c r="EU87" s="271"/>
      <c r="EV87" s="271"/>
      <c r="EW87" s="271"/>
      <c r="EX87" s="271"/>
      <c r="EY87" s="271"/>
      <c r="EZ87" s="271"/>
      <c r="FA87" s="271"/>
      <c r="FB87" s="271"/>
      <c r="FC87" s="271"/>
      <c r="FD87" s="271"/>
      <c r="FE87" s="271"/>
      <c r="FF87" s="271"/>
      <c r="FG87" s="271"/>
      <c r="FH87" s="271"/>
      <c r="FI87" s="271"/>
      <c r="FJ87" s="271"/>
      <c r="FK87" s="271"/>
      <c r="FL87" s="271"/>
      <c r="FM87" s="271"/>
      <c r="FN87" s="271"/>
      <c r="FO87" s="271"/>
      <c r="FP87" s="271"/>
      <c r="FQ87" s="271"/>
      <c r="FR87" s="271"/>
      <c r="FS87" s="271"/>
      <c r="FT87" s="271"/>
      <c r="FU87" s="271"/>
      <c r="FV87" s="271"/>
      <c r="FW87" s="271"/>
      <c r="FX87" s="271"/>
      <c r="FY87" s="271"/>
      <c r="FZ87" s="271"/>
      <c r="GA87" s="271"/>
      <c r="GB87" s="271"/>
      <c r="GC87" s="271"/>
      <c r="GD87" s="271"/>
      <c r="GE87" s="271"/>
      <c r="GF87" s="271"/>
      <c r="GG87" s="271"/>
      <c r="GH87" s="271"/>
      <c r="GI87" s="271"/>
      <c r="GJ87" s="271"/>
      <c r="GK87" s="271"/>
      <c r="GL87" s="271"/>
      <c r="GM87" s="271"/>
      <c r="GN87" s="271"/>
      <c r="GO87" s="271"/>
      <c r="GP87" s="271"/>
      <c r="GQ87" s="271"/>
      <c r="GR87" s="271"/>
      <c r="GS87" s="271"/>
      <c r="GT87" s="271"/>
      <c r="GU87" s="271"/>
      <c r="GV87" s="271"/>
      <c r="GW87" s="271"/>
      <c r="GX87" s="271"/>
      <c r="GY87" s="271"/>
      <c r="GZ87" s="271"/>
      <c r="HA87" s="271"/>
      <c r="HB87" s="271"/>
      <c r="HC87" s="271"/>
      <c r="HD87" s="271"/>
      <c r="HE87" s="271"/>
      <c r="HF87" s="271"/>
      <c r="HG87" s="271"/>
      <c r="HH87" s="271"/>
      <c r="HI87" s="271"/>
      <c r="HJ87" s="271"/>
      <c r="HK87" s="271"/>
      <c r="HL87" s="271"/>
      <c r="HM87" s="271"/>
      <c r="HN87" s="271"/>
      <c r="HO87" s="271"/>
      <c r="HP87" s="271"/>
      <c r="HQ87" s="271"/>
      <c r="HR87" s="271"/>
      <c r="HS87" s="271"/>
      <c r="HT87" s="271"/>
      <c r="HU87" s="271"/>
      <c r="HV87" s="271"/>
      <c r="HW87" s="271"/>
      <c r="HX87" s="271"/>
      <c r="HY87" s="271"/>
      <c r="HZ87" s="271"/>
      <c r="IA87" s="271"/>
      <c r="IB87" s="271"/>
      <c r="IC87" s="271"/>
      <c r="ID87" s="271"/>
      <c r="IE87" s="271"/>
      <c r="IF87" s="271"/>
      <c r="IG87" s="271"/>
      <c r="IH87" s="271"/>
      <c r="II87" s="271"/>
      <c r="IJ87" s="271"/>
      <c r="IK87" s="271"/>
      <c r="IL87" s="271"/>
      <c r="IM87" s="271"/>
      <c r="IN87" s="271"/>
      <c r="IO87" s="271"/>
      <c r="IP87" s="271"/>
      <c r="IQ87" s="271"/>
      <c r="IR87" s="271"/>
      <c r="IS87" s="271"/>
      <c r="IT87" s="271"/>
      <c r="IU87" s="271"/>
      <c r="IV87" s="271"/>
      <c r="IW87" s="271"/>
      <c r="IX87" s="271"/>
      <c r="IY87" s="271"/>
      <c r="IZ87" s="271"/>
      <c r="JA87" s="271"/>
      <c r="JB87" s="271"/>
      <c r="JC87" s="271"/>
      <c r="JD87" s="271"/>
      <c r="JE87" s="271"/>
      <c r="JF87" s="271"/>
      <c r="JG87" s="271"/>
      <c r="JH87" s="271"/>
      <c r="JI87" s="271"/>
      <c r="JJ87" s="271"/>
      <c r="JK87" s="271"/>
      <c r="JL87" s="271"/>
      <c r="JM87" s="271"/>
      <c r="JN87" s="271"/>
      <c r="JO87" s="271"/>
      <c r="JP87" s="271"/>
      <c r="JQ87" s="271"/>
      <c r="JR87" s="271"/>
      <c r="JS87" s="271"/>
      <c r="JT87" s="271"/>
      <c r="JU87" s="271"/>
      <c r="JV87" s="271"/>
      <c r="JW87" s="271"/>
      <c r="JX87" s="271"/>
      <c r="JY87" s="271"/>
      <c r="JZ87" s="271"/>
      <c r="KA87" s="271"/>
      <c r="KB87" s="271"/>
      <c r="KC87" s="271"/>
      <c r="KD87" s="271"/>
      <c r="KE87" s="271"/>
      <c r="KF87" s="271"/>
      <c r="KG87" s="271"/>
      <c r="KH87" s="271"/>
      <c r="KI87" s="271"/>
      <c r="KJ87" s="271"/>
      <c r="KK87" s="271"/>
      <c r="KL87" s="271"/>
      <c r="KM87" s="271"/>
      <c r="KN87" s="271"/>
      <c r="KO87" s="271"/>
      <c r="KP87" s="271"/>
      <c r="KQ87" s="271"/>
      <c r="KR87" s="271"/>
      <c r="KS87" s="271"/>
      <c r="KT87" s="271"/>
      <c r="KU87" s="271"/>
      <c r="KV87" s="271"/>
      <c r="KW87" s="271"/>
      <c r="KX87" s="271"/>
      <c r="KY87" s="271"/>
      <c r="KZ87" s="271"/>
      <c r="LA87" s="271"/>
      <c r="LB87" s="271"/>
      <c r="LC87" s="271"/>
      <c r="LD87" s="271"/>
      <c r="LE87" s="271"/>
      <c r="LF87" s="271"/>
      <c r="LG87" s="271"/>
      <c r="LH87" s="271"/>
      <c r="LI87" s="271"/>
      <c r="LJ87" s="271"/>
      <c r="LK87" s="271"/>
      <c r="LL87" s="271"/>
      <c r="LM87" s="271"/>
      <c r="LN87" s="271"/>
      <c r="LO87" s="271"/>
      <c r="LP87" s="271"/>
      <c r="LQ87" s="271"/>
      <c r="LR87" s="271"/>
      <c r="LS87" s="271"/>
      <c r="LT87" s="271"/>
      <c r="LU87" s="271"/>
      <c r="LV87" s="271"/>
      <c r="LW87" s="271"/>
      <c r="LX87" s="271"/>
      <c r="LY87" s="271"/>
      <c r="LZ87" s="271"/>
      <c r="MA87" s="271"/>
      <c r="MB87" s="271"/>
      <c r="MC87" s="271"/>
      <c r="MD87" s="271"/>
      <c r="ME87" s="271"/>
      <c r="MF87" s="271"/>
      <c r="MG87" s="271"/>
      <c r="MH87" s="271"/>
      <c r="MI87" s="271"/>
      <c r="MJ87" s="271"/>
      <c r="MK87" s="271"/>
      <c r="ML87" s="271"/>
      <c r="MM87" s="271"/>
      <c r="MN87" s="271"/>
      <c r="MO87" s="271"/>
      <c r="MP87" s="271"/>
      <c r="MQ87" s="271"/>
      <c r="MR87" s="271"/>
      <c r="MS87" s="271"/>
      <c r="MT87" s="271"/>
      <c r="MU87" s="271"/>
      <c r="MV87" s="271"/>
      <c r="MW87" s="271"/>
      <c r="MX87" s="271"/>
      <c r="MY87" s="271"/>
      <c r="MZ87" s="271"/>
      <c r="NA87" s="271"/>
      <c r="NB87" s="271"/>
      <c r="NC87" s="271"/>
      <c r="ND87" s="271"/>
      <c r="NE87" s="271"/>
      <c r="NF87" s="271"/>
      <c r="NG87" s="271"/>
      <c r="NH87" s="271"/>
      <c r="NI87" s="271"/>
      <c r="NJ87" s="271"/>
      <c r="NK87" s="271"/>
      <c r="NL87" s="271"/>
      <c r="NM87" s="271"/>
      <c r="NN87" s="271"/>
      <c r="NO87" s="271"/>
      <c r="NP87" s="271"/>
      <c r="NQ87" s="271"/>
      <c r="NR87" s="271"/>
      <c r="NS87" s="271"/>
      <c r="NT87" s="271"/>
      <c r="NU87" s="271"/>
      <c r="NV87" s="271"/>
      <c r="NW87" s="271"/>
      <c r="NX87" s="271"/>
      <c r="NY87" s="271"/>
      <c r="NZ87" s="271"/>
      <c r="OA87" s="271"/>
      <c r="OB87" s="271"/>
      <c r="OC87" s="271"/>
      <c r="OD87" s="271"/>
      <c r="OE87" s="271"/>
      <c r="OF87" s="271"/>
      <c r="OG87" s="271"/>
      <c r="OH87" s="271"/>
      <c r="OI87" s="271"/>
      <c r="OJ87" s="271"/>
      <c r="OK87" s="271"/>
      <c r="OL87" s="271"/>
      <c r="OM87" s="271"/>
      <c r="ON87" s="271"/>
      <c r="OO87" s="271"/>
      <c r="OP87" s="271"/>
      <c r="OQ87" s="271"/>
      <c r="OR87" s="271"/>
      <c r="OS87" s="271"/>
      <c r="OT87" s="271"/>
      <c r="OU87" s="271"/>
      <c r="OV87" s="271"/>
      <c r="OW87" s="271"/>
      <c r="OX87" s="271"/>
      <c r="OY87" s="271"/>
      <c r="OZ87" s="271"/>
      <c r="PA87" s="271"/>
      <c r="PB87" s="271"/>
      <c r="PC87" s="271"/>
      <c r="PD87" s="271"/>
      <c r="PE87" s="271"/>
      <c r="PF87" s="271"/>
      <c r="PG87" s="271"/>
      <c r="PH87" s="271"/>
      <c r="PI87" s="271"/>
      <c r="PJ87" s="271"/>
      <c r="PK87" s="271"/>
      <c r="PL87" s="271"/>
      <c r="PM87" s="271"/>
      <c r="PN87" s="271"/>
      <c r="PO87" s="271"/>
      <c r="PP87" s="271"/>
      <c r="PQ87" s="271"/>
      <c r="PR87" s="271"/>
      <c r="PS87" s="271"/>
      <c r="PT87" s="271"/>
      <c r="PU87" s="271"/>
      <c r="PV87" s="271"/>
      <c r="PW87" s="271"/>
      <c r="PX87" s="271"/>
      <c r="PY87" s="271"/>
      <c r="PZ87" s="271"/>
      <c r="QA87" s="271"/>
      <c r="QB87" s="271"/>
      <c r="QC87" s="271"/>
      <c r="QD87" s="271"/>
      <c r="QE87" s="271"/>
      <c r="QF87" s="271"/>
      <c r="QG87" s="271"/>
      <c r="QH87" s="271"/>
      <c r="QI87" s="271"/>
      <c r="QJ87" s="271"/>
      <c r="QK87" s="271"/>
      <c r="QL87" s="271"/>
      <c r="QM87" s="271"/>
      <c r="QN87" s="271"/>
      <c r="QO87" s="271"/>
      <c r="QP87" s="271"/>
      <c r="QQ87" s="271"/>
      <c r="QR87" s="271"/>
      <c r="QS87" s="271"/>
      <c r="QT87" s="271"/>
      <c r="QU87" s="271"/>
      <c r="QV87" s="271"/>
      <c r="QW87" s="271"/>
      <c r="QX87" s="271"/>
      <c r="QY87" s="271"/>
      <c r="QZ87" s="271"/>
      <c r="RA87" s="271"/>
      <c r="RB87" s="271"/>
      <c r="RC87" s="271"/>
      <c r="RD87" s="271"/>
      <c r="RE87" s="271"/>
      <c r="RF87" s="271"/>
      <c r="RG87" s="271"/>
      <c r="RH87" s="271"/>
      <c r="RI87" s="271"/>
      <c r="RJ87" s="271"/>
      <c r="RK87" s="271"/>
      <c r="RL87" s="271"/>
      <c r="RM87" s="271"/>
      <c r="RN87" s="271"/>
      <c r="RO87" s="271"/>
      <c r="RP87" s="271"/>
      <c r="RQ87" s="271"/>
      <c r="RR87" s="271"/>
      <c r="RS87" s="271"/>
      <c r="RT87" s="271"/>
      <c r="RU87" s="271"/>
      <c r="RV87" s="271"/>
      <c r="RW87" s="271"/>
      <c r="RX87" s="271"/>
      <c r="RY87" s="271"/>
      <c r="RZ87" s="271"/>
      <c r="SA87" s="271"/>
      <c r="SB87" s="271"/>
      <c r="SC87" s="271"/>
      <c r="SD87" s="271"/>
      <c r="SE87" s="271"/>
      <c r="SF87" s="271"/>
      <c r="SG87" s="271"/>
      <c r="SH87" s="271"/>
      <c r="SI87" s="271"/>
      <c r="SJ87" s="271"/>
      <c r="SK87" s="271"/>
      <c r="SL87" s="271"/>
      <c r="SM87" s="271"/>
      <c r="SN87" s="271"/>
      <c r="SO87" s="271"/>
      <c r="SP87" s="271"/>
      <c r="SQ87" s="271"/>
      <c r="SR87" s="271"/>
      <c r="SS87" s="271"/>
      <c r="ST87" s="271"/>
      <c r="SU87" s="271"/>
      <c r="SV87" s="271"/>
      <c r="SW87" s="271"/>
      <c r="SX87" s="271"/>
      <c r="SY87" s="271"/>
      <c r="SZ87" s="271"/>
      <c r="TA87" s="271"/>
      <c r="TB87" s="271"/>
      <c r="TC87" s="271"/>
      <c r="TD87" s="271"/>
      <c r="TE87" s="271"/>
      <c r="TF87" s="271"/>
      <c r="TG87" s="271"/>
      <c r="TH87" s="271"/>
      <c r="TI87" s="271"/>
      <c r="TJ87" s="271"/>
      <c r="TK87" s="271"/>
      <c r="TL87" s="271"/>
      <c r="TM87" s="271"/>
      <c r="TN87" s="271"/>
      <c r="TO87" s="271"/>
      <c r="TP87" s="271"/>
      <c r="TQ87" s="271"/>
      <c r="TR87" s="271"/>
      <c r="TS87" s="271"/>
      <c r="TT87" s="271"/>
      <c r="TU87" s="271"/>
      <c r="TV87" s="271"/>
      <c r="TW87" s="271"/>
      <c r="TX87" s="271"/>
      <c r="TY87" s="271"/>
      <c r="TZ87" s="271"/>
      <c r="UA87" s="271"/>
      <c r="UB87" s="271"/>
      <c r="UC87" s="271"/>
      <c r="UD87" s="271"/>
      <c r="UE87" s="271"/>
      <c r="UF87" s="271"/>
      <c r="UG87" s="271"/>
      <c r="UH87" s="271"/>
      <c r="UI87" s="271"/>
      <c r="UJ87" s="271"/>
      <c r="UK87" s="271"/>
      <c r="UL87" s="271"/>
      <c r="UM87" s="271"/>
      <c r="UN87" s="271"/>
      <c r="UO87" s="271"/>
      <c r="UP87" s="271"/>
      <c r="UQ87" s="271"/>
      <c r="UR87" s="271"/>
      <c r="US87" s="271"/>
      <c r="UT87" s="271"/>
      <c r="UU87" s="271"/>
      <c r="UV87" s="271"/>
      <c r="UW87" s="271"/>
      <c r="UX87" s="271"/>
      <c r="UY87" s="271"/>
      <c r="UZ87" s="271"/>
      <c r="VA87" s="271"/>
      <c r="VB87" s="271"/>
      <c r="VC87" s="271"/>
      <c r="VD87" s="271"/>
      <c r="VE87" s="271"/>
      <c r="VF87" s="271"/>
      <c r="VG87" s="271"/>
      <c r="VH87" s="271"/>
      <c r="VI87" s="271"/>
      <c r="VJ87" s="271"/>
      <c r="VK87" s="271"/>
      <c r="VL87" s="271"/>
      <c r="VM87" s="271"/>
      <c r="VN87" s="271"/>
      <c r="VO87" s="271"/>
      <c r="VP87" s="271"/>
      <c r="VQ87" s="271"/>
      <c r="VR87" s="271"/>
      <c r="VS87" s="271"/>
      <c r="VT87" s="271"/>
      <c r="VU87" s="271"/>
      <c r="VV87" s="271"/>
      <c r="VW87" s="271"/>
      <c r="VX87" s="271"/>
      <c r="VY87" s="271"/>
      <c r="VZ87" s="271"/>
      <c r="WA87" s="271"/>
      <c r="WB87" s="271"/>
      <c r="WC87" s="271"/>
      <c r="WD87" s="271"/>
      <c r="WE87" s="271"/>
      <c r="WF87" s="271"/>
      <c r="WG87" s="271"/>
      <c r="WH87" s="271"/>
      <c r="WI87" s="271"/>
      <c r="WJ87" s="271"/>
      <c r="WK87" s="271"/>
      <c r="WL87" s="271"/>
      <c r="WM87" s="271"/>
      <c r="WN87" s="271"/>
      <c r="WO87" s="271"/>
      <c r="WP87" s="271"/>
      <c r="WQ87" s="271"/>
      <c r="WR87" s="271"/>
      <c r="WS87" s="271"/>
      <c r="WT87" s="271"/>
      <c r="WU87" s="271"/>
      <c r="WV87" s="271"/>
      <c r="WW87" s="271"/>
      <c r="WX87" s="271"/>
      <c r="WY87" s="271"/>
      <c r="WZ87" s="271"/>
      <c r="XA87" s="271"/>
      <c r="XB87" s="271"/>
      <c r="XC87" s="271"/>
      <c r="XD87" s="271"/>
      <c r="XE87" s="271"/>
      <c r="XF87" s="271"/>
      <c r="XG87" s="271"/>
      <c r="XH87" s="271"/>
      <c r="XI87" s="271"/>
      <c r="XJ87" s="271"/>
      <c r="XK87" s="271"/>
      <c r="XL87" s="271"/>
      <c r="XM87" s="271"/>
      <c r="XN87" s="271"/>
      <c r="XO87" s="271"/>
      <c r="XP87" s="271"/>
      <c r="XQ87" s="271"/>
      <c r="XR87" s="271"/>
      <c r="XS87" s="271"/>
      <c r="XT87" s="271"/>
      <c r="XU87" s="271"/>
      <c r="XV87" s="271"/>
      <c r="XW87" s="271"/>
      <c r="XX87" s="271"/>
      <c r="XY87" s="271"/>
      <c r="XZ87" s="271"/>
      <c r="YA87" s="271"/>
      <c r="YB87" s="271"/>
      <c r="YC87" s="271"/>
      <c r="YD87" s="271"/>
      <c r="YE87" s="271"/>
      <c r="YF87" s="271"/>
      <c r="YG87" s="271"/>
      <c r="YH87" s="271"/>
      <c r="YI87" s="271"/>
      <c r="YJ87" s="271"/>
      <c r="YK87" s="271"/>
      <c r="YL87" s="271"/>
      <c r="YM87" s="271"/>
      <c r="YN87" s="271"/>
      <c r="YO87" s="271"/>
      <c r="YP87" s="271"/>
      <c r="YQ87" s="271"/>
      <c r="YR87" s="271"/>
      <c r="YS87" s="271"/>
      <c r="YT87" s="271"/>
      <c r="YU87" s="271"/>
      <c r="YV87" s="271"/>
      <c r="YW87" s="271"/>
      <c r="YX87" s="271"/>
      <c r="YY87" s="271"/>
      <c r="YZ87" s="271"/>
      <c r="ZA87" s="271"/>
      <c r="ZB87" s="271"/>
      <c r="ZC87" s="271"/>
      <c r="ZD87" s="271"/>
      <c r="ZE87" s="271"/>
      <c r="ZF87" s="271"/>
      <c r="ZG87" s="271"/>
      <c r="ZH87" s="271"/>
      <c r="ZI87" s="271"/>
      <c r="ZJ87" s="271"/>
      <c r="ZK87" s="271"/>
      <c r="ZL87" s="271"/>
      <c r="ZM87" s="271"/>
      <c r="ZN87" s="271"/>
      <c r="ZO87" s="271"/>
      <c r="ZP87" s="271"/>
      <c r="ZQ87" s="271"/>
      <c r="ZR87" s="271"/>
      <c r="ZS87" s="271"/>
      <c r="ZT87" s="271"/>
      <c r="ZU87" s="271"/>
      <c r="ZV87" s="271"/>
      <c r="ZW87" s="271"/>
      <c r="ZX87" s="271"/>
      <c r="ZY87" s="271"/>
      <c r="ZZ87" s="271"/>
      <c r="AAA87" s="271"/>
      <c r="AAB87" s="271"/>
      <c r="AAC87" s="271"/>
      <c r="AAD87" s="271"/>
      <c r="AAE87" s="271"/>
      <c r="AAF87" s="271"/>
      <c r="AAG87" s="271"/>
      <c r="AAH87" s="271"/>
      <c r="AAI87" s="271"/>
      <c r="AAJ87" s="271"/>
      <c r="AAK87" s="271"/>
      <c r="AAL87" s="271"/>
      <c r="AAM87" s="271"/>
      <c r="AAN87" s="271"/>
      <c r="AAO87" s="271"/>
      <c r="AAP87" s="271"/>
      <c r="AAQ87" s="271"/>
      <c r="AAR87" s="271"/>
      <c r="AAS87" s="271"/>
      <c r="AAT87" s="271"/>
      <c r="AAU87" s="271"/>
      <c r="AAV87" s="271"/>
      <c r="AAW87" s="271"/>
      <c r="AAX87" s="271"/>
      <c r="AAY87" s="271"/>
      <c r="AAZ87" s="271"/>
      <c r="ABA87" s="271"/>
      <c r="ABB87" s="271"/>
      <c r="ABC87" s="271"/>
      <c r="ABD87" s="271"/>
      <c r="ABE87" s="271"/>
      <c r="ABF87" s="271"/>
      <c r="ABG87" s="271"/>
      <c r="ABH87" s="271"/>
      <c r="ABI87" s="271"/>
      <c r="ABJ87" s="271"/>
      <c r="ABK87" s="271"/>
      <c r="ABL87" s="271"/>
      <c r="ABM87" s="271"/>
      <c r="ABN87" s="271"/>
      <c r="ABO87" s="271"/>
      <c r="ABP87" s="271"/>
      <c r="ABQ87" s="271"/>
      <c r="ABR87" s="271"/>
      <c r="ABS87" s="271"/>
      <c r="ABT87" s="271"/>
      <c r="ABU87" s="271"/>
      <c r="ABV87" s="271"/>
      <c r="ABW87" s="271"/>
      <c r="ABX87" s="271"/>
      <c r="ABY87" s="271"/>
      <c r="ABZ87" s="271"/>
      <c r="ACA87" s="271"/>
      <c r="ACB87" s="271"/>
      <c r="ACC87" s="271"/>
      <c r="ACD87" s="271"/>
      <c r="ACE87" s="271"/>
      <c r="ACF87" s="271"/>
      <c r="ACG87" s="271"/>
      <c r="ACH87" s="271"/>
      <c r="ACI87" s="271"/>
      <c r="ACJ87" s="271"/>
      <c r="ACK87" s="271"/>
      <c r="ACL87" s="271"/>
      <c r="ACM87" s="271"/>
      <c r="ACN87" s="271"/>
      <c r="ACO87" s="271"/>
      <c r="ACP87" s="271"/>
      <c r="ACQ87" s="271"/>
      <c r="ACR87" s="271"/>
      <c r="ACS87" s="271"/>
      <c r="ACT87" s="271"/>
      <c r="ACU87" s="271"/>
      <c r="ACV87" s="271"/>
      <c r="ACW87" s="271"/>
      <c r="ACX87" s="271"/>
      <c r="ACY87" s="271"/>
      <c r="ACZ87" s="271"/>
      <c r="ADA87" s="271"/>
      <c r="ADB87" s="271"/>
      <c r="ADC87" s="271"/>
      <c r="ADD87" s="271"/>
      <c r="ADE87" s="271"/>
      <c r="ADF87" s="271"/>
      <c r="ADG87" s="271"/>
      <c r="ADH87" s="271"/>
      <c r="ADI87" s="271"/>
      <c r="ADJ87" s="271"/>
      <c r="ADK87" s="271"/>
      <c r="ADL87" s="271"/>
      <c r="ADM87" s="271"/>
      <c r="ADN87" s="271"/>
      <c r="ADO87" s="271"/>
      <c r="ADP87" s="271"/>
      <c r="ADQ87" s="271"/>
      <c r="ADR87" s="271"/>
      <c r="ADS87" s="271"/>
      <c r="ADT87" s="271"/>
      <c r="ADU87" s="271"/>
      <c r="ADV87" s="271"/>
      <c r="ADW87" s="271"/>
      <c r="ADX87" s="271"/>
      <c r="ADY87" s="271"/>
      <c r="ADZ87" s="271"/>
      <c r="AEA87" s="271"/>
      <c r="AEB87" s="271"/>
      <c r="AEC87" s="271"/>
      <c r="AED87" s="271"/>
      <c r="AEE87" s="271"/>
      <c r="AEF87" s="271"/>
      <c r="AEG87" s="271"/>
      <c r="AEH87" s="271"/>
      <c r="AEI87" s="271"/>
      <c r="AEJ87" s="271"/>
      <c r="AEK87" s="271"/>
      <c r="AEL87" s="271"/>
      <c r="AEM87" s="271"/>
      <c r="AEN87" s="271"/>
      <c r="AEO87" s="271"/>
      <c r="AEP87" s="271"/>
      <c r="AEQ87" s="271"/>
      <c r="AER87" s="271"/>
      <c r="AES87" s="271"/>
      <c r="AET87" s="271"/>
      <c r="AEU87" s="271"/>
      <c r="AEV87" s="271"/>
      <c r="AEW87" s="271"/>
      <c r="AEX87" s="271"/>
      <c r="AEY87" s="271"/>
      <c r="AEZ87" s="271"/>
      <c r="AFA87" s="271"/>
      <c r="AFB87" s="271"/>
      <c r="AFC87" s="271"/>
      <c r="AFD87" s="271"/>
      <c r="AFE87" s="271"/>
      <c r="AFF87" s="271"/>
      <c r="AFG87" s="271"/>
      <c r="AFH87" s="271"/>
      <c r="AFI87" s="271"/>
      <c r="AFJ87" s="271"/>
      <c r="AFK87" s="271"/>
      <c r="AFL87" s="271"/>
      <c r="AFM87" s="271"/>
      <c r="AFN87" s="271"/>
      <c r="AFO87" s="271"/>
      <c r="AFP87" s="271"/>
      <c r="AFQ87" s="271"/>
      <c r="AFR87" s="271"/>
      <c r="AFS87" s="271"/>
      <c r="AFT87" s="271"/>
      <c r="AFU87" s="271"/>
      <c r="AFV87" s="271"/>
      <c r="AFW87" s="271"/>
      <c r="AFX87" s="271"/>
      <c r="AFY87" s="271"/>
      <c r="AFZ87" s="271"/>
      <c r="AGA87" s="271"/>
      <c r="AGB87" s="271"/>
      <c r="AGC87" s="271"/>
      <c r="AGD87" s="271"/>
      <c r="AGE87" s="271"/>
      <c r="AGF87" s="271"/>
      <c r="AGG87" s="271"/>
      <c r="AGH87" s="271"/>
      <c r="AGI87" s="271"/>
      <c r="AGJ87" s="271"/>
      <c r="AGK87" s="271"/>
      <c r="AGL87" s="271"/>
      <c r="AGM87" s="271"/>
      <c r="AGN87" s="271"/>
      <c r="AGO87" s="271"/>
      <c r="AGP87" s="271"/>
      <c r="AGQ87" s="271"/>
      <c r="AGR87" s="271"/>
      <c r="AGS87" s="271"/>
      <c r="AGT87" s="271"/>
      <c r="AGU87" s="271"/>
      <c r="AGV87" s="271"/>
      <c r="AGW87" s="271"/>
      <c r="AGX87" s="271"/>
      <c r="AGY87" s="271"/>
      <c r="AGZ87" s="271"/>
      <c r="AHA87" s="271"/>
      <c r="AHB87" s="271"/>
      <c r="AHC87" s="271"/>
      <c r="AHD87" s="271"/>
      <c r="AHE87" s="271"/>
      <c r="AHF87" s="271"/>
      <c r="AHG87" s="271"/>
      <c r="AHH87" s="271"/>
      <c r="AHI87" s="271"/>
      <c r="AHJ87" s="271"/>
      <c r="AHK87" s="271"/>
      <c r="AHL87" s="271"/>
      <c r="AHM87" s="271"/>
      <c r="AHN87" s="271"/>
      <c r="AHO87" s="271"/>
      <c r="AHP87" s="271"/>
      <c r="AHQ87" s="271"/>
      <c r="AHR87" s="271"/>
      <c r="AHS87" s="271"/>
      <c r="AHT87" s="271"/>
      <c r="AHU87" s="271"/>
      <c r="AHV87" s="271"/>
      <c r="AHW87" s="271"/>
      <c r="AHX87" s="271"/>
      <c r="AHY87" s="271"/>
      <c r="AHZ87" s="271"/>
      <c r="AIA87" s="271"/>
      <c r="AIB87" s="271"/>
      <c r="AIC87" s="271"/>
      <c r="AID87" s="271"/>
      <c r="AIE87" s="271"/>
      <c r="AIF87" s="271"/>
      <c r="AIG87" s="271"/>
      <c r="AIH87" s="271"/>
      <c r="AII87" s="271"/>
      <c r="AIJ87" s="271"/>
      <c r="AIK87" s="271"/>
      <c r="AIL87" s="271"/>
      <c r="AIM87" s="271"/>
      <c r="AIN87" s="271"/>
      <c r="AIO87" s="271"/>
      <c r="AIP87" s="271"/>
      <c r="AIQ87" s="271"/>
      <c r="AIR87" s="271"/>
      <c r="AIS87" s="271"/>
      <c r="AIT87" s="271"/>
      <c r="AIU87" s="271"/>
      <c r="AIV87" s="271"/>
      <c r="AIW87" s="271"/>
      <c r="AIX87" s="271"/>
      <c r="AIY87" s="271"/>
      <c r="AIZ87" s="271"/>
      <c r="AJA87" s="271"/>
      <c r="AJB87" s="271"/>
      <c r="AJC87" s="271"/>
      <c r="AJD87" s="271"/>
      <c r="AJE87" s="271"/>
      <c r="AJF87" s="271"/>
      <c r="AJG87" s="271"/>
      <c r="AJH87" s="271"/>
      <c r="AJI87" s="271"/>
      <c r="AJJ87" s="271"/>
      <c r="AJK87" s="271"/>
      <c r="AJL87" s="271"/>
      <c r="AJM87" s="271"/>
      <c r="AJN87" s="271"/>
      <c r="AJO87" s="271"/>
      <c r="AJP87" s="271"/>
      <c r="AJQ87" s="271"/>
      <c r="AJR87" s="271"/>
      <c r="AJS87" s="271"/>
      <c r="AJT87" s="271"/>
      <c r="AJU87" s="271"/>
      <c r="AJV87" s="271"/>
      <c r="AJW87" s="271"/>
      <c r="AJX87" s="271"/>
      <c r="AJY87" s="271"/>
      <c r="AJZ87" s="271"/>
      <c r="AKA87" s="271"/>
      <c r="AKB87" s="271"/>
      <c r="AKC87" s="271"/>
      <c r="AKD87" s="271"/>
      <c r="AKE87" s="271"/>
      <c r="AKF87" s="271"/>
      <c r="AKG87" s="271"/>
      <c r="AKH87" s="271"/>
      <c r="AKI87" s="271"/>
      <c r="AKJ87" s="271"/>
      <c r="AKK87" s="271"/>
      <c r="AKL87" s="271"/>
      <c r="AKM87" s="271"/>
      <c r="AKN87" s="271"/>
      <c r="AKO87" s="271"/>
      <c r="AKP87" s="271"/>
      <c r="AKQ87" s="271"/>
      <c r="AKR87" s="271"/>
      <c r="AKS87" s="271"/>
      <c r="AKT87" s="271"/>
      <c r="AKU87" s="271"/>
      <c r="AKV87" s="271"/>
      <c r="AKW87" s="271"/>
      <c r="AKX87" s="271"/>
      <c r="AKY87" s="271"/>
      <c r="AKZ87" s="271"/>
      <c r="ALA87" s="271"/>
      <c r="ALB87" s="271"/>
      <c r="ALC87" s="271"/>
      <c r="ALD87" s="271"/>
      <c r="ALE87" s="271"/>
      <c r="ALF87" s="271"/>
      <c r="ALG87" s="271"/>
      <c r="ALH87" s="271"/>
      <c r="ALI87" s="271"/>
      <c r="ALJ87" s="271"/>
      <c r="ALK87" s="271"/>
      <c r="ALL87" s="271"/>
      <c r="ALM87" s="271"/>
      <c r="ALN87" s="271"/>
      <c r="ALO87" s="271"/>
      <c r="ALP87" s="271"/>
      <c r="ALQ87" s="271"/>
      <c r="ALR87" s="271"/>
      <c r="ALS87" s="271"/>
      <c r="ALT87" s="271"/>
      <c r="ALU87" s="271"/>
      <c r="ALV87" s="271"/>
      <c r="ALW87" s="271"/>
      <c r="ALX87" s="271"/>
      <c r="ALY87" s="271"/>
      <c r="ALZ87" s="271"/>
      <c r="AMA87" s="271"/>
      <c r="AMB87" s="271"/>
      <c r="AMC87" s="271"/>
      <c r="AMD87" s="271"/>
      <c r="AME87" s="271"/>
      <c r="AMF87" s="271"/>
      <c r="AMG87" s="271"/>
      <c r="AMH87" s="271"/>
      <c r="AMI87" s="271"/>
      <c r="AMJ87" s="271"/>
      <c r="AMK87" s="271"/>
      <c r="AML87" s="271"/>
      <c r="AMM87" s="271"/>
      <c r="AMN87" s="271"/>
      <c r="AMO87" s="271"/>
    </row>
    <row r="88" spans="1:1029" s="2" customFormat="1" ht="69" customHeight="1">
      <c r="B88" s="10">
        <v>4</v>
      </c>
      <c r="C88" s="280">
        <v>71</v>
      </c>
      <c r="D88" s="281">
        <v>47</v>
      </c>
      <c r="E88" s="10" t="s">
        <v>418</v>
      </c>
      <c r="F88" s="10" t="s">
        <v>77</v>
      </c>
      <c r="G88" s="11"/>
      <c r="H88" s="11"/>
      <c r="I88" s="11"/>
      <c r="J88" s="11"/>
      <c r="K88" s="11"/>
      <c r="L88" s="11"/>
      <c r="M88" s="11"/>
      <c r="N88" s="390"/>
      <c r="O88" s="390" t="s">
        <v>419</v>
      </c>
      <c r="P88" s="390" t="s">
        <v>400</v>
      </c>
      <c r="Q88" s="390" t="s">
        <v>64</v>
      </c>
      <c r="R88" s="391">
        <v>2</v>
      </c>
      <c r="S88" s="387">
        <v>23</v>
      </c>
      <c r="T88" s="399">
        <v>1</v>
      </c>
      <c r="U88" s="399"/>
      <c r="V88" s="399"/>
      <c r="W88" s="399"/>
      <c r="X88" s="399">
        <v>1</v>
      </c>
      <c r="Y88" s="399"/>
      <c r="Z88" s="399"/>
      <c r="AA88" s="399"/>
      <c r="AB88" s="384"/>
      <c r="AC88" s="399"/>
      <c r="AD88" s="399"/>
      <c r="AE88" s="399"/>
      <c r="AF88" s="399"/>
      <c r="AG88" s="399"/>
      <c r="AH88" s="399"/>
      <c r="AI88" s="399"/>
      <c r="AJ88" s="399"/>
      <c r="AK88" s="399"/>
      <c r="AL88" s="387" t="s">
        <v>420</v>
      </c>
      <c r="AM88" s="387" t="s">
        <v>421</v>
      </c>
      <c r="AN88" s="390" t="s">
        <v>403</v>
      </c>
      <c r="AO88" s="390" t="s">
        <v>404</v>
      </c>
      <c r="AP88" s="390">
        <v>1</v>
      </c>
      <c r="AQ88" s="391" t="s">
        <v>422</v>
      </c>
      <c r="AR88" s="460">
        <v>42131</v>
      </c>
      <c r="AS88" s="391" t="s">
        <v>423</v>
      </c>
      <c r="AT88" s="387"/>
      <c r="AU88" s="387">
        <v>1</v>
      </c>
      <c r="AV88" s="387"/>
      <c r="AW88" s="387"/>
      <c r="AX88" s="387"/>
      <c r="AY88" s="387"/>
      <c r="AZ88" s="387"/>
      <c r="BA88" s="387"/>
      <c r="BB88" s="387"/>
      <c r="BC88" s="387"/>
      <c r="BD88" s="387">
        <v>1</v>
      </c>
      <c r="BE88" s="387"/>
      <c r="BF88" s="387"/>
      <c r="BG88" s="387"/>
      <c r="BH88" s="387"/>
      <c r="BI88" s="387"/>
      <c r="BJ88" s="387"/>
      <c r="BK88" s="389">
        <v>2450</v>
      </c>
      <c r="BL88" s="10"/>
      <c r="BM88" s="10"/>
      <c r="BN88" s="10">
        <v>71</v>
      </c>
      <c r="BO88" s="10" t="s">
        <v>424</v>
      </c>
      <c r="BP88" s="10" t="s">
        <v>1775</v>
      </c>
      <c r="BQ88" s="10">
        <v>1</v>
      </c>
      <c r="BR88" s="10" t="str">
        <f t="shared" si="1"/>
        <v>71_47</v>
      </c>
      <c r="BS88" s="282"/>
      <c r="BT88" s="10"/>
      <c r="BU88" s="10"/>
      <c r="BV88" s="10"/>
      <c r="BW88" s="289"/>
      <c r="BX88" s="289" t="s">
        <v>1777</v>
      </c>
      <c r="BY88" s="10"/>
      <c r="BZ88" s="10"/>
      <c r="CA88" s="10"/>
      <c r="CC88" s="412" t="s">
        <v>1959</v>
      </c>
    </row>
    <row r="89" spans="1:1029" s="1" customFormat="1" ht="69" customHeight="1">
      <c r="A89" s="2"/>
      <c r="B89" s="10">
        <v>5</v>
      </c>
      <c r="C89" s="280">
        <v>72</v>
      </c>
      <c r="D89" s="281">
        <v>47</v>
      </c>
      <c r="E89" s="10" t="s">
        <v>425</v>
      </c>
      <c r="F89" s="10" t="s">
        <v>61</v>
      </c>
      <c r="G89" s="11"/>
      <c r="H89" s="11"/>
      <c r="I89" s="11"/>
      <c r="J89" s="11"/>
      <c r="K89" s="11"/>
      <c r="L89" s="11"/>
      <c r="M89" s="11"/>
      <c r="N89" s="395">
        <v>44</v>
      </c>
      <c r="O89" s="390" t="s">
        <v>419</v>
      </c>
      <c r="P89" s="390" t="s">
        <v>400</v>
      </c>
      <c r="Q89" s="390" t="s">
        <v>64</v>
      </c>
      <c r="R89" s="385">
        <v>2</v>
      </c>
      <c r="S89" s="386" t="s">
        <v>426</v>
      </c>
      <c r="T89" s="399"/>
      <c r="U89" s="399"/>
      <c r="V89" s="399"/>
      <c r="W89" s="399">
        <v>1</v>
      </c>
      <c r="X89" s="399"/>
      <c r="Y89" s="399"/>
      <c r="Z89" s="399"/>
      <c r="AA89" s="400">
        <v>1</v>
      </c>
      <c r="AB89" s="383">
        <v>70</v>
      </c>
      <c r="AC89" s="388">
        <v>1</v>
      </c>
      <c r="AD89" s="387" t="s">
        <v>427</v>
      </c>
      <c r="AE89" s="387" t="s">
        <v>117</v>
      </c>
      <c r="AF89" s="387" t="s">
        <v>428</v>
      </c>
      <c r="AG89" s="387" t="s">
        <v>68</v>
      </c>
      <c r="AH89" s="387" t="s">
        <v>68</v>
      </c>
      <c r="AI89" s="387" t="s">
        <v>68</v>
      </c>
      <c r="AJ89" s="387" t="s">
        <v>68</v>
      </c>
      <c r="AK89" s="387" t="s">
        <v>68</v>
      </c>
      <c r="AL89" s="387" t="s">
        <v>93</v>
      </c>
      <c r="AM89" s="387" t="s">
        <v>429</v>
      </c>
      <c r="AN89" s="390" t="s">
        <v>403</v>
      </c>
      <c r="AO89" s="390" t="s">
        <v>404</v>
      </c>
      <c r="AP89" s="390"/>
      <c r="AQ89" s="390"/>
      <c r="AR89" s="390"/>
      <c r="AS89" s="390"/>
      <c r="AT89" s="387"/>
      <c r="AU89" s="387"/>
      <c r="AV89" s="387"/>
      <c r="AW89" s="387"/>
      <c r="AX89" s="387"/>
      <c r="AY89" s="387"/>
      <c r="AZ89" s="387"/>
      <c r="BA89" s="387"/>
      <c r="BB89" s="387">
        <v>1</v>
      </c>
      <c r="BC89" s="387"/>
      <c r="BD89" s="387"/>
      <c r="BE89" s="387"/>
      <c r="BF89" s="387"/>
      <c r="BG89" s="387"/>
      <c r="BH89" s="387"/>
      <c r="BI89" s="387"/>
      <c r="BJ89" s="387"/>
      <c r="BK89" s="389">
        <v>1230</v>
      </c>
      <c r="BL89" s="10"/>
      <c r="BM89" s="10"/>
      <c r="BN89" s="10">
        <v>73</v>
      </c>
      <c r="BO89" s="10" t="s">
        <v>74</v>
      </c>
      <c r="BP89" s="10" t="s">
        <v>430</v>
      </c>
      <c r="BQ89" s="10">
        <v>1</v>
      </c>
      <c r="BR89" s="10" t="str">
        <f t="shared" si="1"/>
        <v>72_47</v>
      </c>
      <c r="BS89" s="282"/>
      <c r="BT89" s="10"/>
      <c r="BU89" s="10" t="s">
        <v>1781</v>
      </c>
      <c r="BV89" s="10"/>
      <c r="BW89" s="289"/>
      <c r="BX89" s="289"/>
      <c r="BY89" s="457"/>
      <c r="BZ89" s="457"/>
      <c r="CA89" s="457"/>
      <c r="CB89" s="271"/>
      <c r="CC89" s="458" t="s">
        <v>1959</v>
      </c>
      <c r="CD89" s="271"/>
      <c r="CE89" s="271"/>
      <c r="CF89" s="271"/>
      <c r="CG89" s="271"/>
      <c r="CH89" s="271"/>
      <c r="CI89" s="271"/>
      <c r="CJ89" s="271"/>
      <c r="CK89" s="271"/>
      <c r="CL89" s="271"/>
      <c r="CM89" s="271"/>
      <c r="CN89" s="271"/>
      <c r="CO89" s="271"/>
      <c r="CP89" s="271"/>
      <c r="CQ89" s="271"/>
      <c r="CR89" s="271"/>
      <c r="CS89" s="271"/>
      <c r="CT89" s="271"/>
      <c r="CU89" s="271"/>
      <c r="CV89" s="271"/>
      <c r="CW89" s="271"/>
      <c r="CX89" s="271"/>
      <c r="CY89" s="271"/>
      <c r="CZ89" s="271"/>
      <c r="DA89" s="271"/>
      <c r="DB89" s="271"/>
      <c r="DC89" s="271"/>
      <c r="DD89" s="271"/>
      <c r="DE89" s="271"/>
      <c r="DF89" s="271"/>
      <c r="DG89" s="271"/>
      <c r="DH89" s="271"/>
      <c r="DI89" s="271"/>
      <c r="DJ89" s="271"/>
      <c r="DK89" s="271"/>
      <c r="DL89" s="271"/>
      <c r="DM89" s="271"/>
      <c r="DN89" s="271"/>
      <c r="DO89" s="271"/>
      <c r="DP89" s="271"/>
      <c r="DQ89" s="271"/>
      <c r="DR89" s="271"/>
      <c r="DS89" s="271"/>
      <c r="DT89" s="271"/>
      <c r="DU89" s="271"/>
      <c r="DV89" s="271"/>
      <c r="DW89" s="271"/>
      <c r="DX89" s="271"/>
      <c r="DY89" s="271"/>
      <c r="DZ89" s="271"/>
      <c r="EA89" s="271"/>
      <c r="EB89" s="271"/>
      <c r="EC89" s="271"/>
      <c r="ED89" s="271"/>
      <c r="EE89" s="271"/>
      <c r="EF89" s="271"/>
      <c r="EG89" s="271"/>
      <c r="EH89" s="271"/>
      <c r="EI89" s="271"/>
      <c r="EJ89" s="271"/>
      <c r="EK89" s="271"/>
      <c r="EL89" s="271"/>
      <c r="EM89" s="271"/>
      <c r="EN89" s="271"/>
      <c r="EO89" s="271"/>
      <c r="EP89" s="271"/>
      <c r="EQ89" s="271"/>
      <c r="ER89" s="271"/>
      <c r="ES89" s="271"/>
      <c r="ET89" s="271"/>
      <c r="EU89" s="271"/>
      <c r="EV89" s="271"/>
      <c r="EW89" s="271"/>
      <c r="EX89" s="271"/>
      <c r="EY89" s="271"/>
      <c r="EZ89" s="271"/>
      <c r="FA89" s="271"/>
      <c r="FB89" s="271"/>
      <c r="FC89" s="271"/>
      <c r="FD89" s="271"/>
      <c r="FE89" s="271"/>
      <c r="FF89" s="271"/>
      <c r="FG89" s="271"/>
      <c r="FH89" s="271"/>
      <c r="FI89" s="271"/>
      <c r="FJ89" s="271"/>
      <c r="FK89" s="271"/>
      <c r="FL89" s="271"/>
      <c r="FM89" s="271"/>
      <c r="FN89" s="271"/>
      <c r="FO89" s="271"/>
      <c r="FP89" s="271"/>
      <c r="FQ89" s="271"/>
      <c r="FR89" s="271"/>
      <c r="FS89" s="271"/>
      <c r="FT89" s="271"/>
      <c r="FU89" s="271"/>
      <c r="FV89" s="271"/>
      <c r="FW89" s="271"/>
      <c r="FX89" s="271"/>
      <c r="FY89" s="271"/>
      <c r="FZ89" s="271"/>
      <c r="GA89" s="271"/>
      <c r="GB89" s="271"/>
      <c r="GC89" s="271"/>
      <c r="GD89" s="271"/>
      <c r="GE89" s="271"/>
      <c r="GF89" s="271"/>
      <c r="GG89" s="271"/>
      <c r="GH89" s="271"/>
      <c r="GI89" s="271"/>
      <c r="GJ89" s="271"/>
      <c r="GK89" s="271"/>
      <c r="GL89" s="271"/>
      <c r="GM89" s="271"/>
      <c r="GN89" s="271"/>
      <c r="GO89" s="271"/>
      <c r="GP89" s="271"/>
      <c r="GQ89" s="271"/>
      <c r="GR89" s="271"/>
      <c r="GS89" s="271"/>
      <c r="GT89" s="271"/>
      <c r="GU89" s="271"/>
      <c r="GV89" s="271"/>
      <c r="GW89" s="271"/>
      <c r="GX89" s="271"/>
      <c r="GY89" s="271"/>
      <c r="GZ89" s="271"/>
      <c r="HA89" s="271"/>
      <c r="HB89" s="271"/>
      <c r="HC89" s="271"/>
      <c r="HD89" s="271"/>
      <c r="HE89" s="271"/>
      <c r="HF89" s="271"/>
      <c r="HG89" s="271"/>
      <c r="HH89" s="271"/>
      <c r="HI89" s="271"/>
      <c r="HJ89" s="271"/>
      <c r="HK89" s="271"/>
      <c r="HL89" s="271"/>
      <c r="HM89" s="271"/>
      <c r="HN89" s="271"/>
      <c r="HO89" s="271"/>
      <c r="HP89" s="271"/>
      <c r="HQ89" s="271"/>
      <c r="HR89" s="271"/>
      <c r="HS89" s="271"/>
      <c r="HT89" s="271"/>
      <c r="HU89" s="271"/>
      <c r="HV89" s="271"/>
      <c r="HW89" s="271"/>
      <c r="HX89" s="271"/>
      <c r="HY89" s="271"/>
      <c r="HZ89" s="271"/>
      <c r="IA89" s="271"/>
      <c r="IB89" s="271"/>
      <c r="IC89" s="271"/>
      <c r="ID89" s="271"/>
      <c r="IE89" s="271"/>
      <c r="IF89" s="271"/>
      <c r="IG89" s="271"/>
      <c r="IH89" s="271"/>
      <c r="II89" s="271"/>
      <c r="IJ89" s="271"/>
      <c r="IK89" s="271"/>
      <c r="IL89" s="271"/>
      <c r="IM89" s="271"/>
      <c r="IN89" s="271"/>
      <c r="IO89" s="271"/>
      <c r="IP89" s="271"/>
      <c r="IQ89" s="271"/>
      <c r="IR89" s="271"/>
      <c r="IS89" s="271"/>
      <c r="IT89" s="271"/>
      <c r="IU89" s="271"/>
      <c r="IV89" s="271"/>
      <c r="IW89" s="271"/>
      <c r="IX89" s="271"/>
      <c r="IY89" s="271"/>
      <c r="IZ89" s="271"/>
      <c r="JA89" s="271"/>
      <c r="JB89" s="271"/>
      <c r="JC89" s="271"/>
      <c r="JD89" s="271"/>
      <c r="JE89" s="271"/>
      <c r="JF89" s="271"/>
      <c r="JG89" s="271"/>
      <c r="JH89" s="271"/>
      <c r="JI89" s="271"/>
      <c r="JJ89" s="271"/>
      <c r="JK89" s="271"/>
      <c r="JL89" s="271"/>
      <c r="JM89" s="271"/>
      <c r="JN89" s="271"/>
      <c r="JO89" s="271"/>
      <c r="JP89" s="271"/>
      <c r="JQ89" s="271"/>
      <c r="JR89" s="271"/>
      <c r="JS89" s="271"/>
      <c r="JT89" s="271"/>
      <c r="JU89" s="271"/>
      <c r="JV89" s="271"/>
      <c r="JW89" s="271"/>
      <c r="JX89" s="271"/>
      <c r="JY89" s="271"/>
      <c r="JZ89" s="271"/>
      <c r="KA89" s="271"/>
      <c r="KB89" s="271"/>
      <c r="KC89" s="271"/>
      <c r="KD89" s="271"/>
      <c r="KE89" s="271"/>
      <c r="KF89" s="271"/>
      <c r="KG89" s="271"/>
      <c r="KH89" s="271"/>
      <c r="KI89" s="271"/>
      <c r="KJ89" s="271"/>
      <c r="KK89" s="271"/>
      <c r="KL89" s="271"/>
      <c r="KM89" s="271"/>
      <c r="KN89" s="271"/>
      <c r="KO89" s="271"/>
      <c r="KP89" s="271"/>
      <c r="KQ89" s="271"/>
      <c r="KR89" s="271"/>
      <c r="KS89" s="271"/>
      <c r="KT89" s="271"/>
      <c r="KU89" s="271"/>
      <c r="KV89" s="271"/>
      <c r="KW89" s="271"/>
      <c r="KX89" s="271"/>
      <c r="KY89" s="271"/>
      <c r="KZ89" s="271"/>
      <c r="LA89" s="271"/>
      <c r="LB89" s="271"/>
      <c r="LC89" s="271"/>
      <c r="LD89" s="271"/>
      <c r="LE89" s="271"/>
      <c r="LF89" s="271"/>
      <c r="LG89" s="271"/>
      <c r="LH89" s="271"/>
      <c r="LI89" s="271"/>
      <c r="LJ89" s="271"/>
      <c r="LK89" s="271"/>
      <c r="LL89" s="271"/>
      <c r="LM89" s="271"/>
      <c r="LN89" s="271"/>
      <c r="LO89" s="271"/>
      <c r="LP89" s="271"/>
      <c r="LQ89" s="271"/>
      <c r="LR89" s="271"/>
      <c r="LS89" s="271"/>
      <c r="LT89" s="271"/>
      <c r="LU89" s="271"/>
      <c r="LV89" s="271"/>
      <c r="LW89" s="271"/>
      <c r="LX89" s="271"/>
      <c r="LY89" s="271"/>
      <c r="LZ89" s="271"/>
      <c r="MA89" s="271"/>
      <c r="MB89" s="271"/>
      <c r="MC89" s="271"/>
      <c r="MD89" s="271"/>
      <c r="ME89" s="271"/>
      <c r="MF89" s="271"/>
      <c r="MG89" s="271"/>
      <c r="MH89" s="271"/>
      <c r="MI89" s="271"/>
      <c r="MJ89" s="271"/>
      <c r="MK89" s="271"/>
      <c r="ML89" s="271"/>
      <c r="MM89" s="271"/>
      <c r="MN89" s="271"/>
      <c r="MO89" s="271"/>
      <c r="MP89" s="271"/>
      <c r="MQ89" s="271"/>
      <c r="MR89" s="271"/>
      <c r="MS89" s="271"/>
      <c r="MT89" s="271"/>
      <c r="MU89" s="271"/>
      <c r="MV89" s="271"/>
      <c r="MW89" s="271"/>
      <c r="MX89" s="271"/>
      <c r="MY89" s="271"/>
      <c r="MZ89" s="271"/>
      <c r="NA89" s="271"/>
      <c r="NB89" s="271"/>
      <c r="NC89" s="271"/>
      <c r="ND89" s="271"/>
      <c r="NE89" s="271"/>
      <c r="NF89" s="271"/>
      <c r="NG89" s="271"/>
      <c r="NH89" s="271"/>
      <c r="NI89" s="271"/>
      <c r="NJ89" s="271"/>
      <c r="NK89" s="271"/>
      <c r="NL89" s="271"/>
      <c r="NM89" s="271"/>
      <c r="NN89" s="271"/>
      <c r="NO89" s="271"/>
      <c r="NP89" s="271"/>
      <c r="NQ89" s="271"/>
      <c r="NR89" s="271"/>
      <c r="NS89" s="271"/>
      <c r="NT89" s="271"/>
      <c r="NU89" s="271"/>
      <c r="NV89" s="271"/>
      <c r="NW89" s="271"/>
      <c r="NX89" s="271"/>
      <c r="NY89" s="271"/>
      <c r="NZ89" s="271"/>
      <c r="OA89" s="271"/>
      <c r="OB89" s="271"/>
      <c r="OC89" s="271"/>
      <c r="OD89" s="271"/>
      <c r="OE89" s="271"/>
      <c r="OF89" s="271"/>
      <c r="OG89" s="271"/>
      <c r="OH89" s="271"/>
      <c r="OI89" s="271"/>
      <c r="OJ89" s="271"/>
      <c r="OK89" s="271"/>
      <c r="OL89" s="271"/>
      <c r="OM89" s="271"/>
      <c r="ON89" s="271"/>
      <c r="OO89" s="271"/>
      <c r="OP89" s="271"/>
      <c r="OQ89" s="271"/>
      <c r="OR89" s="271"/>
      <c r="OS89" s="271"/>
      <c r="OT89" s="271"/>
      <c r="OU89" s="271"/>
      <c r="OV89" s="271"/>
      <c r="OW89" s="271"/>
      <c r="OX89" s="271"/>
      <c r="OY89" s="271"/>
      <c r="OZ89" s="271"/>
      <c r="PA89" s="271"/>
      <c r="PB89" s="271"/>
      <c r="PC89" s="271"/>
      <c r="PD89" s="271"/>
      <c r="PE89" s="271"/>
      <c r="PF89" s="271"/>
      <c r="PG89" s="271"/>
      <c r="PH89" s="271"/>
      <c r="PI89" s="271"/>
      <c r="PJ89" s="271"/>
      <c r="PK89" s="271"/>
      <c r="PL89" s="271"/>
      <c r="PM89" s="271"/>
      <c r="PN89" s="271"/>
      <c r="PO89" s="271"/>
      <c r="PP89" s="271"/>
      <c r="PQ89" s="271"/>
      <c r="PR89" s="271"/>
      <c r="PS89" s="271"/>
      <c r="PT89" s="271"/>
      <c r="PU89" s="271"/>
      <c r="PV89" s="271"/>
      <c r="PW89" s="271"/>
      <c r="PX89" s="271"/>
      <c r="PY89" s="271"/>
      <c r="PZ89" s="271"/>
      <c r="QA89" s="271"/>
      <c r="QB89" s="271"/>
      <c r="QC89" s="271"/>
      <c r="QD89" s="271"/>
      <c r="QE89" s="271"/>
      <c r="QF89" s="271"/>
      <c r="QG89" s="271"/>
      <c r="QH89" s="271"/>
      <c r="QI89" s="271"/>
      <c r="QJ89" s="271"/>
      <c r="QK89" s="271"/>
      <c r="QL89" s="271"/>
      <c r="QM89" s="271"/>
      <c r="QN89" s="271"/>
      <c r="QO89" s="271"/>
      <c r="QP89" s="271"/>
      <c r="QQ89" s="271"/>
      <c r="QR89" s="271"/>
      <c r="QS89" s="271"/>
      <c r="QT89" s="271"/>
      <c r="QU89" s="271"/>
      <c r="QV89" s="271"/>
      <c r="QW89" s="271"/>
      <c r="QX89" s="271"/>
      <c r="QY89" s="271"/>
      <c r="QZ89" s="271"/>
      <c r="RA89" s="271"/>
      <c r="RB89" s="271"/>
      <c r="RC89" s="271"/>
      <c r="RD89" s="271"/>
      <c r="RE89" s="271"/>
      <c r="RF89" s="271"/>
      <c r="RG89" s="271"/>
      <c r="RH89" s="271"/>
      <c r="RI89" s="271"/>
      <c r="RJ89" s="271"/>
      <c r="RK89" s="271"/>
      <c r="RL89" s="271"/>
      <c r="RM89" s="271"/>
      <c r="RN89" s="271"/>
      <c r="RO89" s="271"/>
      <c r="RP89" s="271"/>
      <c r="RQ89" s="271"/>
      <c r="RR89" s="271"/>
      <c r="RS89" s="271"/>
      <c r="RT89" s="271"/>
      <c r="RU89" s="271"/>
      <c r="RV89" s="271"/>
      <c r="RW89" s="271"/>
      <c r="RX89" s="271"/>
      <c r="RY89" s="271"/>
      <c r="RZ89" s="271"/>
      <c r="SA89" s="271"/>
      <c r="SB89" s="271"/>
      <c r="SC89" s="271"/>
      <c r="SD89" s="271"/>
      <c r="SE89" s="271"/>
      <c r="SF89" s="271"/>
      <c r="SG89" s="271"/>
      <c r="SH89" s="271"/>
      <c r="SI89" s="271"/>
      <c r="SJ89" s="271"/>
      <c r="SK89" s="271"/>
      <c r="SL89" s="271"/>
      <c r="SM89" s="271"/>
      <c r="SN89" s="271"/>
      <c r="SO89" s="271"/>
      <c r="SP89" s="271"/>
      <c r="SQ89" s="271"/>
      <c r="SR89" s="271"/>
      <c r="SS89" s="271"/>
      <c r="ST89" s="271"/>
      <c r="SU89" s="271"/>
      <c r="SV89" s="271"/>
      <c r="SW89" s="271"/>
      <c r="SX89" s="271"/>
      <c r="SY89" s="271"/>
      <c r="SZ89" s="271"/>
      <c r="TA89" s="271"/>
      <c r="TB89" s="271"/>
      <c r="TC89" s="271"/>
      <c r="TD89" s="271"/>
      <c r="TE89" s="271"/>
      <c r="TF89" s="271"/>
      <c r="TG89" s="271"/>
      <c r="TH89" s="271"/>
      <c r="TI89" s="271"/>
      <c r="TJ89" s="271"/>
      <c r="TK89" s="271"/>
      <c r="TL89" s="271"/>
      <c r="TM89" s="271"/>
      <c r="TN89" s="271"/>
      <c r="TO89" s="271"/>
      <c r="TP89" s="271"/>
      <c r="TQ89" s="271"/>
      <c r="TR89" s="271"/>
      <c r="TS89" s="271"/>
      <c r="TT89" s="271"/>
      <c r="TU89" s="271"/>
      <c r="TV89" s="271"/>
      <c r="TW89" s="271"/>
      <c r="TX89" s="271"/>
      <c r="TY89" s="271"/>
      <c r="TZ89" s="271"/>
      <c r="UA89" s="271"/>
      <c r="UB89" s="271"/>
      <c r="UC89" s="271"/>
      <c r="UD89" s="271"/>
      <c r="UE89" s="271"/>
      <c r="UF89" s="271"/>
      <c r="UG89" s="271"/>
      <c r="UH89" s="271"/>
      <c r="UI89" s="271"/>
      <c r="UJ89" s="271"/>
      <c r="UK89" s="271"/>
      <c r="UL89" s="271"/>
      <c r="UM89" s="271"/>
      <c r="UN89" s="271"/>
      <c r="UO89" s="271"/>
      <c r="UP89" s="271"/>
      <c r="UQ89" s="271"/>
      <c r="UR89" s="271"/>
      <c r="US89" s="271"/>
      <c r="UT89" s="271"/>
      <c r="UU89" s="271"/>
      <c r="UV89" s="271"/>
      <c r="UW89" s="271"/>
      <c r="UX89" s="271"/>
      <c r="UY89" s="271"/>
      <c r="UZ89" s="271"/>
      <c r="VA89" s="271"/>
      <c r="VB89" s="271"/>
      <c r="VC89" s="271"/>
      <c r="VD89" s="271"/>
      <c r="VE89" s="271"/>
      <c r="VF89" s="271"/>
      <c r="VG89" s="271"/>
      <c r="VH89" s="271"/>
      <c r="VI89" s="271"/>
      <c r="VJ89" s="271"/>
      <c r="VK89" s="271"/>
      <c r="VL89" s="271"/>
      <c r="VM89" s="271"/>
      <c r="VN89" s="271"/>
      <c r="VO89" s="271"/>
      <c r="VP89" s="271"/>
      <c r="VQ89" s="271"/>
      <c r="VR89" s="271"/>
      <c r="VS89" s="271"/>
      <c r="VT89" s="271"/>
      <c r="VU89" s="271"/>
      <c r="VV89" s="271"/>
      <c r="VW89" s="271"/>
      <c r="VX89" s="271"/>
      <c r="VY89" s="271"/>
      <c r="VZ89" s="271"/>
      <c r="WA89" s="271"/>
      <c r="WB89" s="271"/>
      <c r="WC89" s="271"/>
      <c r="WD89" s="271"/>
      <c r="WE89" s="271"/>
      <c r="WF89" s="271"/>
      <c r="WG89" s="271"/>
      <c r="WH89" s="271"/>
      <c r="WI89" s="271"/>
      <c r="WJ89" s="271"/>
      <c r="WK89" s="271"/>
      <c r="WL89" s="271"/>
      <c r="WM89" s="271"/>
      <c r="WN89" s="271"/>
      <c r="WO89" s="271"/>
      <c r="WP89" s="271"/>
      <c r="WQ89" s="271"/>
      <c r="WR89" s="271"/>
      <c r="WS89" s="271"/>
      <c r="WT89" s="271"/>
      <c r="WU89" s="271"/>
      <c r="WV89" s="271"/>
      <c r="WW89" s="271"/>
      <c r="WX89" s="271"/>
      <c r="WY89" s="271"/>
      <c r="WZ89" s="271"/>
      <c r="XA89" s="271"/>
      <c r="XB89" s="271"/>
      <c r="XC89" s="271"/>
      <c r="XD89" s="271"/>
      <c r="XE89" s="271"/>
      <c r="XF89" s="271"/>
      <c r="XG89" s="271"/>
      <c r="XH89" s="271"/>
      <c r="XI89" s="271"/>
      <c r="XJ89" s="271"/>
      <c r="XK89" s="271"/>
      <c r="XL89" s="271"/>
      <c r="XM89" s="271"/>
      <c r="XN89" s="271"/>
      <c r="XO89" s="271"/>
      <c r="XP89" s="271"/>
      <c r="XQ89" s="271"/>
      <c r="XR89" s="271"/>
      <c r="XS89" s="271"/>
      <c r="XT89" s="271"/>
      <c r="XU89" s="271"/>
      <c r="XV89" s="271"/>
      <c r="XW89" s="271"/>
      <c r="XX89" s="271"/>
      <c r="XY89" s="271"/>
      <c r="XZ89" s="271"/>
      <c r="YA89" s="271"/>
      <c r="YB89" s="271"/>
      <c r="YC89" s="271"/>
      <c r="YD89" s="271"/>
      <c r="YE89" s="271"/>
      <c r="YF89" s="271"/>
      <c r="YG89" s="271"/>
      <c r="YH89" s="271"/>
      <c r="YI89" s="271"/>
      <c r="YJ89" s="271"/>
      <c r="YK89" s="271"/>
      <c r="YL89" s="271"/>
      <c r="YM89" s="271"/>
      <c r="YN89" s="271"/>
      <c r="YO89" s="271"/>
      <c r="YP89" s="271"/>
      <c r="YQ89" s="271"/>
      <c r="YR89" s="271"/>
      <c r="YS89" s="271"/>
      <c r="YT89" s="271"/>
      <c r="YU89" s="271"/>
      <c r="YV89" s="271"/>
      <c r="YW89" s="271"/>
      <c r="YX89" s="271"/>
      <c r="YY89" s="271"/>
      <c r="YZ89" s="271"/>
      <c r="ZA89" s="271"/>
      <c r="ZB89" s="271"/>
      <c r="ZC89" s="271"/>
      <c r="ZD89" s="271"/>
      <c r="ZE89" s="271"/>
      <c r="ZF89" s="271"/>
      <c r="ZG89" s="271"/>
      <c r="ZH89" s="271"/>
      <c r="ZI89" s="271"/>
      <c r="ZJ89" s="271"/>
      <c r="ZK89" s="271"/>
      <c r="ZL89" s="271"/>
      <c r="ZM89" s="271"/>
      <c r="ZN89" s="271"/>
      <c r="ZO89" s="271"/>
      <c r="ZP89" s="271"/>
      <c r="ZQ89" s="271"/>
      <c r="ZR89" s="271"/>
      <c r="ZS89" s="271"/>
      <c r="ZT89" s="271"/>
      <c r="ZU89" s="271"/>
      <c r="ZV89" s="271"/>
      <c r="ZW89" s="271"/>
      <c r="ZX89" s="271"/>
      <c r="ZY89" s="271"/>
      <c r="ZZ89" s="271"/>
      <c r="AAA89" s="271"/>
      <c r="AAB89" s="271"/>
      <c r="AAC89" s="271"/>
      <c r="AAD89" s="271"/>
      <c r="AAE89" s="271"/>
      <c r="AAF89" s="271"/>
      <c r="AAG89" s="271"/>
      <c r="AAH89" s="271"/>
      <c r="AAI89" s="271"/>
      <c r="AAJ89" s="271"/>
      <c r="AAK89" s="271"/>
      <c r="AAL89" s="271"/>
      <c r="AAM89" s="271"/>
      <c r="AAN89" s="271"/>
      <c r="AAO89" s="271"/>
      <c r="AAP89" s="271"/>
      <c r="AAQ89" s="271"/>
      <c r="AAR89" s="271"/>
      <c r="AAS89" s="271"/>
      <c r="AAT89" s="271"/>
      <c r="AAU89" s="271"/>
      <c r="AAV89" s="271"/>
      <c r="AAW89" s="271"/>
      <c r="AAX89" s="271"/>
      <c r="AAY89" s="271"/>
      <c r="AAZ89" s="271"/>
      <c r="ABA89" s="271"/>
      <c r="ABB89" s="271"/>
      <c r="ABC89" s="271"/>
      <c r="ABD89" s="271"/>
      <c r="ABE89" s="271"/>
      <c r="ABF89" s="271"/>
      <c r="ABG89" s="271"/>
      <c r="ABH89" s="271"/>
      <c r="ABI89" s="271"/>
      <c r="ABJ89" s="271"/>
      <c r="ABK89" s="271"/>
      <c r="ABL89" s="271"/>
      <c r="ABM89" s="271"/>
      <c r="ABN89" s="271"/>
      <c r="ABO89" s="271"/>
      <c r="ABP89" s="271"/>
      <c r="ABQ89" s="271"/>
      <c r="ABR89" s="271"/>
      <c r="ABS89" s="271"/>
      <c r="ABT89" s="271"/>
      <c r="ABU89" s="271"/>
      <c r="ABV89" s="271"/>
      <c r="ABW89" s="271"/>
      <c r="ABX89" s="271"/>
      <c r="ABY89" s="271"/>
      <c r="ABZ89" s="271"/>
      <c r="ACA89" s="271"/>
      <c r="ACB89" s="271"/>
      <c r="ACC89" s="271"/>
      <c r="ACD89" s="271"/>
      <c r="ACE89" s="271"/>
      <c r="ACF89" s="271"/>
      <c r="ACG89" s="271"/>
      <c r="ACH89" s="271"/>
      <c r="ACI89" s="271"/>
      <c r="ACJ89" s="271"/>
      <c r="ACK89" s="271"/>
      <c r="ACL89" s="271"/>
      <c r="ACM89" s="271"/>
      <c r="ACN89" s="271"/>
      <c r="ACO89" s="271"/>
      <c r="ACP89" s="271"/>
      <c r="ACQ89" s="271"/>
      <c r="ACR89" s="271"/>
      <c r="ACS89" s="271"/>
      <c r="ACT89" s="271"/>
      <c r="ACU89" s="271"/>
      <c r="ACV89" s="271"/>
      <c r="ACW89" s="271"/>
      <c r="ACX89" s="271"/>
      <c r="ACY89" s="271"/>
      <c r="ACZ89" s="271"/>
      <c r="ADA89" s="271"/>
      <c r="ADB89" s="271"/>
      <c r="ADC89" s="271"/>
      <c r="ADD89" s="271"/>
      <c r="ADE89" s="271"/>
      <c r="ADF89" s="271"/>
      <c r="ADG89" s="271"/>
      <c r="ADH89" s="271"/>
      <c r="ADI89" s="271"/>
      <c r="ADJ89" s="271"/>
      <c r="ADK89" s="271"/>
      <c r="ADL89" s="271"/>
      <c r="ADM89" s="271"/>
      <c r="ADN89" s="271"/>
      <c r="ADO89" s="271"/>
      <c r="ADP89" s="271"/>
      <c r="ADQ89" s="271"/>
      <c r="ADR89" s="271"/>
      <c r="ADS89" s="271"/>
      <c r="ADT89" s="271"/>
      <c r="ADU89" s="271"/>
      <c r="ADV89" s="271"/>
      <c r="ADW89" s="271"/>
      <c r="ADX89" s="271"/>
      <c r="ADY89" s="271"/>
      <c r="ADZ89" s="271"/>
      <c r="AEA89" s="271"/>
      <c r="AEB89" s="271"/>
      <c r="AEC89" s="271"/>
      <c r="AED89" s="271"/>
      <c r="AEE89" s="271"/>
      <c r="AEF89" s="271"/>
      <c r="AEG89" s="271"/>
      <c r="AEH89" s="271"/>
      <c r="AEI89" s="271"/>
      <c r="AEJ89" s="271"/>
      <c r="AEK89" s="271"/>
      <c r="AEL89" s="271"/>
      <c r="AEM89" s="271"/>
      <c r="AEN89" s="271"/>
      <c r="AEO89" s="271"/>
      <c r="AEP89" s="271"/>
      <c r="AEQ89" s="271"/>
      <c r="AER89" s="271"/>
      <c r="AES89" s="271"/>
      <c r="AET89" s="271"/>
      <c r="AEU89" s="271"/>
      <c r="AEV89" s="271"/>
      <c r="AEW89" s="271"/>
      <c r="AEX89" s="271"/>
      <c r="AEY89" s="271"/>
      <c r="AEZ89" s="271"/>
      <c r="AFA89" s="271"/>
      <c r="AFB89" s="271"/>
      <c r="AFC89" s="271"/>
      <c r="AFD89" s="271"/>
      <c r="AFE89" s="271"/>
      <c r="AFF89" s="271"/>
      <c r="AFG89" s="271"/>
      <c r="AFH89" s="271"/>
      <c r="AFI89" s="271"/>
      <c r="AFJ89" s="271"/>
      <c r="AFK89" s="271"/>
      <c r="AFL89" s="271"/>
      <c r="AFM89" s="271"/>
      <c r="AFN89" s="271"/>
      <c r="AFO89" s="271"/>
      <c r="AFP89" s="271"/>
      <c r="AFQ89" s="271"/>
      <c r="AFR89" s="271"/>
      <c r="AFS89" s="271"/>
      <c r="AFT89" s="271"/>
      <c r="AFU89" s="271"/>
      <c r="AFV89" s="271"/>
      <c r="AFW89" s="271"/>
      <c r="AFX89" s="271"/>
      <c r="AFY89" s="271"/>
      <c r="AFZ89" s="271"/>
      <c r="AGA89" s="271"/>
      <c r="AGB89" s="271"/>
      <c r="AGC89" s="271"/>
      <c r="AGD89" s="271"/>
      <c r="AGE89" s="271"/>
      <c r="AGF89" s="271"/>
      <c r="AGG89" s="271"/>
      <c r="AGH89" s="271"/>
      <c r="AGI89" s="271"/>
      <c r="AGJ89" s="271"/>
      <c r="AGK89" s="271"/>
      <c r="AGL89" s="271"/>
      <c r="AGM89" s="271"/>
      <c r="AGN89" s="271"/>
      <c r="AGO89" s="271"/>
      <c r="AGP89" s="271"/>
      <c r="AGQ89" s="271"/>
      <c r="AGR89" s="271"/>
      <c r="AGS89" s="271"/>
      <c r="AGT89" s="271"/>
      <c r="AGU89" s="271"/>
      <c r="AGV89" s="271"/>
      <c r="AGW89" s="271"/>
      <c r="AGX89" s="271"/>
      <c r="AGY89" s="271"/>
      <c r="AGZ89" s="271"/>
      <c r="AHA89" s="271"/>
      <c r="AHB89" s="271"/>
      <c r="AHC89" s="271"/>
      <c r="AHD89" s="271"/>
      <c r="AHE89" s="271"/>
      <c r="AHF89" s="271"/>
      <c r="AHG89" s="271"/>
      <c r="AHH89" s="271"/>
      <c r="AHI89" s="271"/>
      <c r="AHJ89" s="271"/>
      <c r="AHK89" s="271"/>
      <c r="AHL89" s="271"/>
      <c r="AHM89" s="271"/>
      <c r="AHN89" s="271"/>
      <c r="AHO89" s="271"/>
      <c r="AHP89" s="271"/>
      <c r="AHQ89" s="271"/>
      <c r="AHR89" s="271"/>
      <c r="AHS89" s="271"/>
      <c r="AHT89" s="271"/>
      <c r="AHU89" s="271"/>
      <c r="AHV89" s="271"/>
      <c r="AHW89" s="271"/>
      <c r="AHX89" s="271"/>
      <c r="AHY89" s="271"/>
      <c r="AHZ89" s="271"/>
      <c r="AIA89" s="271"/>
      <c r="AIB89" s="271"/>
      <c r="AIC89" s="271"/>
      <c r="AID89" s="271"/>
      <c r="AIE89" s="271"/>
      <c r="AIF89" s="271"/>
      <c r="AIG89" s="271"/>
      <c r="AIH89" s="271"/>
      <c r="AII89" s="271"/>
      <c r="AIJ89" s="271"/>
      <c r="AIK89" s="271"/>
      <c r="AIL89" s="271"/>
      <c r="AIM89" s="271"/>
      <c r="AIN89" s="271"/>
      <c r="AIO89" s="271"/>
      <c r="AIP89" s="271"/>
      <c r="AIQ89" s="271"/>
      <c r="AIR89" s="271"/>
      <c r="AIS89" s="271"/>
      <c r="AIT89" s="271"/>
      <c r="AIU89" s="271"/>
      <c r="AIV89" s="271"/>
      <c r="AIW89" s="271"/>
      <c r="AIX89" s="271"/>
      <c r="AIY89" s="271"/>
      <c r="AIZ89" s="271"/>
      <c r="AJA89" s="271"/>
      <c r="AJB89" s="271"/>
      <c r="AJC89" s="271"/>
      <c r="AJD89" s="271"/>
      <c r="AJE89" s="271"/>
      <c r="AJF89" s="271"/>
      <c r="AJG89" s="271"/>
      <c r="AJH89" s="271"/>
      <c r="AJI89" s="271"/>
      <c r="AJJ89" s="271"/>
      <c r="AJK89" s="271"/>
      <c r="AJL89" s="271"/>
      <c r="AJM89" s="271"/>
      <c r="AJN89" s="271"/>
      <c r="AJO89" s="271"/>
      <c r="AJP89" s="271"/>
      <c r="AJQ89" s="271"/>
      <c r="AJR89" s="271"/>
      <c r="AJS89" s="271"/>
      <c r="AJT89" s="271"/>
      <c r="AJU89" s="271"/>
      <c r="AJV89" s="271"/>
      <c r="AJW89" s="271"/>
      <c r="AJX89" s="271"/>
      <c r="AJY89" s="271"/>
      <c r="AJZ89" s="271"/>
      <c r="AKA89" s="271"/>
      <c r="AKB89" s="271"/>
      <c r="AKC89" s="271"/>
      <c r="AKD89" s="271"/>
      <c r="AKE89" s="271"/>
      <c r="AKF89" s="271"/>
      <c r="AKG89" s="271"/>
      <c r="AKH89" s="271"/>
      <c r="AKI89" s="271"/>
      <c r="AKJ89" s="271"/>
      <c r="AKK89" s="271"/>
      <c r="AKL89" s="271"/>
      <c r="AKM89" s="271"/>
      <c r="AKN89" s="271"/>
      <c r="AKO89" s="271"/>
      <c r="AKP89" s="271"/>
      <c r="AKQ89" s="271"/>
      <c r="AKR89" s="271"/>
      <c r="AKS89" s="271"/>
      <c r="AKT89" s="271"/>
      <c r="AKU89" s="271"/>
      <c r="AKV89" s="271"/>
      <c r="AKW89" s="271"/>
      <c r="AKX89" s="271"/>
      <c r="AKY89" s="271"/>
      <c r="AKZ89" s="271"/>
      <c r="ALA89" s="271"/>
      <c r="ALB89" s="271"/>
      <c r="ALC89" s="271"/>
      <c r="ALD89" s="271"/>
      <c r="ALE89" s="271"/>
      <c r="ALF89" s="271"/>
      <c r="ALG89" s="271"/>
      <c r="ALH89" s="271"/>
      <c r="ALI89" s="271"/>
      <c r="ALJ89" s="271"/>
      <c r="ALK89" s="271"/>
      <c r="ALL89" s="271"/>
      <c r="ALM89" s="271"/>
      <c r="ALN89" s="271"/>
      <c r="ALO89" s="271"/>
      <c r="ALP89" s="271"/>
      <c r="ALQ89" s="271"/>
      <c r="ALR89" s="271"/>
      <c r="ALS89" s="271"/>
      <c r="ALT89" s="271"/>
      <c r="ALU89" s="271"/>
      <c r="ALV89" s="271"/>
      <c r="ALW89" s="271"/>
      <c r="ALX89" s="271"/>
      <c r="ALY89" s="271"/>
      <c r="ALZ89" s="271"/>
      <c r="AMA89" s="271"/>
      <c r="AMB89" s="271"/>
      <c r="AMC89" s="271"/>
      <c r="AMD89" s="271"/>
      <c r="AME89" s="271"/>
      <c r="AMF89" s="271"/>
      <c r="AMG89" s="271"/>
      <c r="AMH89" s="271"/>
      <c r="AMI89" s="271"/>
      <c r="AMJ89" s="271"/>
      <c r="AMK89" s="271"/>
      <c r="AML89" s="271"/>
      <c r="AMM89" s="271"/>
      <c r="AMN89" s="271"/>
      <c r="AMO89" s="271"/>
    </row>
    <row r="90" spans="1:1029" s="1" customFormat="1" ht="69" hidden="1" customHeight="1">
      <c r="A90" s="2"/>
      <c r="B90" s="10"/>
      <c r="C90" s="280"/>
      <c r="D90" s="281"/>
      <c r="E90" s="10" t="s">
        <v>1718</v>
      </c>
      <c r="F90" s="10" t="s">
        <v>61</v>
      </c>
      <c r="G90" s="11"/>
      <c r="H90" s="11"/>
      <c r="I90" s="11"/>
      <c r="J90" s="11"/>
      <c r="K90" s="11"/>
      <c r="L90" s="11"/>
      <c r="M90" s="11"/>
      <c r="N90" s="395"/>
      <c r="O90" s="390"/>
      <c r="P90" s="390"/>
      <c r="Q90" s="390"/>
      <c r="R90" s="385"/>
      <c r="S90" s="386"/>
      <c r="T90" s="399"/>
      <c r="U90" s="399"/>
      <c r="V90" s="399"/>
      <c r="W90" s="399"/>
      <c r="X90" s="399"/>
      <c r="Y90" s="399"/>
      <c r="Z90" s="399"/>
      <c r="AA90" s="400"/>
      <c r="AB90" s="383"/>
      <c r="AC90" s="388"/>
      <c r="AD90" s="387"/>
      <c r="AE90" s="387"/>
      <c r="AF90" s="387"/>
      <c r="AG90" s="387"/>
      <c r="AH90" s="387"/>
      <c r="AI90" s="387"/>
      <c r="AJ90" s="387"/>
      <c r="AK90" s="387"/>
      <c r="AL90" s="387"/>
      <c r="AM90" s="387"/>
      <c r="AN90" s="390"/>
      <c r="AO90" s="390" t="s">
        <v>404</v>
      </c>
      <c r="AP90" s="390"/>
      <c r="AQ90" s="390"/>
      <c r="AR90" s="390"/>
      <c r="AS90" s="390"/>
      <c r="AT90" s="387"/>
      <c r="AU90" s="387"/>
      <c r="AV90" s="387"/>
      <c r="AW90" s="387"/>
      <c r="AX90" s="387"/>
      <c r="AY90" s="387"/>
      <c r="AZ90" s="387"/>
      <c r="BA90" s="387"/>
      <c r="BB90" s="387"/>
      <c r="BC90" s="387"/>
      <c r="BD90" s="387"/>
      <c r="BE90" s="387"/>
      <c r="BF90" s="387"/>
      <c r="BG90" s="387"/>
      <c r="BH90" s="387"/>
      <c r="BI90" s="387"/>
      <c r="BJ90" s="387"/>
      <c r="BK90" s="389"/>
      <c r="BL90" s="10"/>
      <c r="BM90" s="10"/>
      <c r="BN90" s="10">
        <v>76</v>
      </c>
      <c r="BO90" s="10"/>
      <c r="BP90" s="10" t="s">
        <v>1717</v>
      </c>
      <c r="BQ90" s="10"/>
      <c r="BR90" s="10"/>
      <c r="BS90" s="282"/>
      <c r="BT90" s="10"/>
      <c r="BU90" s="10" t="s">
        <v>1725</v>
      </c>
      <c r="BV90" s="10"/>
      <c r="BW90" s="289"/>
      <c r="BX90" s="289"/>
      <c r="BY90" s="232"/>
      <c r="BZ90" s="232"/>
      <c r="CA90" s="232"/>
      <c r="CB90" s="50"/>
      <c r="CC90" s="411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  <c r="ADK90" s="50"/>
      <c r="ADL90" s="50"/>
      <c r="ADM90" s="50"/>
      <c r="ADN90" s="50"/>
      <c r="ADO90" s="50"/>
      <c r="ADP90" s="50"/>
      <c r="ADQ90" s="50"/>
      <c r="ADR90" s="50"/>
      <c r="ADS90" s="50"/>
      <c r="ADT90" s="50"/>
      <c r="ADU90" s="50"/>
      <c r="ADV90" s="50"/>
      <c r="ADW90" s="50"/>
      <c r="ADX90" s="50"/>
      <c r="ADY90" s="50"/>
      <c r="ADZ90" s="50"/>
      <c r="AEA90" s="50"/>
      <c r="AEB90" s="50"/>
      <c r="AEC90" s="50"/>
      <c r="AED90" s="50"/>
      <c r="AEE90" s="50"/>
      <c r="AEF90" s="50"/>
      <c r="AEG90" s="50"/>
      <c r="AEH90" s="50"/>
      <c r="AEI90" s="50"/>
      <c r="AEJ90" s="50"/>
      <c r="AEK90" s="50"/>
      <c r="AEL90" s="50"/>
      <c r="AEM90" s="50"/>
      <c r="AEN90" s="50"/>
      <c r="AEO90" s="50"/>
      <c r="AEP90" s="50"/>
      <c r="AEQ90" s="50"/>
      <c r="AER90" s="50"/>
      <c r="AES90" s="50"/>
      <c r="AET90" s="50"/>
      <c r="AEU90" s="50"/>
      <c r="AEV90" s="50"/>
      <c r="AEW90" s="50"/>
      <c r="AEX90" s="50"/>
      <c r="AEY90" s="50"/>
      <c r="AEZ90" s="50"/>
      <c r="AFA90" s="50"/>
      <c r="AFB90" s="50"/>
      <c r="AFC90" s="50"/>
      <c r="AFD90" s="50"/>
      <c r="AFE90" s="50"/>
      <c r="AFF90" s="50"/>
      <c r="AFG90" s="50"/>
      <c r="AFH90" s="50"/>
      <c r="AFI90" s="50"/>
      <c r="AFJ90" s="50"/>
      <c r="AFK90" s="50"/>
      <c r="AFL90" s="50"/>
      <c r="AFM90" s="50"/>
      <c r="AFN90" s="50"/>
      <c r="AFO90" s="50"/>
      <c r="AFP90" s="50"/>
      <c r="AFQ90" s="50"/>
      <c r="AFR90" s="50"/>
      <c r="AFS90" s="50"/>
      <c r="AFT90" s="50"/>
      <c r="AFU90" s="50"/>
      <c r="AFV90" s="50"/>
      <c r="AFW90" s="50"/>
      <c r="AFX90" s="50"/>
      <c r="AFY90" s="50"/>
      <c r="AFZ90" s="50"/>
      <c r="AGA90" s="50"/>
      <c r="AGB90" s="50"/>
      <c r="AGC90" s="50"/>
      <c r="AGD90" s="50"/>
      <c r="AGE90" s="50"/>
      <c r="AGF90" s="50"/>
      <c r="AGG90" s="50"/>
      <c r="AGH90" s="50"/>
      <c r="AGI90" s="50"/>
      <c r="AGJ90" s="50"/>
      <c r="AGK90" s="50"/>
      <c r="AGL90" s="50"/>
      <c r="AGM90" s="50"/>
      <c r="AGN90" s="50"/>
      <c r="AGO90" s="50"/>
      <c r="AGP90" s="50"/>
      <c r="AGQ90" s="50"/>
      <c r="AGR90" s="50"/>
      <c r="AGS90" s="50"/>
      <c r="AGT90" s="50"/>
      <c r="AGU90" s="50"/>
      <c r="AGV90" s="50"/>
      <c r="AGW90" s="50"/>
      <c r="AGX90" s="50"/>
      <c r="AGY90" s="50"/>
      <c r="AGZ90" s="50"/>
      <c r="AHA90" s="50"/>
      <c r="AHB90" s="50"/>
      <c r="AHC90" s="50"/>
      <c r="AHD90" s="50"/>
      <c r="AHE90" s="50"/>
      <c r="AHF90" s="50"/>
      <c r="AHG90" s="50"/>
      <c r="AHH90" s="50"/>
      <c r="AHI90" s="50"/>
      <c r="AHJ90" s="50"/>
      <c r="AHK90" s="50"/>
      <c r="AHL90" s="50"/>
      <c r="AHM90" s="50"/>
      <c r="AHN90" s="50"/>
      <c r="AHO90" s="50"/>
      <c r="AHP90" s="50"/>
      <c r="AHQ90" s="50"/>
      <c r="AHR90" s="50"/>
      <c r="AHS90" s="50"/>
      <c r="AHT90" s="50"/>
      <c r="AHU90" s="50"/>
      <c r="AHV90" s="50"/>
      <c r="AHW90" s="50"/>
      <c r="AHX90" s="50"/>
      <c r="AHY90" s="50"/>
      <c r="AHZ90" s="50"/>
      <c r="AIA90" s="50"/>
      <c r="AIB90" s="50"/>
      <c r="AIC90" s="50"/>
      <c r="AID90" s="50"/>
      <c r="AIE90" s="50"/>
      <c r="AIF90" s="50"/>
      <c r="AIG90" s="50"/>
      <c r="AIH90" s="50"/>
      <c r="AII90" s="50"/>
      <c r="AIJ90" s="50"/>
      <c r="AIK90" s="50"/>
      <c r="AIL90" s="50"/>
      <c r="AIM90" s="50"/>
      <c r="AIN90" s="50"/>
      <c r="AIO90" s="50"/>
      <c r="AIP90" s="50"/>
      <c r="AIQ90" s="50"/>
      <c r="AIR90" s="50"/>
      <c r="AIS90" s="50"/>
      <c r="AIT90" s="50"/>
      <c r="AIU90" s="50"/>
      <c r="AIV90" s="50"/>
      <c r="AIW90" s="50"/>
      <c r="AIX90" s="50"/>
      <c r="AIY90" s="50"/>
      <c r="AIZ90" s="50"/>
      <c r="AJA90" s="50"/>
      <c r="AJB90" s="50"/>
      <c r="AJC90" s="50"/>
      <c r="AJD90" s="50"/>
      <c r="AJE90" s="50"/>
      <c r="AJF90" s="50"/>
      <c r="AJG90" s="50"/>
      <c r="AJH90" s="50"/>
      <c r="AJI90" s="50"/>
      <c r="AJJ90" s="50"/>
      <c r="AJK90" s="50"/>
      <c r="AJL90" s="50"/>
      <c r="AJM90" s="50"/>
      <c r="AJN90" s="50"/>
      <c r="AJO90" s="50"/>
      <c r="AJP90" s="50"/>
      <c r="AJQ90" s="50"/>
      <c r="AJR90" s="50"/>
      <c r="AJS90" s="50"/>
      <c r="AJT90" s="50"/>
      <c r="AJU90" s="50"/>
      <c r="AJV90" s="50"/>
      <c r="AJW90" s="50"/>
      <c r="AJX90" s="50"/>
      <c r="AJY90" s="50"/>
      <c r="AJZ90" s="50"/>
      <c r="AKA90" s="50"/>
      <c r="AKB90" s="50"/>
      <c r="AKC90" s="50"/>
      <c r="AKD90" s="50"/>
      <c r="AKE90" s="50"/>
      <c r="AKF90" s="50"/>
      <c r="AKG90" s="50"/>
      <c r="AKH90" s="50"/>
      <c r="AKI90" s="50"/>
      <c r="AKJ90" s="50"/>
      <c r="AKK90" s="50"/>
      <c r="AKL90" s="50"/>
      <c r="AKM90" s="50"/>
      <c r="AKN90" s="50"/>
      <c r="AKO90" s="50"/>
      <c r="AKP90" s="50"/>
      <c r="AKQ90" s="50"/>
      <c r="AKR90" s="50"/>
      <c r="AKS90" s="50"/>
      <c r="AKT90" s="50"/>
      <c r="AKU90" s="50"/>
      <c r="AKV90" s="50"/>
      <c r="AKW90" s="50"/>
      <c r="AKX90" s="50"/>
      <c r="AKY90" s="50"/>
      <c r="AKZ90" s="50"/>
      <c r="ALA90" s="50"/>
      <c r="ALB90" s="50"/>
      <c r="ALC90" s="50"/>
      <c r="ALD90" s="50"/>
      <c r="ALE90" s="50"/>
      <c r="ALF90" s="50"/>
      <c r="ALG90" s="50"/>
      <c r="ALH90" s="50"/>
      <c r="ALI90" s="50"/>
      <c r="ALJ90" s="50"/>
      <c r="ALK90" s="50"/>
      <c r="ALL90" s="50"/>
      <c r="ALM90" s="50"/>
      <c r="ALN90" s="50"/>
      <c r="ALO90" s="50"/>
      <c r="ALP90" s="50"/>
      <c r="ALQ90" s="50"/>
      <c r="ALR90" s="50"/>
      <c r="ALS90" s="50"/>
      <c r="ALT90" s="50"/>
      <c r="ALU90" s="50"/>
      <c r="ALV90" s="50"/>
      <c r="ALW90" s="50"/>
      <c r="ALX90" s="50"/>
      <c r="ALY90" s="50"/>
      <c r="ALZ90" s="50"/>
      <c r="AMA90" s="50"/>
      <c r="AMB90" s="50"/>
      <c r="AMC90" s="50"/>
      <c r="AMD90" s="50"/>
      <c r="AME90" s="50"/>
      <c r="AMF90" s="50"/>
      <c r="AMG90" s="50"/>
      <c r="AMH90" s="50"/>
      <c r="AMI90" s="50"/>
      <c r="AMJ90" s="50"/>
      <c r="AMK90" s="50"/>
      <c r="AML90" s="50"/>
      <c r="AMM90" s="50"/>
      <c r="AMN90" s="50"/>
      <c r="AMO90" s="50"/>
    </row>
    <row r="91" spans="1:1029" s="1" customFormat="1" ht="69" customHeight="1">
      <c r="A91" s="2"/>
      <c r="B91" s="10">
        <v>6</v>
      </c>
      <c r="C91" s="280">
        <v>73</v>
      </c>
      <c r="D91" s="281">
        <v>47</v>
      </c>
      <c r="E91" s="10" t="s">
        <v>431</v>
      </c>
      <c r="F91" s="10" t="s">
        <v>61</v>
      </c>
      <c r="G91" s="11"/>
      <c r="H91" s="11"/>
      <c r="I91" s="11"/>
      <c r="J91" s="11"/>
      <c r="K91" s="11"/>
      <c r="L91" s="11"/>
      <c r="M91" s="11" t="s">
        <v>1669</v>
      </c>
      <c r="N91" s="395">
        <v>45</v>
      </c>
      <c r="O91" s="390" t="s">
        <v>419</v>
      </c>
      <c r="P91" s="390" t="s">
        <v>400</v>
      </c>
      <c r="Q91" s="390" t="s">
        <v>64</v>
      </c>
      <c r="R91" s="385">
        <v>2</v>
      </c>
      <c r="S91" s="386">
        <v>23</v>
      </c>
      <c r="T91" s="399"/>
      <c r="U91" s="399"/>
      <c r="V91" s="399"/>
      <c r="W91" s="399">
        <v>1</v>
      </c>
      <c r="X91" s="399"/>
      <c r="Y91" s="399"/>
      <c r="Z91" s="399"/>
      <c r="AA91" s="400">
        <v>1</v>
      </c>
      <c r="AB91" s="383">
        <v>70</v>
      </c>
      <c r="AC91" s="388">
        <v>2</v>
      </c>
      <c r="AD91" s="387" t="s">
        <v>147</v>
      </c>
      <c r="AE91" s="387" t="s">
        <v>66</v>
      </c>
      <c r="AF91" s="387" t="s">
        <v>432</v>
      </c>
      <c r="AG91" s="387" t="s">
        <v>68</v>
      </c>
      <c r="AH91" s="387" t="s">
        <v>433</v>
      </c>
      <c r="AI91" s="387" t="s">
        <v>162</v>
      </c>
      <c r="AJ91" s="387" t="s">
        <v>434</v>
      </c>
      <c r="AK91" s="387" t="s">
        <v>68</v>
      </c>
      <c r="AL91" s="387" t="s">
        <v>93</v>
      </c>
      <c r="AM91" s="387" t="s">
        <v>435</v>
      </c>
      <c r="AN91" s="390" t="s">
        <v>403</v>
      </c>
      <c r="AO91" s="390" t="s">
        <v>404</v>
      </c>
      <c r="AP91" s="390"/>
      <c r="AQ91" s="390"/>
      <c r="AR91" s="390"/>
      <c r="AS91" s="390"/>
      <c r="AT91" s="387"/>
      <c r="AU91" s="387"/>
      <c r="AV91" s="387"/>
      <c r="AW91" s="387"/>
      <c r="AX91" s="387"/>
      <c r="AY91" s="387"/>
      <c r="AZ91" s="387"/>
      <c r="BA91" s="387"/>
      <c r="BB91" s="387">
        <v>1</v>
      </c>
      <c r="BC91" s="387"/>
      <c r="BD91" s="387"/>
      <c r="BE91" s="387"/>
      <c r="BF91" s="387"/>
      <c r="BG91" s="387"/>
      <c r="BH91" s="387"/>
      <c r="BI91" s="387"/>
      <c r="BJ91" s="387"/>
      <c r="BK91" s="389">
        <v>1230</v>
      </c>
      <c r="BL91" s="10"/>
      <c r="BM91" s="10"/>
      <c r="BN91" s="10">
        <v>72</v>
      </c>
      <c r="BO91" s="10" t="s">
        <v>74</v>
      </c>
      <c r="BP91" s="10" t="s">
        <v>74</v>
      </c>
      <c r="BQ91" s="10">
        <v>1</v>
      </c>
      <c r="BR91" s="10" t="str">
        <f t="shared" si="1"/>
        <v>73_47</v>
      </c>
      <c r="BS91" s="282"/>
      <c r="BT91" s="10"/>
      <c r="BU91" s="10" t="s">
        <v>1777</v>
      </c>
      <c r="BV91" s="10"/>
      <c r="BW91" s="289"/>
      <c r="BX91" s="289"/>
      <c r="BY91" s="457"/>
      <c r="BZ91" s="457"/>
      <c r="CA91" s="457"/>
      <c r="CB91" s="271"/>
      <c r="CC91" s="458" t="s">
        <v>1959</v>
      </c>
      <c r="CD91" s="271"/>
      <c r="CE91" s="271"/>
      <c r="CF91" s="271"/>
      <c r="CG91" s="271"/>
      <c r="CH91" s="271"/>
      <c r="CI91" s="271"/>
      <c r="CJ91" s="271"/>
      <c r="CK91" s="271"/>
      <c r="CL91" s="271"/>
      <c r="CM91" s="271"/>
      <c r="CN91" s="271"/>
      <c r="CO91" s="271"/>
      <c r="CP91" s="271"/>
      <c r="CQ91" s="271"/>
      <c r="CR91" s="271"/>
      <c r="CS91" s="271"/>
      <c r="CT91" s="271"/>
      <c r="CU91" s="271"/>
      <c r="CV91" s="271"/>
      <c r="CW91" s="271"/>
      <c r="CX91" s="271"/>
      <c r="CY91" s="271"/>
      <c r="CZ91" s="271"/>
      <c r="DA91" s="271"/>
      <c r="DB91" s="271"/>
      <c r="DC91" s="271"/>
      <c r="DD91" s="271"/>
      <c r="DE91" s="271"/>
      <c r="DF91" s="271"/>
      <c r="DG91" s="271"/>
      <c r="DH91" s="271"/>
      <c r="DI91" s="271"/>
      <c r="DJ91" s="271"/>
      <c r="DK91" s="271"/>
      <c r="DL91" s="271"/>
      <c r="DM91" s="271"/>
      <c r="DN91" s="271"/>
      <c r="DO91" s="271"/>
      <c r="DP91" s="271"/>
      <c r="DQ91" s="271"/>
      <c r="DR91" s="271"/>
      <c r="DS91" s="271"/>
      <c r="DT91" s="271"/>
      <c r="DU91" s="271"/>
      <c r="DV91" s="271"/>
      <c r="DW91" s="271"/>
      <c r="DX91" s="271"/>
      <c r="DY91" s="271"/>
      <c r="DZ91" s="271"/>
      <c r="EA91" s="271"/>
      <c r="EB91" s="271"/>
      <c r="EC91" s="271"/>
      <c r="ED91" s="271"/>
      <c r="EE91" s="271"/>
      <c r="EF91" s="271"/>
      <c r="EG91" s="271"/>
      <c r="EH91" s="271"/>
      <c r="EI91" s="271"/>
      <c r="EJ91" s="271"/>
      <c r="EK91" s="271"/>
      <c r="EL91" s="271"/>
      <c r="EM91" s="271"/>
      <c r="EN91" s="271"/>
      <c r="EO91" s="271"/>
      <c r="EP91" s="271"/>
      <c r="EQ91" s="271"/>
      <c r="ER91" s="271"/>
      <c r="ES91" s="271"/>
      <c r="ET91" s="271"/>
      <c r="EU91" s="271"/>
      <c r="EV91" s="271"/>
      <c r="EW91" s="271"/>
      <c r="EX91" s="271"/>
      <c r="EY91" s="271"/>
      <c r="EZ91" s="271"/>
      <c r="FA91" s="271"/>
      <c r="FB91" s="271"/>
      <c r="FC91" s="271"/>
      <c r="FD91" s="271"/>
      <c r="FE91" s="271"/>
      <c r="FF91" s="271"/>
      <c r="FG91" s="271"/>
      <c r="FH91" s="271"/>
      <c r="FI91" s="271"/>
      <c r="FJ91" s="271"/>
      <c r="FK91" s="271"/>
      <c r="FL91" s="271"/>
      <c r="FM91" s="271"/>
      <c r="FN91" s="271"/>
      <c r="FO91" s="271"/>
      <c r="FP91" s="271"/>
      <c r="FQ91" s="271"/>
      <c r="FR91" s="271"/>
      <c r="FS91" s="271"/>
      <c r="FT91" s="271"/>
      <c r="FU91" s="271"/>
      <c r="FV91" s="271"/>
      <c r="FW91" s="271"/>
      <c r="FX91" s="271"/>
      <c r="FY91" s="271"/>
      <c r="FZ91" s="271"/>
      <c r="GA91" s="271"/>
      <c r="GB91" s="271"/>
      <c r="GC91" s="271"/>
      <c r="GD91" s="271"/>
      <c r="GE91" s="271"/>
      <c r="GF91" s="271"/>
      <c r="GG91" s="271"/>
      <c r="GH91" s="271"/>
      <c r="GI91" s="271"/>
      <c r="GJ91" s="271"/>
      <c r="GK91" s="271"/>
      <c r="GL91" s="271"/>
      <c r="GM91" s="271"/>
      <c r="GN91" s="271"/>
      <c r="GO91" s="271"/>
      <c r="GP91" s="271"/>
      <c r="GQ91" s="271"/>
      <c r="GR91" s="271"/>
      <c r="GS91" s="271"/>
      <c r="GT91" s="271"/>
      <c r="GU91" s="271"/>
      <c r="GV91" s="271"/>
      <c r="GW91" s="271"/>
      <c r="GX91" s="271"/>
      <c r="GY91" s="271"/>
      <c r="GZ91" s="271"/>
      <c r="HA91" s="271"/>
      <c r="HB91" s="271"/>
      <c r="HC91" s="271"/>
      <c r="HD91" s="271"/>
      <c r="HE91" s="271"/>
      <c r="HF91" s="271"/>
      <c r="HG91" s="271"/>
      <c r="HH91" s="271"/>
      <c r="HI91" s="271"/>
      <c r="HJ91" s="271"/>
      <c r="HK91" s="271"/>
      <c r="HL91" s="271"/>
      <c r="HM91" s="271"/>
      <c r="HN91" s="271"/>
      <c r="HO91" s="271"/>
      <c r="HP91" s="271"/>
      <c r="HQ91" s="271"/>
      <c r="HR91" s="271"/>
      <c r="HS91" s="271"/>
      <c r="HT91" s="271"/>
      <c r="HU91" s="271"/>
      <c r="HV91" s="271"/>
      <c r="HW91" s="271"/>
      <c r="HX91" s="271"/>
      <c r="HY91" s="271"/>
      <c r="HZ91" s="271"/>
      <c r="IA91" s="271"/>
      <c r="IB91" s="271"/>
      <c r="IC91" s="271"/>
      <c r="ID91" s="271"/>
      <c r="IE91" s="271"/>
      <c r="IF91" s="271"/>
      <c r="IG91" s="271"/>
      <c r="IH91" s="271"/>
      <c r="II91" s="271"/>
      <c r="IJ91" s="271"/>
      <c r="IK91" s="271"/>
      <c r="IL91" s="271"/>
      <c r="IM91" s="271"/>
      <c r="IN91" s="271"/>
      <c r="IO91" s="271"/>
      <c r="IP91" s="271"/>
      <c r="IQ91" s="271"/>
      <c r="IR91" s="271"/>
      <c r="IS91" s="271"/>
      <c r="IT91" s="271"/>
      <c r="IU91" s="271"/>
      <c r="IV91" s="271"/>
      <c r="IW91" s="271"/>
      <c r="IX91" s="271"/>
      <c r="IY91" s="271"/>
      <c r="IZ91" s="271"/>
      <c r="JA91" s="271"/>
      <c r="JB91" s="271"/>
      <c r="JC91" s="271"/>
      <c r="JD91" s="271"/>
      <c r="JE91" s="271"/>
      <c r="JF91" s="271"/>
      <c r="JG91" s="271"/>
      <c r="JH91" s="271"/>
      <c r="JI91" s="271"/>
      <c r="JJ91" s="271"/>
      <c r="JK91" s="271"/>
      <c r="JL91" s="271"/>
      <c r="JM91" s="271"/>
      <c r="JN91" s="271"/>
      <c r="JO91" s="271"/>
      <c r="JP91" s="271"/>
      <c r="JQ91" s="271"/>
      <c r="JR91" s="271"/>
      <c r="JS91" s="271"/>
      <c r="JT91" s="271"/>
      <c r="JU91" s="271"/>
      <c r="JV91" s="271"/>
      <c r="JW91" s="271"/>
      <c r="JX91" s="271"/>
      <c r="JY91" s="271"/>
      <c r="JZ91" s="271"/>
      <c r="KA91" s="271"/>
      <c r="KB91" s="271"/>
      <c r="KC91" s="271"/>
      <c r="KD91" s="271"/>
      <c r="KE91" s="271"/>
      <c r="KF91" s="271"/>
      <c r="KG91" s="271"/>
      <c r="KH91" s="271"/>
      <c r="KI91" s="271"/>
      <c r="KJ91" s="271"/>
      <c r="KK91" s="271"/>
      <c r="KL91" s="271"/>
      <c r="KM91" s="271"/>
      <c r="KN91" s="271"/>
      <c r="KO91" s="271"/>
      <c r="KP91" s="271"/>
      <c r="KQ91" s="271"/>
      <c r="KR91" s="271"/>
      <c r="KS91" s="271"/>
      <c r="KT91" s="271"/>
      <c r="KU91" s="271"/>
      <c r="KV91" s="271"/>
      <c r="KW91" s="271"/>
      <c r="KX91" s="271"/>
      <c r="KY91" s="271"/>
      <c r="KZ91" s="271"/>
      <c r="LA91" s="271"/>
      <c r="LB91" s="271"/>
      <c r="LC91" s="271"/>
      <c r="LD91" s="271"/>
      <c r="LE91" s="271"/>
      <c r="LF91" s="271"/>
      <c r="LG91" s="271"/>
      <c r="LH91" s="271"/>
      <c r="LI91" s="271"/>
      <c r="LJ91" s="271"/>
      <c r="LK91" s="271"/>
      <c r="LL91" s="271"/>
      <c r="LM91" s="271"/>
      <c r="LN91" s="271"/>
      <c r="LO91" s="271"/>
      <c r="LP91" s="271"/>
      <c r="LQ91" s="271"/>
      <c r="LR91" s="271"/>
      <c r="LS91" s="271"/>
      <c r="LT91" s="271"/>
      <c r="LU91" s="271"/>
      <c r="LV91" s="271"/>
      <c r="LW91" s="271"/>
      <c r="LX91" s="271"/>
      <c r="LY91" s="271"/>
      <c r="LZ91" s="271"/>
      <c r="MA91" s="271"/>
      <c r="MB91" s="271"/>
      <c r="MC91" s="271"/>
      <c r="MD91" s="271"/>
      <c r="ME91" s="271"/>
      <c r="MF91" s="271"/>
      <c r="MG91" s="271"/>
      <c r="MH91" s="271"/>
      <c r="MI91" s="271"/>
      <c r="MJ91" s="271"/>
      <c r="MK91" s="271"/>
      <c r="ML91" s="271"/>
      <c r="MM91" s="271"/>
      <c r="MN91" s="271"/>
      <c r="MO91" s="271"/>
      <c r="MP91" s="271"/>
      <c r="MQ91" s="271"/>
      <c r="MR91" s="271"/>
      <c r="MS91" s="271"/>
      <c r="MT91" s="271"/>
      <c r="MU91" s="271"/>
      <c r="MV91" s="271"/>
      <c r="MW91" s="271"/>
      <c r="MX91" s="271"/>
      <c r="MY91" s="271"/>
      <c r="MZ91" s="271"/>
      <c r="NA91" s="271"/>
      <c r="NB91" s="271"/>
      <c r="NC91" s="271"/>
      <c r="ND91" s="271"/>
      <c r="NE91" s="271"/>
      <c r="NF91" s="271"/>
      <c r="NG91" s="271"/>
      <c r="NH91" s="271"/>
      <c r="NI91" s="271"/>
      <c r="NJ91" s="271"/>
      <c r="NK91" s="271"/>
      <c r="NL91" s="271"/>
      <c r="NM91" s="271"/>
      <c r="NN91" s="271"/>
      <c r="NO91" s="271"/>
      <c r="NP91" s="271"/>
      <c r="NQ91" s="271"/>
      <c r="NR91" s="271"/>
      <c r="NS91" s="271"/>
      <c r="NT91" s="271"/>
      <c r="NU91" s="271"/>
      <c r="NV91" s="271"/>
      <c r="NW91" s="271"/>
      <c r="NX91" s="271"/>
      <c r="NY91" s="271"/>
      <c r="NZ91" s="271"/>
      <c r="OA91" s="271"/>
      <c r="OB91" s="271"/>
      <c r="OC91" s="271"/>
      <c r="OD91" s="271"/>
      <c r="OE91" s="271"/>
      <c r="OF91" s="271"/>
      <c r="OG91" s="271"/>
      <c r="OH91" s="271"/>
      <c r="OI91" s="271"/>
      <c r="OJ91" s="271"/>
      <c r="OK91" s="271"/>
      <c r="OL91" s="271"/>
      <c r="OM91" s="271"/>
      <c r="ON91" s="271"/>
      <c r="OO91" s="271"/>
      <c r="OP91" s="271"/>
      <c r="OQ91" s="271"/>
      <c r="OR91" s="271"/>
      <c r="OS91" s="271"/>
      <c r="OT91" s="271"/>
      <c r="OU91" s="271"/>
      <c r="OV91" s="271"/>
      <c r="OW91" s="271"/>
      <c r="OX91" s="271"/>
      <c r="OY91" s="271"/>
      <c r="OZ91" s="271"/>
      <c r="PA91" s="271"/>
      <c r="PB91" s="271"/>
      <c r="PC91" s="271"/>
      <c r="PD91" s="271"/>
      <c r="PE91" s="271"/>
      <c r="PF91" s="271"/>
      <c r="PG91" s="271"/>
      <c r="PH91" s="271"/>
      <c r="PI91" s="271"/>
      <c r="PJ91" s="271"/>
      <c r="PK91" s="271"/>
      <c r="PL91" s="271"/>
      <c r="PM91" s="271"/>
      <c r="PN91" s="271"/>
      <c r="PO91" s="271"/>
      <c r="PP91" s="271"/>
      <c r="PQ91" s="271"/>
      <c r="PR91" s="271"/>
      <c r="PS91" s="271"/>
      <c r="PT91" s="271"/>
      <c r="PU91" s="271"/>
      <c r="PV91" s="271"/>
      <c r="PW91" s="271"/>
      <c r="PX91" s="271"/>
      <c r="PY91" s="271"/>
      <c r="PZ91" s="271"/>
      <c r="QA91" s="271"/>
      <c r="QB91" s="271"/>
      <c r="QC91" s="271"/>
      <c r="QD91" s="271"/>
      <c r="QE91" s="271"/>
      <c r="QF91" s="271"/>
      <c r="QG91" s="271"/>
      <c r="QH91" s="271"/>
      <c r="QI91" s="271"/>
      <c r="QJ91" s="271"/>
      <c r="QK91" s="271"/>
      <c r="QL91" s="271"/>
      <c r="QM91" s="271"/>
      <c r="QN91" s="271"/>
      <c r="QO91" s="271"/>
      <c r="QP91" s="271"/>
      <c r="QQ91" s="271"/>
      <c r="QR91" s="271"/>
      <c r="QS91" s="271"/>
      <c r="QT91" s="271"/>
      <c r="QU91" s="271"/>
      <c r="QV91" s="271"/>
      <c r="QW91" s="271"/>
      <c r="QX91" s="271"/>
      <c r="QY91" s="271"/>
      <c r="QZ91" s="271"/>
      <c r="RA91" s="271"/>
      <c r="RB91" s="271"/>
      <c r="RC91" s="271"/>
      <c r="RD91" s="271"/>
      <c r="RE91" s="271"/>
      <c r="RF91" s="271"/>
      <c r="RG91" s="271"/>
      <c r="RH91" s="271"/>
      <c r="RI91" s="271"/>
      <c r="RJ91" s="271"/>
      <c r="RK91" s="271"/>
      <c r="RL91" s="271"/>
      <c r="RM91" s="271"/>
      <c r="RN91" s="271"/>
      <c r="RO91" s="271"/>
      <c r="RP91" s="271"/>
      <c r="RQ91" s="271"/>
      <c r="RR91" s="271"/>
      <c r="RS91" s="271"/>
      <c r="RT91" s="271"/>
      <c r="RU91" s="271"/>
      <c r="RV91" s="271"/>
      <c r="RW91" s="271"/>
      <c r="RX91" s="271"/>
      <c r="RY91" s="271"/>
      <c r="RZ91" s="271"/>
      <c r="SA91" s="271"/>
      <c r="SB91" s="271"/>
      <c r="SC91" s="271"/>
      <c r="SD91" s="271"/>
      <c r="SE91" s="271"/>
      <c r="SF91" s="271"/>
      <c r="SG91" s="271"/>
      <c r="SH91" s="271"/>
      <c r="SI91" s="271"/>
      <c r="SJ91" s="271"/>
      <c r="SK91" s="271"/>
      <c r="SL91" s="271"/>
      <c r="SM91" s="271"/>
      <c r="SN91" s="271"/>
      <c r="SO91" s="271"/>
      <c r="SP91" s="271"/>
      <c r="SQ91" s="271"/>
      <c r="SR91" s="271"/>
      <c r="SS91" s="271"/>
      <c r="ST91" s="271"/>
      <c r="SU91" s="271"/>
      <c r="SV91" s="271"/>
      <c r="SW91" s="271"/>
      <c r="SX91" s="271"/>
      <c r="SY91" s="271"/>
      <c r="SZ91" s="271"/>
      <c r="TA91" s="271"/>
      <c r="TB91" s="271"/>
      <c r="TC91" s="271"/>
      <c r="TD91" s="271"/>
      <c r="TE91" s="271"/>
      <c r="TF91" s="271"/>
      <c r="TG91" s="271"/>
      <c r="TH91" s="271"/>
      <c r="TI91" s="271"/>
      <c r="TJ91" s="271"/>
      <c r="TK91" s="271"/>
      <c r="TL91" s="271"/>
      <c r="TM91" s="271"/>
      <c r="TN91" s="271"/>
      <c r="TO91" s="271"/>
      <c r="TP91" s="271"/>
      <c r="TQ91" s="271"/>
      <c r="TR91" s="271"/>
      <c r="TS91" s="271"/>
      <c r="TT91" s="271"/>
      <c r="TU91" s="271"/>
      <c r="TV91" s="271"/>
      <c r="TW91" s="271"/>
      <c r="TX91" s="271"/>
      <c r="TY91" s="271"/>
      <c r="TZ91" s="271"/>
      <c r="UA91" s="271"/>
      <c r="UB91" s="271"/>
      <c r="UC91" s="271"/>
      <c r="UD91" s="271"/>
      <c r="UE91" s="271"/>
      <c r="UF91" s="271"/>
      <c r="UG91" s="271"/>
      <c r="UH91" s="271"/>
      <c r="UI91" s="271"/>
      <c r="UJ91" s="271"/>
      <c r="UK91" s="271"/>
      <c r="UL91" s="271"/>
      <c r="UM91" s="271"/>
      <c r="UN91" s="271"/>
      <c r="UO91" s="271"/>
      <c r="UP91" s="271"/>
      <c r="UQ91" s="271"/>
      <c r="UR91" s="271"/>
      <c r="US91" s="271"/>
      <c r="UT91" s="271"/>
      <c r="UU91" s="271"/>
      <c r="UV91" s="271"/>
      <c r="UW91" s="271"/>
      <c r="UX91" s="271"/>
      <c r="UY91" s="271"/>
      <c r="UZ91" s="271"/>
      <c r="VA91" s="271"/>
      <c r="VB91" s="271"/>
      <c r="VC91" s="271"/>
      <c r="VD91" s="271"/>
      <c r="VE91" s="271"/>
      <c r="VF91" s="271"/>
      <c r="VG91" s="271"/>
      <c r="VH91" s="271"/>
      <c r="VI91" s="271"/>
      <c r="VJ91" s="271"/>
      <c r="VK91" s="271"/>
      <c r="VL91" s="271"/>
      <c r="VM91" s="271"/>
      <c r="VN91" s="271"/>
      <c r="VO91" s="271"/>
      <c r="VP91" s="271"/>
      <c r="VQ91" s="271"/>
      <c r="VR91" s="271"/>
      <c r="VS91" s="271"/>
      <c r="VT91" s="271"/>
      <c r="VU91" s="271"/>
      <c r="VV91" s="271"/>
      <c r="VW91" s="271"/>
      <c r="VX91" s="271"/>
      <c r="VY91" s="271"/>
      <c r="VZ91" s="271"/>
      <c r="WA91" s="271"/>
      <c r="WB91" s="271"/>
      <c r="WC91" s="271"/>
      <c r="WD91" s="271"/>
      <c r="WE91" s="271"/>
      <c r="WF91" s="271"/>
      <c r="WG91" s="271"/>
      <c r="WH91" s="271"/>
      <c r="WI91" s="271"/>
      <c r="WJ91" s="271"/>
      <c r="WK91" s="271"/>
      <c r="WL91" s="271"/>
      <c r="WM91" s="271"/>
      <c r="WN91" s="271"/>
      <c r="WO91" s="271"/>
      <c r="WP91" s="271"/>
      <c r="WQ91" s="271"/>
      <c r="WR91" s="271"/>
      <c r="WS91" s="271"/>
      <c r="WT91" s="271"/>
      <c r="WU91" s="271"/>
      <c r="WV91" s="271"/>
      <c r="WW91" s="271"/>
      <c r="WX91" s="271"/>
      <c r="WY91" s="271"/>
      <c r="WZ91" s="271"/>
      <c r="XA91" s="271"/>
      <c r="XB91" s="271"/>
      <c r="XC91" s="271"/>
      <c r="XD91" s="271"/>
      <c r="XE91" s="271"/>
      <c r="XF91" s="271"/>
      <c r="XG91" s="271"/>
      <c r="XH91" s="271"/>
      <c r="XI91" s="271"/>
      <c r="XJ91" s="271"/>
      <c r="XK91" s="271"/>
      <c r="XL91" s="271"/>
      <c r="XM91" s="271"/>
      <c r="XN91" s="271"/>
      <c r="XO91" s="271"/>
      <c r="XP91" s="271"/>
      <c r="XQ91" s="271"/>
      <c r="XR91" s="271"/>
      <c r="XS91" s="271"/>
      <c r="XT91" s="271"/>
      <c r="XU91" s="271"/>
      <c r="XV91" s="271"/>
      <c r="XW91" s="271"/>
      <c r="XX91" s="271"/>
      <c r="XY91" s="271"/>
      <c r="XZ91" s="271"/>
      <c r="YA91" s="271"/>
      <c r="YB91" s="271"/>
      <c r="YC91" s="271"/>
      <c r="YD91" s="271"/>
      <c r="YE91" s="271"/>
      <c r="YF91" s="271"/>
      <c r="YG91" s="271"/>
      <c r="YH91" s="271"/>
      <c r="YI91" s="271"/>
      <c r="YJ91" s="271"/>
      <c r="YK91" s="271"/>
      <c r="YL91" s="271"/>
      <c r="YM91" s="271"/>
      <c r="YN91" s="271"/>
      <c r="YO91" s="271"/>
      <c r="YP91" s="271"/>
      <c r="YQ91" s="271"/>
      <c r="YR91" s="271"/>
      <c r="YS91" s="271"/>
      <c r="YT91" s="271"/>
      <c r="YU91" s="271"/>
      <c r="YV91" s="271"/>
      <c r="YW91" s="271"/>
      <c r="YX91" s="271"/>
      <c r="YY91" s="271"/>
      <c r="YZ91" s="271"/>
      <c r="ZA91" s="271"/>
      <c r="ZB91" s="271"/>
      <c r="ZC91" s="271"/>
      <c r="ZD91" s="271"/>
      <c r="ZE91" s="271"/>
      <c r="ZF91" s="271"/>
      <c r="ZG91" s="271"/>
      <c r="ZH91" s="271"/>
      <c r="ZI91" s="271"/>
      <c r="ZJ91" s="271"/>
      <c r="ZK91" s="271"/>
      <c r="ZL91" s="271"/>
      <c r="ZM91" s="271"/>
      <c r="ZN91" s="271"/>
      <c r="ZO91" s="271"/>
      <c r="ZP91" s="271"/>
      <c r="ZQ91" s="271"/>
      <c r="ZR91" s="271"/>
      <c r="ZS91" s="271"/>
      <c r="ZT91" s="271"/>
      <c r="ZU91" s="271"/>
      <c r="ZV91" s="271"/>
      <c r="ZW91" s="271"/>
      <c r="ZX91" s="271"/>
      <c r="ZY91" s="271"/>
      <c r="ZZ91" s="271"/>
      <c r="AAA91" s="271"/>
      <c r="AAB91" s="271"/>
      <c r="AAC91" s="271"/>
      <c r="AAD91" s="271"/>
      <c r="AAE91" s="271"/>
      <c r="AAF91" s="271"/>
      <c r="AAG91" s="271"/>
      <c r="AAH91" s="271"/>
      <c r="AAI91" s="271"/>
      <c r="AAJ91" s="271"/>
      <c r="AAK91" s="271"/>
      <c r="AAL91" s="271"/>
      <c r="AAM91" s="271"/>
      <c r="AAN91" s="271"/>
      <c r="AAO91" s="271"/>
      <c r="AAP91" s="271"/>
      <c r="AAQ91" s="271"/>
      <c r="AAR91" s="271"/>
      <c r="AAS91" s="271"/>
      <c r="AAT91" s="271"/>
      <c r="AAU91" s="271"/>
      <c r="AAV91" s="271"/>
      <c r="AAW91" s="271"/>
      <c r="AAX91" s="271"/>
      <c r="AAY91" s="271"/>
      <c r="AAZ91" s="271"/>
      <c r="ABA91" s="271"/>
      <c r="ABB91" s="271"/>
      <c r="ABC91" s="271"/>
      <c r="ABD91" s="271"/>
      <c r="ABE91" s="271"/>
      <c r="ABF91" s="271"/>
      <c r="ABG91" s="271"/>
      <c r="ABH91" s="271"/>
      <c r="ABI91" s="271"/>
      <c r="ABJ91" s="271"/>
      <c r="ABK91" s="271"/>
      <c r="ABL91" s="271"/>
      <c r="ABM91" s="271"/>
      <c r="ABN91" s="271"/>
      <c r="ABO91" s="271"/>
      <c r="ABP91" s="271"/>
      <c r="ABQ91" s="271"/>
      <c r="ABR91" s="271"/>
      <c r="ABS91" s="271"/>
      <c r="ABT91" s="271"/>
      <c r="ABU91" s="271"/>
      <c r="ABV91" s="271"/>
      <c r="ABW91" s="271"/>
      <c r="ABX91" s="271"/>
      <c r="ABY91" s="271"/>
      <c r="ABZ91" s="271"/>
      <c r="ACA91" s="271"/>
      <c r="ACB91" s="271"/>
      <c r="ACC91" s="271"/>
      <c r="ACD91" s="271"/>
      <c r="ACE91" s="271"/>
      <c r="ACF91" s="271"/>
      <c r="ACG91" s="271"/>
      <c r="ACH91" s="271"/>
      <c r="ACI91" s="271"/>
      <c r="ACJ91" s="271"/>
      <c r="ACK91" s="271"/>
      <c r="ACL91" s="271"/>
      <c r="ACM91" s="271"/>
      <c r="ACN91" s="271"/>
      <c r="ACO91" s="271"/>
      <c r="ACP91" s="271"/>
      <c r="ACQ91" s="271"/>
      <c r="ACR91" s="271"/>
      <c r="ACS91" s="271"/>
      <c r="ACT91" s="271"/>
      <c r="ACU91" s="271"/>
      <c r="ACV91" s="271"/>
      <c r="ACW91" s="271"/>
      <c r="ACX91" s="271"/>
      <c r="ACY91" s="271"/>
      <c r="ACZ91" s="271"/>
      <c r="ADA91" s="271"/>
      <c r="ADB91" s="271"/>
      <c r="ADC91" s="271"/>
      <c r="ADD91" s="271"/>
      <c r="ADE91" s="271"/>
      <c r="ADF91" s="271"/>
      <c r="ADG91" s="271"/>
      <c r="ADH91" s="271"/>
      <c r="ADI91" s="271"/>
      <c r="ADJ91" s="271"/>
      <c r="ADK91" s="271"/>
      <c r="ADL91" s="271"/>
      <c r="ADM91" s="271"/>
      <c r="ADN91" s="271"/>
      <c r="ADO91" s="271"/>
      <c r="ADP91" s="271"/>
      <c r="ADQ91" s="271"/>
      <c r="ADR91" s="271"/>
      <c r="ADS91" s="271"/>
      <c r="ADT91" s="271"/>
      <c r="ADU91" s="271"/>
      <c r="ADV91" s="271"/>
      <c r="ADW91" s="271"/>
      <c r="ADX91" s="271"/>
      <c r="ADY91" s="271"/>
      <c r="ADZ91" s="271"/>
      <c r="AEA91" s="271"/>
      <c r="AEB91" s="271"/>
      <c r="AEC91" s="271"/>
      <c r="AED91" s="271"/>
      <c r="AEE91" s="271"/>
      <c r="AEF91" s="271"/>
      <c r="AEG91" s="271"/>
      <c r="AEH91" s="271"/>
      <c r="AEI91" s="271"/>
      <c r="AEJ91" s="271"/>
      <c r="AEK91" s="271"/>
      <c r="AEL91" s="271"/>
      <c r="AEM91" s="271"/>
      <c r="AEN91" s="271"/>
      <c r="AEO91" s="271"/>
      <c r="AEP91" s="271"/>
      <c r="AEQ91" s="271"/>
      <c r="AER91" s="271"/>
      <c r="AES91" s="271"/>
      <c r="AET91" s="271"/>
      <c r="AEU91" s="271"/>
      <c r="AEV91" s="271"/>
      <c r="AEW91" s="271"/>
      <c r="AEX91" s="271"/>
      <c r="AEY91" s="271"/>
      <c r="AEZ91" s="271"/>
      <c r="AFA91" s="271"/>
      <c r="AFB91" s="271"/>
      <c r="AFC91" s="271"/>
      <c r="AFD91" s="271"/>
      <c r="AFE91" s="271"/>
      <c r="AFF91" s="271"/>
      <c r="AFG91" s="271"/>
      <c r="AFH91" s="271"/>
      <c r="AFI91" s="271"/>
      <c r="AFJ91" s="271"/>
      <c r="AFK91" s="271"/>
      <c r="AFL91" s="271"/>
      <c r="AFM91" s="271"/>
      <c r="AFN91" s="271"/>
      <c r="AFO91" s="271"/>
      <c r="AFP91" s="271"/>
      <c r="AFQ91" s="271"/>
      <c r="AFR91" s="271"/>
      <c r="AFS91" s="271"/>
      <c r="AFT91" s="271"/>
      <c r="AFU91" s="271"/>
      <c r="AFV91" s="271"/>
      <c r="AFW91" s="271"/>
      <c r="AFX91" s="271"/>
      <c r="AFY91" s="271"/>
      <c r="AFZ91" s="271"/>
      <c r="AGA91" s="271"/>
      <c r="AGB91" s="271"/>
      <c r="AGC91" s="271"/>
      <c r="AGD91" s="271"/>
      <c r="AGE91" s="271"/>
      <c r="AGF91" s="271"/>
      <c r="AGG91" s="271"/>
      <c r="AGH91" s="271"/>
      <c r="AGI91" s="271"/>
      <c r="AGJ91" s="271"/>
      <c r="AGK91" s="271"/>
      <c r="AGL91" s="271"/>
      <c r="AGM91" s="271"/>
      <c r="AGN91" s="271"/>
      <c r="AGO91" s="271"/>
      <c r="AGP91" s="271"/>
      <c r="AGQ91" s="271"/>
      <c r="AGR91" s="271"/>
      <c r="AGS91" s="271"/>
      <c r="AGT91" s="271"/>
      <c r="AGU91" s="271"/>
      <c r="AGV91" s="271"/>
      <c r="AGW91" s="271"/>
      <c r="AGX91" s="271"/>
      <c r="AGY91" s="271"/>
      <c r="AGZ91" s="271"/>
      <c r="AHA91" s="271"/>
      <c r="AHB91" s="271"/>
      <c r="AHC91" s="271"/>
      <c r="AHD91" s="271"/>
      <c r="AHE91" s="271"/>
      <c r="AHF91" s="271"/>
      <c r="AHG91" s="271"/>
      <c r="AHH91" s="271"/>
      <c r="AHI91" s="271"/>
      <c r="AHJ91" s="271"/>
      <c r="AHK91" s="271"/>
      <c r="AHL91" s="271"/>
      <c r="AHM91" s="271"/>
      <c r="AHN91" s="271"/>
      <c r="AHO91" s="271"/>
      <c r="AHP91" s="271"/>
      <c r="AHQ91" s="271"/>
      <c r="AHR91" s="271"/>
      <c r="AHS91" s="271"/>
      <c r="AHT91" s="271"/>
      <c r="AHU91" s="271"/>
      <c r="AHV91" s="271"/>
      <c r="AHW91" s="271"/>
      <c r="AHX91" s="271"/>
      <c r="AHY91" s="271"/>
      <c r="AHZ91" s="271"/>
      <c r="AIA91" s="271"/>
      <c r="AIB91" s="271"/>
      <c r="AIC91" s="271"/>
      <c r="AID91" s="271"/>
      <c r="AIE91" s="271"/>
      <c r="AIF91" s="271"/>
      <c r="AIG91" s="271"/>
      <c r="AIH91" s="271"/>
      <c r="AII91" s="271"/>
      <c r="AIJ91" s="271"/>
      <c r="AIK91" s="271"/>
      <c r="AIL91" s="271"/>
      <c r="AIM91" s="271"/>
      <c r="AIN91" s="271"/>
      <c r="AIO91" s="271"/>
      <c r="AIP91" s="271"/>
      <c r="AIQ91" s="271"/>
      <c r="AIR91" s="271"/>
      <c r="AIS91" s="271"/>
      <c r="AIT91" s="271"/>
      <c r="AIU91" s="271"/>
      <c r="AIV91" s="271"/>
      <c r="AIW91" s="271"/>
      <c r="AIX91" s="271"/>
      <c r="AIY91" s="271"/>
      <c r="AIZ91" s="271"/>
      <c r="AJA91" s="271"/>
      <c r="AJB91" s="271"/>
      <c r="AJC91" s="271"/>
      <c r="AJD91" s="271"/>
      <c r="AJE91" s="271"/>
      <c r="AJF91" s="271"/>
      <c r="AJG91" s="271"/>
      <c r="AJH91" s="271"/>
      <c r="AJI91" s="271"/>
      <c r="AJJ91" s="271"/>
      <c r="AJK91" s="271"/>
      <c r="AJL91" s="271"/>
      <c r="AJM91" s="271"/>
      <c r="AJN91" s="271"/>
      <c r="AJO91" s="271"/>
      <c r="AJP91" s="271"/>
      <c r="AJQ91" s="271"/>
      <c r="AJR91" s="271"/>
      <c r="AJS91" s="271"/>
      <c r="AJT91" s="271"/>
      <c r="AJU91" s="271"/>
      <c r="AJV91" s="271"/>
      <c r="AJW91" s="271"/>
      <c r="AJX91" s="271"/>
      <c r="AJY91" s="271"/>
      <c r="AJZ91" s="271"/>
      <c r="AKA91" s="271"/>
      <c r="AKB91" s="271"/>
      <c r="AKC91" s="271"/>
      <c r="AKD91" s="271"/>
      <c r="AKE91" s="271"/>
      <c r="AKF91" s="271"/>
      <c r="AKG91" s="271"/>
      <c r="AKH91" s="271"/>
      <c r="AKI91" s="271"/>
      <c r="AKJ91" s="271"/>
      <c r="AKK91" s="271"/>
      <c r="AKL91" s="271"/>
      <c r="AKM91" s="271"/>
      <c r="AKN91" s="271"/>
      <c r="AKO91" s="271"/>
      <c r="AKP91" s="271"/>
      <c r="AKQ91" s="271"/>
      <c r="AKR91" s="271"/>
      <c r="AKS91" s="271"/>
      <c r="AKT91" s="271"/>
      <c r="AKU91" s="271"/>
      <c r="AKV91" s="271"/>
      <c r="AKW91" s="271"/>
      <c r="AKX91" s="271"/>
      <c r="AKY91" s="271"/>
      <c r="AKZ91" s="271"/>
      <c r="ALA91" s="271"/>
      <c r="ALB91" s="271"/>
      <c r="ALC91" s="271"/>
      <c r="ALD91" s="271"/>
      <c r="ALE91" s="271"/>
      <c r="ALF91" s="271"/>
      <c r="ALG91" s="271"/>
      <c r="ALH91" s="271"/>
      <c r="ALI91" s="271"/>
      <c r="ALJ91" s="271"/>
      <c r="ALK91" s="271"/>
      <c r="ALL91" s="271"/>
      <c r="ALM91" s="271"/>
      <c r="ALN91" s="271"/>
      <c r="ALO91" s="271"/>
      <c r="ALP91" s="271"/>
      <c r="ALQ91" s="271"/>
      <c r="ALR91" s="271"/>
      <c r="ALS91" s="271"/>
      <c r="ALT91" s="271"/>
      <c r="ALU91" s="271"/>
      <c r="ALV91" s="271"/>
      <c r="ALW91" s="271"/>
      <c r="ALX91" s="271"/>
      <c r="ALY91" s="271"/>
      <c r="ALZ91" s="271"/>
      <c r="AMA91" s="271"/>
      <c r="AMB91" s="271"/>
      <c r="AMC91" s="271"/>
      <c r="AMD91" s="271"/>
      <c r="AME91" s="271"/>
      <c r="AMF91" s="271"/>
      <c r="AMG91" s="271"/>
      <c r="AMH91" s="271"/>
      <c r="AMI91" s="271"/>
      <c r="AMJ91" s="271"/>
      <c r="AMK91" s="271"/>
      <c r="AML91" s="271"/>
      <c r="AMM91" s="271"/>
      <c r="AMN91" s="271"/>
      <c r="AMO91" s="271"/>
    </row>
    <row r="92" spans="1:1029" s="1" customFormat="1" ht="69" customHeight="1">
      <c r="A92" s="2"/>
      <c r="B92" s="10">
        <v>7</v>
      </c>
      <c r="C92" s="280">
        <v>74</v>
      </c>
      <c r="D92" s="281">
        <v>48</v>
      </c>
      <c r="E92" s="10" t="s">
        <v>436</v>
      </c>
      <c r="F92" s="10" t="s">
        <v>61</v>
      </c>
      <c r="G92" s="11"/>
      <c r="H92" s="11"/>
      <c r="I92" s="11"/>
      <c r="J92" s="11"/>
      <c r="K92" s="11"/>
      <c r="L92" s="11"/>
      <c r="M92" s="11"/>
      <c r="N92" s="395">
        <v>46</v>
      </c>
      <c r="O92" s="390" t="s">
        <v>419</v>
      </c>
      <c r="P92" s="390" t="s">
        <v>400</v>
      </c>
      <c r="Q92" s="390" t="s">
        <v>64</v>
      </c>
      <c r="R92" s="385">
        <v>2</v>
      </c>
      <c r="S92" s="386">
        <v>23</v>
      </c>
      <c r="T92" s="399"/>
      <c r="U92" s="399"/>
      <c r="V92" s="399"/>
      <c r="W92" s="399">
        <v>1</v>
      </c>
      <c r="X92" s="399"/>
      <c r="Y92" s="399"/>
      <c r="Z92" s="399"/>
      <c r="AA92" s="400">
        <v>1</v>
      </c>
      <c r="AB92" s="383">
        <v>70</v>
      </c>
      <c r="AC92" s="388">
        <v>1</v>
      </c>
      <c r="AD92" s="387" t="s">
        <v>437</v>
      </c>
      <c r="AE92" s="387" t="s">
        <v>92</v>
      </c>
      <c r="AF92" s="387" t="s">
        <v>432</v>
      </c>
      <c r="AG92" s="387" t="s">
        <v>68</v>
      </c>
      <c r="AH92" s="387" t="s">
        <v>68</v>
      </c>
      <c r="AI92" s="387" t="s">
        <v>68</v>
      </c>
      <c r="AJ92" s="387" t="s">
        <v>68</v>
      </c>
      <c r="AK92" s="387" t="s">
        <v>68</v>
      </c>
      <c r="AL92" s="387" t="s">
        <v>93</v>
      </c>
      <c r="AM92" s="387" t="s">
        <v>438</v>
      </c>
      <c r="AN92" s="390" t="s">
        <v>403</v>
      </c>
      <c r="AO92" s="390" t="s">
        <v>404</v>
      </c>
      <c r="AP92" s="390"/>
      <c r="AQ92" s="390"/>
      <c r="AR92" s="390"/>
      <c r="AS92" s="390"/>
      <c r="AT92" s="387"/>
      <c r="AU92" s="387"/>
      <c r="AV92" s="387"/>
      <c r="AW92" s="387"/>
      <c r="AX92" s="387"/>
      <c r="AY92" s="387"/>
      <c r="AZ92" s="387"/>
      <c r="BA92" s="387"/>
      <c r="BB92" s="387">
        <v>1</v>
      </c>
      <c r="BC92" s="387"/>
      <c r="BD92" s="387"/>
      <c r="BE92" s="387"/>
      <c r="BF92" s="387"/>
      <c r="BG92" s="387"/>
      <c r="BH92" s="387"/>
      <c r="BI92" s="387"/>
      <c r="BJ92" s="387"/>
      <c r="BK92" s="389">
        <v>1230</v>
      </c>
      <c r="BL92" s="10"/>
      <c r="BM92" s="10"/>
      <c r="BN92" s="10">
        <v>74</v>
      </c>
      <c r="BO92" s="10" t="s">
        <v>74</v>
      </c>
      <c r="BP92" s="10" t="s">
        <v>439</v>
      </c>
      <c r="BQ92" s="10">
        <v>1</v>
      </c>
      <c r="BR92" s="10" t="str">
        <f t="shared" si="1"/>
        <v>74_48</v>
      </c>
      <c r="BS92" s="282"/>
      <c r="BT92" s="10"/>
      <c r="BU92" s="10" t="s">
        <v>1777</v>
      </c>
      <c r="BV92" s="10"/>
      <c r="BW92" s="289"/>
      <c r="BX92" s="289"/>
      <c r="BY92" s="457"/>
      <c r="BZ92" s="457"/>
      <c r="CA92" s="457"/>
      <c r="CB92" s="271"/>
      <c r="CC92" s="458" t="s">
        <v>1959</v>
      </c>
      <c r="CD92" s="271"/>
      <c r="CE92" s="271"/>
      <c r="CF92" s="271"/>
      <c r="CG92" s="271"/>
      <c r="CH92" s="271"/>
      <c r="CI92" s="271"/>
      <c r="CJ92" s="271"/>
      <c r="CK92" s="271"/>
      <c r="CL92" s="271"/>
      <c r="CM92" s="271"/>
      <c r="CN92" s="271"/>
      <c r="CO92" s="271"/>
      <c r="CP92" s="271"/>
      <c r="CQ92" s="271"/>
      <c r="CR92" s="271"/>
      <c r="CS92" s="271"/>
      <c r="CT92" s="271"/>
      <c r="CU92" s="271"/>
      <c r="CV92" s="271"/>
      <c r="CW92" s="271"/>
      <c r="CX92" s="271"/>
      <c r="CY92" s="271"/>
      <c r="CZ92" s="271"/>
      <c r="DA92" s="271"/>
      <c r="DB92" s="271"/>
      <c r="DC92" s="271"/>
      <c r="DD92" s="271"/>
      <c r="DE92" s="271"/>
      <c r="DF92" s="271"/>
      <c r="DG92" s="271"/>
      <c r="DH92" s="271"/>
      <c r="DI92" s="271"/>
      <c r="DJ92" s="271"/>
      <c r="DK92" s="271"/>
      <c r="DL92" s="271"/>
      <c r="DM92" s="271"/>
      <c r="DN92" s="271"/>
      <c r="DO92" s="271"/>
      <c r="DP92" s="271"/>
      <c r="DQ92" s="271"/>
      <c r="DR92" s="271"/>
      <c r="DS92" s="271"/>
      <c r="DT92" s="271"/>
      <c r="DU92" s="271"/>
      <c r="DV92" s="271"/>
      <c r="DW92" s="271"/>
      <c r="DX92" s="271"/>
      <c r="DY92" s="271"/>
      <c r="DZ92" s="271"/>
      <c r="EA92" s="271"/>
      <c r="EB92" s="271"/>
      <c r="EC92" s="271"/>
      <c r="ED92" s="271"/>
      <c r="EE92" s="271"/>
      <c r="EF92" s="271"/>
      <c r="EG92" s="271"/>
      <c r="EH92" s="271"/>
      <c r="EI92" s="271"/>
      <c r="EJ92" s="271"/>
      <c r="EK92" s="271"/>
      <c r="EL92" s="271"/>
      <c r="EM92" s="271"/>
      <c r="EN92" s="271"/>
      <c r="EO92" s="271"/>
      <c r="EP92" s="271"/>
      <c r="EQ92" s="271"/>
      <c r="ER92" s="271"/>
      <c r="ES92" s="271"/>
      <c r="ET92" s="271"/>
      <c r="EU92" s="271"/>
      <c r="EV92" s="271"/>
      <c r="EW92" s="271"/>
      <c r="EX92" s="271"/>
      <c r="EY92" s="271"/>
      <c r="EZ92" s="271"/>
      <c r="FA92" s="271"/>
      <c r="FB92" s="271"/>
      <c r="FC92" s="271"/>
      <c r="FD92" s="271"/>
      <c r="FE92" s="271"/>
      <c r="FF92" s="271"/>
      <c r="FG92" s="271"/>
      <c r="FH92" s="271"/>
      <c r="FI92" s="271"/>
      <c r="FJ92" s="271"/>
      <c r="FK92" s="271"/>
      <c r="FL92" s="271"/>
      <c r="FM92" s="271"/>
      <c r="FN92" s="271"/>
      <c r="FO92" s="271"/>
      <c r="FP92" s="271"/>
      <c r="FQ92" s="271"/>
      <c r="FR92" s="271"/>
      <c r="FS92" s="271"/>
      <c r="FT92" s="271"/>
      <c r="FU92" s="271"/>
      <c r="FV92" s="271"/>
      <c r="FW92" s="271"/>
      <c r="FX92" s="271"/>
      <c r="FY92" s="271"/>
      <c r="FZ92" s="271"/>
      <c r="GA92" s="271"/>
      <c r="GB92" s="271"/>
      <c r="GC92" s="271"/>
      <c r="GD92" s="271"/>
      <c r="GE92" s="271"/>
      <c r="GF92" s="271"/>
      <c r="GG92" s="271"/>
      <c r="GH92" s="271"/>
      <c r="GI92" s="271"/>
      <c r="GJ92" s="271"/>
      <c r="GK92" s="271"/>
      <c r="GL92" s="271"/>
      <c r="GM92" s="271"/>
      <c r="GN92" s="271"/>
      <c r="GO92" s="271"/>
      <c r="GP92" s="271"/>
      <c r="GQ92" s="271"/>
      <c r="GR92" s="271"/>
      <c r="GS92" s="271"/>
      <c r="GT92" s="271"/>
      <c r="GU92" s="271"/>
      <c r="GV92" s="271"/>
      <c r="GW92" s="271"/>
      <c r="GX92" s="271"/>
      <c r="GY92" s="271"/>
      <c r="GZ92" s="271"/>
      <c r="HA92" s="271"/>
      <c r="HB92" s="271"/>
      <c r="HC92" s="271"/>
      <c r="HD92" s="271"/>
      <c r="HE92" s="271"/>
      <c r="HF92" s="271"/>
      <c r="HG92" s="271"/>
      <c r="HH92" s="271"/>
      <c r="HI92" s="271"/>
      <c r="HJ92" s="271"/>
      <c r="HK92" s="271"/>
      <c r="HL92" s="271"/>
      <c r="HM92" s="271"/>
      <c r="HN92" s="271"/>
      <c r="HO92" s="271"/>
      <c r="HP92" s="271"/>
      <c r="HQ92" s="271"/>
      <c r="HR92" s="271"/>
      <c r="HS92" s="271"/>
      <c r="HT92" s="271"/>
      <c r="HU92" s="271"/>
      <c r="HV92" s="271"/>
      <c r="HW92" s="271"/>
      <c r="HX92" s="271"/>
      <c r="HY92" s="271"/>
      <c r="HZ92" s="271"/>
      <c r="IA92" s="271"/>
      <c r="IB92" s="271"/>
      <c r="IC92" s="271"/>
      <c r="ID92" s="271"/>
      <c r="IE92" s="271"/>
      <c r="IF92" s="271"/>
      <c r="IG92" s="271"/>
      <c r="IH92" s="271"/>
      <c r="II92" s="271"/>
      <c r="IJ92" s="271"/>
      <c r="IK92" s="271"/>
      <c r="IL92" s="271"/>
      <c r="IM92" s="271"/>
      <c r="IN92" s="271"/>
      <c r="IO92" s="271"/>
      <c r="IP92" s="271"/>
      <c r="IQ92" s="271"/>
      <c r="IR92" s="271"/>
      <c r="IS92" s="271"/>
      <c r="IT92" s="271"/>
      <c r="IU92" s="271"/>
      <c r="IV92" s="271"/>
      <c r="IW92" s="271"/>
      <c r="IX92" s="271"/>
      <c r="IY92" s="271"/>
      <c r="IZ92" s="271"/>
      <c r="JA92" s="271"/>
      <c r="JB92" s="271"/>
      <c r="JC92" s="271"/>
      <c r="JD92" s="271"/>
      <c r="JE92" s="271"/>
      <c r="JF92" s="271"/>
      <c r="JG92" s="271"/>
      <c r="JH92" s="271"/>
      <c r="JI92" s="271"/>
      <c r="JJ92" s="271"/>
      <c r="JK92" s="271"/>
      <c r="JL92" s="271"/>
      <c r="JM92" s="271"/>
      <c r="JN92" s="271"/>
      <c r="JO92" s="271"/>
      <c r="JP92" s="271"/>
      <c r="JQ92" s="271"/>
      <c r="JR92" s="271"/>
      <c r="JS92" s="271"/>
      <c r="JT92" s="271"/>
      <c r="JU92" s="271"/>
      <c r="JV92" s="271"/>
      <c r="JW92" s="271"/>
      <c r="JX92" s="271"/>
      <c r="JY92" s="271"/>
      <c r="JZ92" s="271"/>
      <c r="KA92" s="271"/>
      <c r="KB92" s="271"/>
      <c r="KC92" s="271"/>
      <c r="KD92" s="271"/>
      <c r="KE92" s="271"/>
      <c r="KF92" s="271"/>
      <c r="KG92" s="271"/>
      <c r="KH92" s="271"/>
      <c r="KI92" s="271"/>
      <c r="KJ92" s="271"/>
      <c r="KK92" s="271"/>
      <c r="KL92" s="271"/>
      <c r="KM92" s="271"/>
      <c r="KN92" s="271"/>
      <c r="KO92" s="271"/>
      <c r="KP92" s="271"/>
      <c r="KQ92" s="271"/>
      <c r="KR92" s="271"/>
      <c r="KS92" s="271"/>
      <c r="KT92" s="271"/>
      <c r="KU92" s="271"/>
      <c r="KV92" s="271"/>
      <c r="KW92" s="271"/>
      <c r="KX92" s="271"/>
      <c r="KY92" s="271"/>
      <c r="KZ92" s="271"/>
      <c r="LA92" s="271"/>
      <c r="LB92" s="271"/>
      <c r="LC92" s="271"/>
      <c r="LD92" s="271"/>
      <c r="LE92" s="271"/>
      <c r="LF92" s="271"/>
      <c r="LG92" s="271"/>
      <c r="LH92" s="271"/>
      <c r="LI92" s="271"/>
      <c r="LJ92" s="271"/>
      <c r="LK92" s="271"/>
      <c r="LL92" s="271"/>
      <c r="LM92" s="271"/>
      <c r="LN92" s="271"/>
      <c r="LO92" s="271"/>
      <c r="LP92" s="271"/>
      <c r="LQ92" s="271"/>
      <c r="LR92" s="271"/>
      <c r="LS92" s="271"/>
      <c r="LT92" s="271"/>
      <c r="LU92" s="271"/>
      <c r="LV92" s="271"/>
      <c r="LW92" s="271"/>
      <c r="LX92" s="271"/>
      <c r="LY92" s="271"/>
      <c r="LZ92" s="271"/>
      <c r="MA92" s="271"/>
      <c r="MB92" s="271"/>
      <c r="MC92" s="271"/>
      <c r="MD92" s="271"/>
      <c r="ME92" s="271"/>
      <c r="MF92" s="271"/>
      <c r="MG92" s="271"/>
      <c r="MH92" s="271"/>
      <c r="MI92" s="271"/>
      <c r="MJ92" s="271"/>
      <c r="MK92" s="271"/>
      <c r="ML92" s="271"/>
      <c r="MM92" s="271"/>
      <c r="MN92" s="271"/>
      <c r="MO92" s="271"/>
      <c r="MP92" s="271"/>
      <c r="MQ92" s="271"/>
      <c r="MR92" s="271"/>
      <c r="MS92" s="271"/>
      <c r="MT92" s="271"/>
      <c r="MU92" s="271"/>
      <c r="MV92" s="271"/>
      <c r="MW92" s="271"/>
      <c r="MX92" s="271"/>
      <c r="MY92" s="271"/>
      <c r="MZ92" s="271"/>
      <c r="NA92" s="271"/>
      <c r="NB92" s="271"/>
      <c r="NC92" s="271"/>
      <c r="ND92" s="271"/>
      <c r="NE92" s="271"/>
      <c r="NF92" s="271"/>
      <c r="NG92" s="271"/>
      <c r="NH92" s="271"/>
      <c r="NI92" s="271"/>
      <c r="NJ92" s="271"/>
      <c r="NK92" s="271"/>
      <c r="NL92" s="271"/>
      <c r="NM92" s="271"/>
      <c r="NN92" s="271"/>
      <c r="NO92" s="271"/>
      <c r="NP92" s="271"/>
      <c r="NQ92" s="271"/>
      <c r="NR92" s="271"/>
      <c r="NS92" s="271"/>
      <c r="NT92" s="271"/>
      <c r="NU92" s="271"/>
      <c r="NV92" s="271"/>
      <c r="NW92" s="271"/>
      <c r="NX92" s="271"/>
      <c r="NY92" s="271"/>
      <c r="NZ92" s="271"/>
      <c r="OA92" s="271"/>
      <c r="OB92" s="271"/>
      <c r="OC92" s="271"/>
      <c r="OD92" s="271"/>
      <c r="OE92" s="271"/>
      <c r="OF92" s="271"/>
      <c r="OG92" s="271"/>
      <c r="OH92" s="271"/>
      <c r="OI92" s="271"/>
      <c r="OJ92" s="271"/>
      <c r="OK92" s="271"/>
      <c r="OL92" s="271"/>
      <c r="OM92" s="271"/>
      <c r="ON92" s="271"/>
      <c r="OO92" s="271"/>
      <c r="OP92" s="271"/>
      <c r="OQ92" s="271"/>
      <c r="OR92" s="271"/>
      <c r="OS92" s="271"/>
      <c r="OT92" s="271"/>
      <c r="OU92" s="271"/>
      <c r="OV92" s="271"/>
      <c r="OW92" s="271"/>
      <c r="OX92" s="271"/>
      <c r="OY92" s="271"/>
      <c r="OZ92" s="271"/>
      <c r="PA92" s="271"/>
      <c r="PB92" s="271"/>
      <c r="PC92" s="271"/>
      <c r="PD92" s="271"/>
      <c r="PE92" s="271"/>
      <c r="PF92" s="271"/>
      <c r="PG92" s="271"/>
      <c r="PH92" s="271"/>
      <c r="PI92" s="271"/>
      <c r="PJ92" s="271"/>
      <c r="PK92" s="271"/>
      <c r="PL92" s="271"/>
      <c r="PM92" s="271"/>
      <c r="PN92" s="271"/>
      <c r="PO92" s="271"/>
      <c r="PP92" s="271"/>
      <c r="PQ92" s="271"/>
      <c r="PR92" s="271"/>
      <c r="PS92" s="271"/>
      <c r="PT92" s="271"/>
      <c r="PU92" s="271"/>
      <c r="PV92" s="271"/>
      <c r="PW92" s="271"/>
      <c r="PX92" s="271"/>
      <c r="PY92" s="271"/>
      <c r="PZ92" s="271"/>
      <c r="QA92" s="271"/>
      <c r="QB92" s="271"/>
      <c r="QC92" s="271"/>
      <c r="QD92" s="271"/>
      <c r="QE92" s="271"/>
      <c r="QF92" s="271"/>
      <c r="QG92" s="271"/>
      <c r="QH92" s="271"/>
      <c r="QI92" s="271"/>
      <c r="QJ92" s="271"/>
      <c r="QK92" s="271"/>
      <c r="QL92" s="271"/>
      <c r="QM92" s="271"/>
      <c r="QN92" s="271"/>
      <c r="QO92" s="271"/>
      <c r="QP92" s="271"/>
      <c r="QQ92" s="271"/>
      <c r="QR92" s="271"/>
      <c r="QS92" s="271"/>
      <c r="QT92" s="271"/>
      <c r="QU92" s="271"/>
      <c r="QV92" s="271"/>
      <c r="QW92" s="271"/>
      <c r="QX92" s="271"/>
      <c r="QY92" s="271"/>
      <c r="QZ92" s="271"/>
      <c r="RA92" s="271"/>
      <c r="RB92" s="271"/>
      <c r="RC92" s="271"/>
      <c r="RD92" s="271"/>
      <c r="RE92" s="271"/>
      <c r="RF92" s="271"/>
      <c r="RG92" s="271"/>
      <c r="RH92" s="271"/>
      <c r="RI92" s="271"/>
      <c r="RJ92" s="271"/>
      <c r="RK92" s="271"/>
      <c r="RL92" s="271"/>
      <c r="RM92" s="271"/>
      <c r="RN92" s="271"/>
      <c r="RO92" s="271"/>
      <c r="RP92" s="271"/>
      <c r="RQ92" s="271"/>
      <c r="RR92" s="271"/>
      <c r="RS92" s="271"/>
      <c r="RT92" s="271"/>
      <c r="RU92" s="271"/>
      <c r="RV92" s="271"/>
      <c r="RW92" s="271"/>
      <c r="RX92" s="271"/>
      <c r="RY92" s="271"/>
      <c r="RZ92" s="271"/>
      <c r="SA92" s="271"/>
      <c r="SB92" s="271"/>
      <c r="SC92" s="271"/>
      <c r="SD92" s="271"/>
      <c r="SE92" s="271"/>
      <c r="SF92" s="271"/>
      <c r="SG92" s="271"/>
      <c r="SH92" s="271"/>
      <c r="SI92" s="271"/>
      <c r="SJ92" s="271"/>
      <c r="SK92" s="271"/>
      <c r="SL92" s="271"/>
      <c r="SM92" s="271"/>
      <c r="SN92" s="271"/>
      <c r="SO92" s="271"/>
      <c r="SP92" s="271"/>
      <c r="SQ92" s="271"/>
      <c r="SR92" s="271"/>
      <c r="SS92" s="271"/>
      <c r="ST92" s="271"/>
      <c r="SU92" s="271"/>
      <c r="SV92" s="271"/>
      <c r="SW92" s="271"/>
      <c r="SX92" s="271"/>
      <c r="SY92" s="271"/>
      <c r="SZ92" s="271"/>
      <c r="TA92" s="271"/>
      <c r="TB92" s="271"/>
      <c r="TC92" s="271"/>
      <c r="TD92" s="271"/>
      <c r="TE92" s="271"/>
      <c r="TF92" s="271"/>
      <c r="TG92" s="271"/>
      <c r="TH92" s="271"/>
      <c r="TI92" s="271"/>
      <c r="TJ92" s="271"/>
      <c r="TK92" s="271"/>
      <c r="TL92" s="271"/>
      <c r="TM92" s="271"/>
      <c r="TN92" s="271"/>
      <c r="TO92" s="271"/>
      <c r="TP92" s="271"/>
      <c r="TQ92" s="271"/>
      <c r="TR92" s="271"/>
      <c r="TS92" s="271"/>
      <c r="TT92" s="271"/>
      <c r="TU92" s="271"/>
      <c r="TV92" s="271"/>
      <c r="TW92" s="271"/>
      <c r="TX92" s="271"/>
      <c r="TY92" s="271"/>
      <c r="TZ92" s="271"/>
      <c r="UA92" s="271"/>
      <c r="UB92" s="271"/>
      <c r="UC92" s="271"/>
      <c r="UD92" s="271"/>
      <c r="UE92" s="271"/>
      <c r="UF92" s="271"/>
      <c r="UG92" s="271"/>
      <c r="UH92" s="271"/>
      <c r="UI92" s="271"/>
      <c r="UJ92" s="271"/>
      <c r="UK92" s="271"/>
      <c r="UL92" s="271"/>
      <c r="UM92" s="271"/>
      <c r="UN92" s="271"/>
      <c r="UO92" s="271"/>
      <c r="UP92" s="271"/>
      <c r="UQ92" s="271"/>
      <c r="UR92" s="271"/>
      <c r="US92" s="271"/>
      <c r="UT92" s="271"/>
      <c r="UU92" s="271"/>
      <c r="UV92" s="271"/>
      <c r="UW92" s="271"/>
      <c r="UX92" s="271"/>
      <c r="UY92" s="271"/>
      <c r="UZ92" s="271"/>
      <c r="VA92" s="271"/>
      <c r="VB92" s="271"/>
      <c r="VC92" s="271"/>
      <c r="VD92" s="271"/>
      <c r="VE92" s="271"/>
      <c r="VF92" s="271"/>
      <c r="VG92" s="271"/>
      <c r="VH92" s="271"/>
      <c r="VI92" s="271"/>
      <c r="VJ92" s="271"/>
      <c r="VK92" s="271"/>
      <c r="VL92" s="271"/>
      <c r="VM92" s="271"/>
      <c r="VN92" s="271"/>
      <c r="VO92" s="271"/>
      <c r="VP92" s="271"/>
      <c r="VQ92" s="271"/>
      <c r="VR92" s="271"/>
      <c r="VS92" s="271"/>
      <c r="VT92" s="271"/>
      <c r="VU92" s="271"/>
      <c r="VV92" s="271"/>
      <c r="VW92" s="271"/>
      <c r="VX92" s="271"/>
      <c r="VY92" s="271"/>
      <c r="VZ92" s="271"/>
      <c r="WA92" s="271"/>
      <c r="WB92" s="271"/>
      <c r="WC92" s="271"/>
      <c r="WD92" s="271"/>
      <c r="WE92" s="271"/>
      <c r="WF92" s="271"/>
      <c r="WG92" s="271"/>
      <c r="WH92" s="271"/>
      <c r="WI92" s="271"/>
      <c r="WJ92" s="271"/>
      <c r="WK92" s="271"/>
      <c r="WL92" s="271"/>
      <c r="WM92" s="271"/>
      <c r="WN92" s="271"/>
      <c r="WO92" s="271"/>
      <c r="WP92" s="271"/>
      <c r="WQ92" s="271"/>
      <c r="WR92" s="271"/>
      <c r="WS92" s="271"/>
      <c r="WT92" s="271"/>
      <c r="WU92" s="271"/>
      <c r="WV92" s="271"/>
      <c r="WW92" s="271"/>
      <c r="WX92" s="271"/>
      <c r="WY92" s="271"/>
      <c r="WZ92" s="271"/>
      <c r="XA92" s="271"/>
      <c r="XB92" s="271"/>
      <c r="XC92" s="271"/>
      <c r="XD92" s="271"/>
      <c r="XE92" s="271"/>
      <c r="XF92" s="271"/>
      <c r="XG92" s="271"/>
      <c r="XH92" s="271"/>
      <c r="XI92" s="271"/>
      <c r="XJ92" s="271"/>
      <c r="XK92" s="271"/>
      <c r="XL92" s="271"/>
      <c r="XM92" s="271"/>
      <c r="XN92" s="271"/>
      <c r="XO92" s="271"/>
      <c r="XP92" s="271"/>
      <c r="XQ92" s="271"/>
      <c r="XR92" s="271"/>
      <c r="XS92" s="271"/>
      <c r="XT92" s="271"/>
      <c r="XU92" s="271"/>
      <c r="XV92" s="271"/>
      <c r="XW92" s="271"/>
      <c r="XX92" s="271"/>
      <c r="XY92" s="271"/>
      <c r="XZ92" s="271"/>
      <c r="YA92" s="271"/>
      <c r="YB92" s="271"/>
      <c r="YC92" s="271"/>
      <c r="YD92" s="271"/>
      <c r="YE92" s="271"/>
      <c r="YF92" s="271"/>
      <c r="YG92" s="271"/>
      <c r="YH92" s="271"/>
      <c r="YI92" s="271"/>
      <c r="YJ92" s="271"/>
      <c r="YK92" s="271"/>
      <c r="YL92" s="271"/>
      <c r="YM92" s="271"/>
      <c r="YN92" s="271"/>
      <c r="YO92" s="271"/>
      <c r="YP92" s="271"/>
      <c r="YQ92" s="271"/>
      <c r="YR92" s="271"/>
      <c r="YS92" s="271"/>
      <c r="YT92" s="271"/>
      <c r="YU92" s="271"/>
      <c r="YV92" s="271"/>
      <c r="YW92" s="271"/>
      <c r="YX92" s="271"/>
      <c r="YY92" s="271"/>
      <c r="YZ92" s="271"/>
      <c r="ZA92" s="271"/>
      <c r="ZB92" s="271"/>
      <c r="ZC92" s="271"/>
      <c r="ZD92" s="271"/>
      <c r="ZE92" s="271"/>
      <c r="ZF92" s="271"/>
      <c r="ZG92" s="271"/>
      <c r="ZH92" s="271"/>
      <c r="ZI92" s="271"/>
      <c r="ZJ92" s="271"/>
      <c r="ZK92" s="271"/>
      <c r="ZL92" s="271"/>
      <c r="ZM92" s="271"/>
      <c r="ZN92" s="271"/>
      <c r="ZO92" s="271"/>
      <c r="ZP92" s="271"/>
      <c r="ZQ92" s="271"/>
      <c r="ZR92" s="271"/>
      <c r="ZS92" s="271"/>
      <c r="ZT92" s="271"/>
      <c r="ZU92" s="271"/>
      <c r="ZV92" s="271"/>
      <c r="ZW92" s="271"/>
      <c r="ZX92" s="271"/>
      <c r="ZY92" s="271"/>
      <c r="ZZ92" s="271"/>
      <c r="AAA92" s="271"/>
      <c r="AAB92" s="271"/>
      <c r="AAC92" s="271"/>
      <c r="AAD92" s="271"/>
      <c r="AAE92" s="271"/>
      <c r="AAF92" s="271"/>
      <c r="AAG92" s="271"/>
      <c r="AAH92" s="271"/>
      <c r="AAI92" s="271"/>
      <c r="AAJ92" s="271"/>
      <c r="AAK92" s="271"/>
      <c r="AAL92" s="271"/>
      <c r="AAM92" s="271"/>
      <c r="AAN92" s="271"/>
      <c r="AAO92" s="271"/>
      <c r="AAP92" s="271"/>
      <c r="AAQ92" s="271"/>
      <c r="AAR92" s="271"/>
      <c r="AAS92" s="271"/>
      <c r="AAT92" s="271"/>
      <c r="AAU92" s="271"/>
      <c r="AAV92" s="271"/>
      <c r="AAW92" s="271"/>
      <c r="AAX92" s="271"/>
      <c r="AAY92" s="271"/>
      <c r="AAZ92" s="271"/>
      <c r="ABA92" s="271"/>
      <c r="ABB92" s="271"/>
      <c r="ABC92" s="271"/>
      <c r="ABD92" s="271"/>
      <c r="ABE92" s="271"/>
      <c r="ABF92" s="271"/>
      <c r="ABG92" s="271"/>
      <c r="ABH92" s="271"/>
      <c r="ABI92" s="271"/>
      <c r="ABJ92" s="271"/>
      <c r="ABK92" s="271"/>
      <c r="ABL92" s="271"/>
      <c r="ABM92" s="271"/>
      <c r="ABN92" s="271"/>
      <c r="ABO92" s="271"/>
      <c r="ABP92" s="271"/>
      <c r="ABQ92" s="271"/>
      <c r="ABR92" s="271"/>
      <c r="ABS92" s="271"/>
      <c r="ABT92" s="271"/>
      <c r="ABU92" s="271"/>
      <c r="ABV92" s="271"/>
      <c r="ABW92" s="271"/>
      <c r="ABX92" s="271"/>
      <c r="ABY92" s="271"/>
      <c r="ABZ92" s="271"/>
      <c r="ACA92" s="271"/>
      <c r="ACB92" s="271"/>
      <c r="ACC92" s="271"/>
      <c r="ACD92" s="271"/>
      <c r="ACE92" s="271"/>
      <c r="ACF92" s="271"/>
      <c r="ACG92" s="271"/>
      <c r="ACH92" s="271"/>
      <c r="ACI92" s="271"/>
      <c r="ACJ92" s="271"/>
      <c r="ACK92" s="271"/>
      <c r="ACL92" s="271"/>
      <c r="ACM92" s="271"/>
      <c r="ACN92" s="271"/>
      <c r="ACO92" s="271"/>
      <c r="ACP92" s="271"/>
      <c r="ACQ92" s="271"/>
      <c r="ACR92" s="271"/>
      <c r="ACS92" s="271"/>
      <c r="ACT92" s="271"/>
      <c r="ACU92" s="271"/>
      <c r="ACV92" s="271"/>
      <c r="ACW92" s="271"/>
      <c r="ACX92" s="271"/>
      <c r="ACY92" s="271"/>
      <c r="ACZ92" s="271"/>
      <c r="ADA92" s="271"/>
      <c r="ADB92" s="271"/>
      <c r="ADC92" s="271"/>
      <c r="ADD92" s="271"/>
      <c r="ADE92" s="271"/>
      <c r="ADF92" s="271"/>
      <c r="ADG92" s="271"/>
      <c r="ADH92" s="271"/>
      <c r="ADI92" s="271"/>
      <c r="ADJ92" s="271"/>
      <c r="ADK92" s="271"/>
      <c r="ADL92" s="271"/>
      <c r="ADM92" s="271"/>
      <c r="ADN92" s="271"/>
      <c r="ADO92" s="271"/>
      <c r="ADP92" s="271"/>
      <c r="ADQ92" s="271"/>
      <c r="ADR92" s="271"/>
      <c r="ADS92" s="271"/>
      <c r="ADT92" s="271"/>
      <c r="ADU92" s="271"/>
      <c r="ADV92" s="271"/>
      <c r="ADW92" s="271"/>
      <c r="ADX92" s="271"/>
      <c r="ADY92" s="271"/>
      <c r="ADZ92" s="271"/>
      <c r="AEA92" s="271"/>
      <c r="AEB92" s="271"/>
      <c r="AEC92" s="271"/>
      <c r="AED92" s="271"/>
      <c r="AEE92" s="271"/>
      <c r="AEF92" s="271"/>
      <c r="AEG92" s="271"/>
      <c r="AEH92" s="271"/>
      <c r="AEI92" s="271"/>
      <c r="AEJ92" s="271"/>
      <c r="AEK92" s="271"/>
      <c r="AEL92" s="271"/>
      <c r="AEM92" s="271"/>
      <c r="AEN92" s="271"/>
      <c r="AEO92" s="271"/>
      <c r="AEP92" s="271"/>
      <c r="AEQ92" s="271"/>
      <c r="AER92" s="271"/>
      <c r="AES92" s="271"/>
      <c r="AET92" s="271"/>
      <c r="AEU92" s="271"/>
      <c r="AEV92" s="271"/>
      <c r="AEW92" s="271"/>
      <c r="AEX92" s="271"/>
      <c r="AEY92" s="271"/>
      <c r="AEZ92" s="271"/>
      <c r="AFA92" s="271"/>
      <c r="AFB92" s="271"/>
      <c r="AFC92" s="271"/>
      <c r="AFD92" s="271"/>
      <c r="AFE92" s="271"/>
      <c r="AFF92" s="271"/>
      <c r="AFG92" s="271"/>
      <c r="AFH92" s="271"/>
      <c r="AFI92" s="271"/>
      <c r="AFJ92" s="271"/>
      <c r="AFK92" s="271"/>
      <c r="AFL92" s="271"/>
      <c r="AFM92" s="271"/>
      <c r="AFN92" s="271"/>
      <c r="AFO92" s="271"/>
      <c r="AFP92" s="271"/>
      <c r="AFQ92" s="271"/>
      <c r="AFR92" s="271"/>
      <c r="AFS92" s="271"/>
      <c r="AFT92" s="271"/>
      <c r="AFU92" s="271"/>
      <c r="AFV92" s="271"/>
      <c r="AFW92" s="271"/>
      <c r="AFX92" s="271"/>
      <c r="AFY92" s="271"/>
      <c r="AFZ92" s="271"/>
      <c r="AGA92" s="271"/>
      <c r="AGB92" s="271"/>
      <c r="AGC92" s="271"/>
      <c r="AGD92" s="271"/>
      <c r="AGE92" s="271"/>
      <c r="AGF92" s="271"/>
      <c r="AGG92" s="271"/>
      <c r="AGH92" s="271"/>
      <c r="AGI92" s="271"/>
      <c r="AGJ92" s="271"/>
      <c r="AGK92" s="271"/>
      <c r="AGL92" s="271"/>
      <c r="AGM92" s="271"/>
      <c r="AGN92" s="271"/>
      <c r="AGO92" s="271"/>
      <c r="AGP92" s="271"/>
      <c r="AGQ92" s="271"/>
      <c r="AGR92" s="271"/>
      <c r="AGS92" s="271"/>
      <c r="AGT92" s="271"/>
      <c r="AGU92" s="271"/>
      <c r="AGV92" s="271"/>
      <c r="AGW92" s="271"/>
      <c r="AGX92" s="271"/>
      <c r="AGY92" s="271"/>
      <c r="AGZ92" s="271"/>
      <c r="AHA92" s="271"/>
      <c r="AHB92" s="271"/>
      <c r="AHC92" s="271"/>
      <c r="AHD92" s="271"/>
      <c r="AHE92" s="271"/>
      <c r="AHF92" s="271"/>
      <c r="AHG92" s="271"/>
      <c r="AHH92" s="271"/>
      <c r="AHI92" s="271"/>
      <c r="AHJ92" s="271"/>
      <c r="AHK92" s="271"/>
      <c r="AHL92" s="271"/>
      <c r="AHM92" s="271"/>
      <c r="AHN92" s="271"/>
      <c r="AHO92" s="271"/>
      <c r="AHP92" s="271"/>
      <c r="AHQ92" s="271"/>
      <c r="AHR92" s="271"/>
      <c r="AHS92" s="271"/>
      <c r="AHT92" s="271"/>
      <c r="AHU92" s="271"/>
      <c r="AHV92" s="271"/>
      <c r="AHW92" s="271"/>
      <c r="AHX92" s="271"/>
      <c r="AHY92" s="271"/>
      <c r="AHZ92" s="271"/>
      <c r="AIA92" s="271"/>
      <c r="AIB92" s="271"/>
      <c r="AIC92" s="271"/>
      <c r="AID92" s="271"/>
      <c r="AIE92" s="271"/>
      <c r="AIF92" s="271"/>
      <c r="AIG92" s="271"/>
      <c r="AIH92" s="271"/>
      <c r="AII92" s="271"/>
      <c r="AIJ92" s="271"/>
      <c r="AIK92" s="271"/>
      <c r="AIL92" s="271"/>
      <c r="AIM92" s="271"/>
      <c r="AIN92" s="271"/>
      <c r="AIO92" s="271"/>
      <c r="AIP92" s="271"/>
      <c r="AIQ92" s="271"/>
      <c r="AIR92" s="271"/>
      <c r="AIS92" s="271"/>
      <c r="AIT92" s="271"/>
      <c r="AIU92" s="271"/>
      <c r="AIV92" s="271"/>
      <c r="AIW92" s="271"/>
      <c r="AIX92" s="271"/>
      <c r="AIY92" s="271"/>
      <c r="AIZ92" s="271"/>
      <c r="AJA92" s="271"/>
      <c r="AJB92" s="271"/>
      <c r="AJC92" s="271"/>
      <c r="AJD92" s="271"/>
      <c r="AJE92" s="271"/>
      <c r="AJF92" s="271"/>
      <c r="AJG92" s="271"/>
      <c r="AJH92" s="271"/>
      <c r="AJI92" s="271"/>
      <c r="AJJ92" s="271"/>
      <c r="AJK92" s="271"/>
      <c r="AJL92" s="271"/>
      <c r="AJM92" s="271"/>
      <c r="AJN92" s="271"/>
      <c r="AJO92" s="271"/>
      <c r="AJP92" s="271"/>
      <c r="AJQ92" s="271"/>
      <c r="AJR92" s="271"/>
      <c r="AJS92" s="271"/>
      <c r="AJT92" s="271"/>
      <c r="AJU92" s="271"/>
      <c r="AJV92" s="271"/>
      <c r="AJW92" s="271"/>
      <c r="AJX92" s="271"/>
      <c r="AJY92" s="271"/>
      <c r="AJZ92" s="271"/>
      <c r="AKA92" s="271"/>
      <c r="AKB92" s="271"/>
      <c r="AKC92" s="271"/>
      <c r="AKD92" s="271"/>
      <c r="AKE92" s="271"/>
      <c r="AKF92" s="271"/>
      <c r="AKG92" s="271"/>
      <c r="AKH92" s="271"/>
      <c r="AKI92" s="271"/>
      <c r="AKJ92" s="271"/>
      <c r="AKK92" s="271"/>
      <c r="AKL92" s="271"/>
      <c r="AKM92" s="271"/>
      <c r="AKN92" s="271"/>
      <c r="AKO92" s="271"/>
      <c r="AKP92" s="271"/>
      <c r="AKQ92" s="271"/>
      <c r="AKR92" s="271"/>
      <c r="AKS92" s="271"/>
      <c r="AKT92" s="271"/>
      <c r="AKU92" s="271"/>
      <c r="AKV92" s="271"/>
      <c r="AKW92" s="271"/>
      <c r="AKX92" s="271"/>
      <c r="AKY92" s="271"/>
      <c r="AKZ92" s="271"/>
      <c r="ALA92" s="271"/>
      <c r="ALB92" s="271"/>
      <c r="ALC92" s="271"/>
      <c r="ALD92" s="271"/>
      <c r="ALE92" s="271"/>
      <c r="ALF92" s="271"/>
      <c r="ALG92" s="271"/>
      <c r="ALH92" s="271"/>
      <c r="ALI92" s="271"/>
      <c r="ALJ92" s="271"/>
      <c r="ALK92" s="271"/>
      <c r="ALL92" s="271"/>
      <c r="ALM92" s="271"/>
      <c r="ALN92" s="271"/>
      <c r="ALO92" s="271"/>
      <c r="ALP92" s="271"/>
      <c r="ALQ92" s="271"/>
      <c r="ALR92" s="271"/>
      <c r="ALS92" s="271"/>
      <c r="ALT92" s="271"/>
      <c r="ALU92" s="271"/>
      <c r="ALV92" s="271"/>
      <c r="ALW92" s="271"/>
      <c r="ALX92" s="271"/>
      <c r="ALY92" s="271"/>
      <c r="ALZ92" s="271"/>
      <c r="AMA92" s="271"/>
      <c r="AMB92" s="271"/>
      <c r="AMC92" s="271"/>
      <c r="AMD92" s="271"/>
      <c r="AME92" s="271"/>
      <c r="AMF92" s="271"/>
      <c r="AMG92" s="271"/>
      <c r="AMH92" s="271"/>
      <c r="AMI92" s="271"/>
      <c r="AMJ92" s="271"/>
      <c r="AMK92" s="271"/>
      <c r="AML92" s="271"/>
      <c r="AMM92" s="271"/>
      <c r="AMN92" s="271"/>
      <c r="AMO92" s="271"/>
    </row>
    <row r="93" spans="1:1029" s="1" customFormat="1" ht="69" hidden="1" customHeight="1">
      <c r="A93" s="2"/>
      <c r="B93" s="10"/>
      <c r="C93" s="280"/>
      <c r="D93" s="281"/>
      <c r="E93" s="10" t="s">
        <v>1670</v>
      </c>
      <c r="F93" s="10" t="s">
        <v>77</v>
      </c>
      <c r="G93" s="11" t="s">
        <v>77</v>
      </c>
      <c r="H93" s="11"/>
      <c r="I93" s="11"/>
      <c r="J93" s="11"/>
      <c r="K93" s="11"/>
      <c r="L93" s="11"/>
      <c r="M93" s="11"/>
      <c r="N93" s="395"/>
      <c r="O93" s="390" t="s">
        <v>419</v>
      </c>
      <c r="P93" s="390" t="s">
        <v>400</v>
      </c>
      <c r="Q93" s="390" t="s">
        <v>64</v>
      </c>
      <c r="R93" s="385"/>
      <c r="S93" s="386"/>
      <c r="T93" s="399"/>
      <c r="U93" s="399"/>
      <c r="V93" s="399"/>
      <c r="W93" s="399"/>
      <c r="X93" s="399"/>
      <c r="Y93" s="399"/>
      <c r="Z93" s="399"/>
      <c r="AA93" s="400"/>
      <c r="AB93" s="383"/>
      <c r="AC93" s="388"/>
      <c r="AD93" s="387"/>
      <c r="AE93" s="387"/>
      <c r="AF93" s="387"/>
      <c r="AG93" s="387"/>
      <c r="AH93" s="387"/>
      <c r="AI93" s="387"/>
      <c r="AJ93" s="387"/>
      <c r="AK93" s="387"/>
      <c r="AL93" s="387"/>
      <c r="AM93" s="387"/>
      <c r="AN93" s="390"/>
      <c r="AO93" s="390" t="s">
        <v>404</v>
      </c>
      <c r="AP93" s="390"/>
      <c r="AQ93" s="390"/>
      <c r="AR93" s="390"/>
      <c r="AS93" s="390"/>
      <c r="AT93" s="387"/>
      <c r="AU93" s="387"/>
      <c r="AV93" s="387"/>
      <c r="AW93" s="387"/>
      <c r="AX93" s="387"/>
      <c r="AY93" s="387"/>
      <c r="AZ93" s="387"/>
      <c r="BA93" s="387"/>
      <c r="BB93" s="387"/>
      <c r="BC93" s="387"/>
      <c r="BD93" s="387"/>
      <c r="BE93" s="387"/>
      <c r="BF93" s="387"/>
      <c r="BG93" s="387"/>
      <c r="BH93" s="387"/>
      <c r="BI93" s="387"/>
      <c r="BJ93" s="387"/>
      <c r="BK93" s="389"/>
      <c r="BL93" s="10"/>
      <c r="BM93" s="10"/>
      <c r="BN93" s="10" t="s">
        <v>1715</v>
      </c>
      <c r="BO93" s="10"/>
      <c r="BP93" s="10"/>
      <c r="BQ93" s="10"/>
      <c r="BR93" s="10" t="s">
        <v>1716</v>
      </c>
      <c r="BS93" s="282"/>
      <c r="BT93" s="10"/>
      <c r="BU93" s="10"/>
      <c r="BV93" s="10"/>
      <c r="BW93" s="289"/>
      <c r="BX93" s="289" t="s">
        <v>1725</v>
      </c>
      <c r="BY93" s="232"/>
      <c r="BZ93" s="232"/>
      <c r="CA93" s="232"/>
      <c r="CB93" s="50"/>
      <c r="CC93" s="411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5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  <c r="RA93" s="50"/>
      <c r="RB93" s="50"/>
      <c r="RC93" s="50"/>
      <c r="RD93" s="50"/>
      <c r="RE93" s="50"/>
      <c r="RF93" s="50"/>
      <c r="RG93" s="50"/>
      <c r="RH93" s="50"/>
      <c r="RI93" s="50"/>
      <c r="RJ93" s="50"/>
      <c r="RK93" s="50"/>
      <c r="RL93" s="50"/>
      <c r="RM93" s="50"/>
      <c r="RN93" s="50"/>
      <c r="RO93" s="50"/>
      <c r="RP93" s="50"/>
      <c r="RQ93" s="50"/>
      <c r="RR93" s="50"/>
      <c r="RS93" s="50"/>
      <c r="RT93" s="50"/>
      <c r="RU93" s="50"/>
      <c r="RV93" s="50"/>
      <c r="RW93" s="50"/>
      <c r="RX93" s="50"/>
      <c r="RY93" s="50"/>
      <c r="RZ93" s="50"/>
      <c r="SA93" s="50"/>
      <c r="SB93" s="50"/>
      <c r="SC93" s="50"/>
      <c r="SD93" s="50"/>
      <c r="SE93" s="50"/>
      <c r="SF93" s="50"/>
      <c r="SG93" s="50"/>
      <c r="SH93" s="50"/>
      <c r="SI93" s="50"/>
      <c r="SJ93" s="50"/>
      <c r="SK93" s="50"/>
      <c r="SL93" s="50"/>
      <c r="SM93" s="50"/>
      <c r="SN93" s="50"/>
      <c r="SO93" s="50"/>
      <c r="SP93" s="50"/>
      <c r="SQ93" s="50"/>
      <c r="SR93" s="50"/>
      <c r="SS93" s="50"/>
      <c r="ST93" s="50"/>
      <c r="SU93" s="50"/>
      <c r="SV93" s="50"/>
      <c r="SW93" s="50"/>
      <c r="SX93" s="50"/>
      <c r="SY93" s="50"/>
      <c r="SZ93" s="50"/>
      <c r="TA93" s="50"/>
      <c r="TB93" s="50"/>
      <c r="TC93" s="50"/>
      <c r="TD93" s="50"/>
      <c r="TE93" s="50"/>
      <c r="TF93" s="50"/>
      <c r="TG93" s="50"/>
      <c r="TH93" s="50"/>
      <c r="TI93" s="50"/>
      <c r="TJ93" s="50"/>
      <c r="TK93" s="50"/>
      <c r="TL93" s="50"/>
      <c r="TM93" s="50"/>
      <c r="TN93" s="50"/>
      <c r="TO93" s="50"/>
      <c r="TP93" s="50"/>
      <c r="TQ93" s="50"/>
      <c r="TR93" s="50"/>
      <c r="TS93" s="50"/>
      <c r="TT93" s="50"/>
      <c r="TU93" s="50"/>
      <c r="TV93" s="50"/>
      <c r="TW93" s="50"/>
      <c r="TX93" s="50"/>
      <c r="TY93" s="50"/>
      <c r="TZ93" s="50"/>
      <c r="UA93" s="50"/>
      <c r="UB93" s="50"/>
      <c r="UC93" s="50"/>
      <c r="UD93" s="50"/>
      <c r="UE93" s="50"/>
      <c r="UF93" s="50"/>
      <c r="UG93" s="50"/>
      <c r="UH93" s="50"/>
      <c r="UI93" s="50"/>
      <c r="UJ93" s="50"/>
      <c r="UK93" s="50"/>
      <c r="UL93" s="50"/>
      <c r="UM93" s="50"/>
      <c r="UN93" s="50"/>
      <c r="UO93" s="50"/>
      <c r="UP93" s="50"/>
      <c r="UQ93" s="50"/>
      <c r="UR93" s="50"/>
      <c r="US93" s="50"/>
      <c r="UT93" s="50"/>
      <c r="UU93" s="50"/>
      <c r="UV93" s="50"/>
      <c r="UW93" s="50"/>
      <c r="UX93" s="50"/>
      <c r="UY93" s="50"/>
      <c r="UZ93" s="50"/>
      <c r="VA93" s="50"/>
      <c r="VB93" s="50"/>
      <c r="VC93" s="50"/>
      <c r="VD93" s="50"/>
      <c r="VE93" s="50"/>
      <c r="VF93" s="50"/>
      <c r="VG93" s="50"/>
      <c r="VH93" s="50"/>
      <c r="VI93" s="50"/>
      <c r="VJ93" s="50"/>
      <c r="VK93" s="50"/>
      <c r="VL93" s="50"/>
      <c r="VM93" s="50"/>
      <c r="VN93" s="50"/>
      <c r="VO93" s="50"/>
      <c r="VP93" s="50"/>
      <c r="VQ93" s="50"/>
      <c r="VR93" s="50"/>
      <c r="VS93" s="50"/>
      <c r="VT93" s="50"/>
      <c r="VU93" s="50"/>
      <c r="VV93" s="50"/>
      <c r="VW93" s="50"/>
      <c r="VX93" s="50"/>
      <c r="VY93" s="50"/>
      <c r="VZ93" s="50"/>
      <c r="WA93" s="50"/>
      <c r="WB93" s="50"/>
      <c r="WC93" s="50"/>
      <c r="WD93" s="50"/>
      <c r="WE93" s="50"/>
      <c r="WF93" s="50"/>
      <c r="WG93" s="50"/>
      <c r="WH93" s="50"/>
      <c r="WI93" s="50"/>
      <c r="WJ93" s="50"/>
      <c r="WK93" s="50"/>
      <c r="WL93" s="50"/>
      <c r="WM93" s="50"/>
      <c r="WN93" s="50"/>
      <c r="WO93" s="50"/>
      <c r="WP93" s="50"/>
      <c r="WQ93" s="50"/>
      <c r="WR93" s="50"/>
      <c r="WS93" s="50"/>
      <c r="WT93" s="50"/>
      <c r="WU93" s="50"/>
      <c r="WV93" s="50"/>
      <c r="WW93" s="50"/>
      <c r="WX93" s="50"/>
      <c r="WY93" s="50"/>
      <c r="WZ93" s="50"/>
      <c r="XA93" s="50"/>
      <c r="XB93" s="50"/>
      <c r="XC93" s="50"/>
      <c r="XD93" s="50"/>
      <c r="XE93" s="50"/>
      <c r="XF93" s="50"/>
      <c r="XG93" s="50"/>
      <c r="XH93" s="50"/>
      <c r="XI93" s="50"/>
      <c r="XJ93" s="50"/>
      <c r="XK93" s="50"/>
      <c r="XL93" s="50"/>
      <c r="XM93" s="50"/>
      <c r="XN93" s="50"/>
      <c r="XO93" s="50"/>
      <c r="XP93" s="50"/>
      <c r="XQ93" s="50"/>
      <c r="XR93" s="50"/>
      <c r="XS93" s="50"/>
      <c r="XT93" s="50"/>
      <c r="XU93" s="50"/>
      <c r="XV93" s="50"/>
      <c r="XW93" s="50"/>
      <c r="XX93" s="50"/>
      <c r="XY93" s="50"/>
      <c r="XZ93" s="50"/>
      <c r="YA93" s="50"/>
      <c r="YB93" s="50"/>
      <c r="YC93" s="50"/>
      <c r="YD93" s="50"/>
      <c r="YE93" s="50"/>
      <c r="YF93" s="50"/>
      <c r="YG93" s="50"/>
      <c r="YH93" s="50"/>
      <c r="YI93" s="50"/>
      <c r="YJ93" s="50"/>
      <c r="YK93" s="50"/>
      <c r="YL93" s="50"/>
      <c r="YM93" s="50"/>
      <c r="YN93" s="50"/>
      <c r="YO93" s="50"/>
      <c r="YP93" s="50"/>
      <c r="YQ93" s="50"/>
      <c r="YR93" s="50"/>
      <c r="YS93" s="50"/>
      <c r="YT93" s="50"/>
      <c r="YU93" s="50"/>
      <c r="YV93" s="50"/>
      <c r="YW93" s="50"/>
      <c r="YX93" s="50"/>
      <c r="YY93" s="50"/>
      <c r="YZ93" s="50"/>
      <c r="ZA93" s="50"/>
      <c r="ZB93" s="50"/>
      <c r="ZC93" s="50"/>
      <c r="ZD93" s="50"/>
      <c r="ZE93" s="50"/>
      <c r="ZF93" s="50"/>
      <c r="ZG93" s="50"/>
      <c r="ZH93" s="50"/>
      <c r="ZI93" s="50"/>
      <c r="ZJ93" s="50"/>
      <c r="ZK93" s="50"/>
      <c r="ZL93" s="50"/>
      <c r="ZM93" s="50"/>
      <c r="ZN93" s="50"/>
      <c r="ZO93" s="50"/>
      <c r="ZP93" s="50"/>
      <c r="ZQ93" s="50"/>
      <c r="ZR93" s="50"/>
      <c r="ZS93" s="50"/>
      <c r="ZT93" s="50"/>
      <c r="ZU93" s="50"/>
      <c r="ZV93" s="50"/>
      <c r="ZW93" s="50"/>
      <c r="ZX93" s="50"/>
      <c r="ZY93" s="50"/>
      <c r="ZZ93" s="50"/>
      <c r="AAA93" s="50"/>
      <c r="AAB93" s="50"/>
      <c r="AAC93" s="50"/>
      <c r="AAD93" s="50"/>
      <c r="AAE93" s="50"/>
      <c r="AAF93" s="50"/>
      <c r="AAG93" s="50"/>
      <c r="AAH93" s="50"/>
      <c r="AAI93" s="50"/>
      <c r="AAJ93" s="50"/>
      <c r="AAK93" s="50"/>
      <c r="AAL93" s="50"/>
      <c r="AAM93" s="50"/>
      <c r="AAN93" s="50"/>
      <c r="AAO93" s="50"/>
      <c r="AAP93" s="50"/>
      <c r="AAQ93" s="50"/>
      <c r="AAR93" s="50"/>
      <c r="AAS93" s="50"/>
      <c r="AAT93" s="50"/>
      <c r="AAU93" s="50"/>
      <c r="AAV93" s="50"/>
      <c r="AAW93" s="50"/>
      <c r="AAX93" s="50"/>
      <c r="AAY93" s="50"/>
      <c r="AAZ93" s="50"/>
      <c r="ABA93" s="50"/>
      <c r="ABB93" s="50"/>
      <c r="ABC93" s="50"/>
      <c r="ABD93" s="50"/>
      <c r="ABE93" s="50"/>
      <c r="ABF93" s="50"/>
      <c r="ABG93" s="50"/>
      <c r="ABH93" s="50"/>
      <c r="ABI93" s="50"/>
      <c r="ABJ93" s="50"/>
      <c r="ABK93" s="50"/>
      <c r="ABL93" s="50"/>
      <c r="ABM93" s="50"/>
      <c r="ABN93" s="50"/>
      <c r="ABO93" s="50"/>
      <c r="ABP93" s="50"/>
      <c r="ABQ93" s="50"/>
      <c r="ABR93" s="50"/>
      <c r="ABS93" s="50"/>
      <c r="ABT93" s="50"/>
      <c r="ABU93" s="50"/>
      <c r="ABV93" s="50"/>
      <c r="ABW93" s="50"/>
      <c r="ABX93" s="50"/>
      <c r="ABY93" s="50"/>
      <c r="ABZ93" s="50"/>
      <c r="ACA93" s="50"/>
      <c r="ACB93" s="50"/>
      <c r="ACC93" s="50"/>
      <c r="ACD93" s="50"/>
      <c r="ACE93" s="50"/>
      <c r="ACF93" s="50"/>
      <c r="ACG93" s="50"/>
      <c r="ACH93" s="50"/>
      <c r="ACI93" s="50"/>
      <c r="ACJ93" s="50"/>
      <c r="ACK93" s="50"/>
      <c r="ACL93" s="50"/>
      <c r="ACM93" s="50"/>
      <c r="ACN93" s="50"/>
      <c r="ACO93" s="50"/>
      <c r="ACP93" s="50"/>
      <c r="ACQ93" s="50"/>
      <c r="ACR93" s="50"/>
      <c r="ACS93" s="50"/>
      <c r="ACT93" s="50"/>
      <c r="ACU93" s="50"/>
      <c r="ACV93" s="50"/>
      <c r="ACW93" s="50"/>
      <c r="ACX93" s="50"/>
      <c r="ACY93" s="50"/>
      <c r="ACZ93" s="50"/>
      <c r="ADA93" s="50"/>
      <c r="ADB93" s="50"/>
      <c r="ADC93" s="50"/>
      <c r="ADD93" s="50"/>
      <c r="ADE93" s="50"/>
      <c r="ADF93" s="50"/>
      <c r="ADG93" s="50"/>
      <c r="ADH93" s="50"/>
      <c r="ADI93" s="50"/>
      <c r="ADJ93" s="50"/>
      <c r="ADK93" s="50"/>
      <c r="ADL93" s="50"/>
      <c r="ADM93" s="50"/>
      <c r="ADN93" s="50"/>
      <c r="ADO93" s="50"/>
      <c r="ADP93" s="50"/>
      <c r="ADQ93" s="50"/>
      <c r="ADR93" s="50"/>
      <c r="ADS93" s="50"/>
      <c r="ADT93" s="50"/>
      <c r="ADU93" s="50"/>
      <c r="ADV93" s="50"/>
      <c r="ADW93" s="50"/>
      <c r="ADX93" s="50"/>
      <c r="ADY93" s="50"/>
      <c r="ADZ93" s="50"/>
      <c r="AEA93" s="50"/>
      <c r="AEB93" s="50"/>
      <c r="AEC93" s="50"/>
      <c r="AED93" s="50"/>
      <c r="AEE93" s="50"/>
      <c r="AEF93" s="50"/>
      <c r="AEG93" s="50"/>
      <c r="AEH93" s="50"/>
      <c r="AEI93" s="50"/>
      <c r="AEJ93" s="50"/>
      <c r="AEK93" s="50"/>
      <c r="AEL93" s="50"/>
      <c r="AEM93" s="50"/>
      <c r="AEN93" s="50"/>
      <c r="AEO93" s="50"/>
      <c r="AEP93" s="50"/>
      <c r="AEQ93" s="50"/>
      <c r="AER93" s="50"/>
      <c r="AES93" s="50"/>
      <c r="AET93" s="50"/>
      <c r="AEU93" s="50"/>
      <c r="AEV93" s="50"/>
      <c r="AEW93" s="50"/>
      <c r="AEX93" s="50"/>
      <c r="AEY93" s="50"/>
      <c r="AEZ93" s="50"/>
      <c r="AFA93" s="50"/>
      <c r="AFB93" s="50"/>
      <c r="AFC93" s="50"/>
      <c r="AFD93" s="50"/>
      <c r="AFE93" s="50"/>
      <c r="AFF93" s="50"/>
      <c r="AFG93" s="50"/>
      <c r="AFH93" s="50"/>
      <c r="AFI93" s="50"/>
      <c r="AFJ93" s="50"/>
      <c r="AFK93" s="50"/>
      <c r="AFL93" s="50"/>
      <c r="AFM93" s="50"/>
      <c r="AFN93" s="50"/>
      <c r="AFO93" s="50"/>
      <c r="AFP93" s="50"/>
      <c r="AFQ93" s="50"/>
      <c r="AFR93" s="50"/>
      <c r="AFS93" s="50"/>
      <c r="AFT93" s="50"/>
      <c r="AFU93" s="50"/>
      <c r="AFV93" s="50"/>
      <c r="AFW93" s="50"/>
      <c r="AFX93" s="50"/>
      <c r="AFY93" s="50"/>
      <c r="AFZ93" s="50"/>
      <c r="AGA93" s="50"/>
      <c r="AGB93" s="50"/>
      <c r="AGC93" s="50"/>
      <c r="AGD93" s="50"/>
      <c r="AGE93" s="50"/>
      <c r="AGF93" s="50"/>
      <c r="AGG93" s="50"/>
      <c r="AGH93" s="50"/>
      <c r="AGI93" s="50"/>
      <c r="AGJ93" s="50"/>
      <c r="AGK93" s="50"/>
      <c r="AGL93" s="50"/>
      <c r="AGM93" s="50"/>
      <c r="AGN93" s="50"/>
      <c r="AGO93" s="50"/>
      <c r="AGP93" s="50"/>
      <c r="AGQ93" s="50"/>
      <c r="AGR93" s="50"/>
      <c r="AGS93" s="50"/>
      <c r="AGT93" s="50"/>
      <c r="AGU93" s="50"/>
      <c r="AGV93" s="50"/>
      <c r="AGW93" s="50"/>
      <c r="AGX93" s="50"/>
      <c r="AGY93" s="50"/>
      <c r="AGZ93" s="50"/>
      <c r="AHA93" s="50"/>
      <c r="AHB93" s="50"/>
      <c r="AHC93" s="50"/>
      <c r="AHD93" s="50"/>
      <c r="AHE93" s="50"/>
      <c r="AHF93" s="50"/>
      <c r="AHG93" s="50"/>
      <c r="AHH93" s="50"/>
      <c r="AHI93" s="50"/>
      <c r="AHJ93" s="50"/>
      <c r="AHK93" s="50"/>
      <c r="AHL93" s="50"/>
      <c r="AHM93" s="50"/>
      <c r="AHN93" s="50"/>
      <c r="AHO93" s="50"/>
      <c r="AHP93" s="50"/>
      <c r="AHQ93" s="50"/>
      <c r="AHR93" s="50"/>
      <c r="AHS93" s="50"/>
      <c r="AHT93" s="50"/>
      <c r="AHU93" s="50"/>
      <c r="AHV93" s="50"/>
      <c r="AHW93" s="50"/>
      <c r="AHX93" s="50"/>
      <c r="AHY93" s="50"/>
      <c r="AHZ93" s="50"/>
      <c r="AIA93" s="50"/>
      <c r="AIB93" s="50"/>
      <c r="AIC93" s="50"/>
      <c r="AID93" s="50"/>
      <c r="AIE93" s="50"/>
      <c r="AIF93" s="50"/>
      <c r="AIG93" s="50"/>
      <c r="AIH93" s="50"/>
      <c r="AII93" s="50"/>
      <c r="AIJ93" s="50"/>
      <c r="AIK93" s="50"/>
      <c r="AIL93" s="50"/>
      <c r="AIM93" s="50"/>
      <c r="AIN93" s="50"/>
      <c r="AIO93" s="50"/>
      <c r="AIP93" s="50"/>
      <c r="AIQ93" s="50"/>
      <c r="AIR93" s="50"/>
      <c r="AIS93" s="50"/>
      <c r="AIT93" s="50"/>
      <c r="AIU93" s="50"/>
      <c r="AIV93" s="50"/>
      <c r="AIW93" s="50"/>
      <c r="AIX93" s="50"/>
      <c r="AIY93" s="50"/>
      <c r="AIZ93" s="50"/>
      <c r="AJA93" s="50"/>
      <c r="AJB93" s="50"/>
      <c r="AJC93" s="50"/>
      <c r="AJD93" s="50"/>
      <c r="AJE93" s="50"/>
      <c r="AJF93" s="50"/>
      <c r="AJG93" s="50"/>
      <c r="AJH93" s="50"/>
      <c r="AJI93" s="50"/>
      <c r="AJJ93" s="50"/>
      <c r="AJK93" s="50"/>
      <c r="AJL93" s="50"/>
      <c r="AJM93" s="50"/>
      <c r="AJN93" s="50"/>
      <c r="AJO93" s="50"/>
      <c r="AJP93" s="50"/>
      <c r="AJQ93" s="50"/>
      <c r="AJR93" s="50"/>
      <c r="AJS93" s="50"/>
      <c r="AJT93" s="50"/>
      <c r="AJU93" s="50"/>
      <c r="AJV93" s="50"/>
      <c r="AJW93" s="50"/>
      <c r="AJX93" s="50"/>
      <c r="AJY93" s="50"/>
      <c r="AJZ93" s="50"/>
      <c r="AKA93" s="50"/>
      <c r="AKB93" s="50"/>
      <c r="AKC93" s="50"/>
      <c r="AKD93" s="50"/>
      <c r="AKE93" s="50"/>
      <c r="AKF93" s="50"/>
      <c r="AKG93" s="50"/>
      <c r="AKH93" s="50"/>
      <c r="AKI93" s="50"/>
      <c r="AKJ93" s="50"/>
      <c r="AKK93" s="50"/>
      <c r="AKL93" s="50"/>
      <c r="AKM93" s="50"/>
      <c r="AKN93" s="50"/>
      <c r="AKO93" s="50"/>
      <c r="AKP93" s="50"/>
      <c r="AKQ93" s="50"/>
      <c r="AKR93" s="50"/>
      <c r="AKS93" s="50"/>
      <c r="AKT93" s="50"/>
      <c r="AKU93" s="50"/>
      <c r="AKV93" s="50"/>
      <c r="AKW93" s="50"/>
      <c r="AKX93" s="50"/>
      <c r="AKY93" s="50"/>
      <c r="AKZ93" s="50"/>
      <c r="ALA93" s="50"/>
      <c r="ALB93" s="50"/>
      <c r="ALC93" s="50"/>
      <c r="ALD93" s="50"/>
      <c r="ALE93" s="50"/>
      <c r="ALF93" s="50"/>
      <c r="ALG93" s="50"/>
      <c r="ALH93" s="50"/>
      <c r="ALI93" s="50"/>
      <c r="ALJ93" s="50"/>
      <c r="ALK93" s="50"/>
      <c r="ALL93" s="50"/>
      <c r="ALM93" s="50"/>
      <c r="ALN93" s="50"/>
      <c r="ALO93" s="50"/>
      <c r="ALP93" s="50"/>
      <c r="ALQ93" s="50"/>
      <c r="ALR93" s="50"/>
      <c r="ALS93" s="50"/>
      <c r="ALT93" s="50"/>
      <c r="ALU93" s="50"/>
      <c r="ALV93" s="50"/>
      <c r="ALW93" s="50"/>
      <c r="ALX93" s="50"/>
      <c r="ALY93" s="50"/>
      <c r="ALZ93" s="50"/>
      <c r="AMA93" s="50"/>
      <c r="AMB93" s="50"/>
      <c r="AMC93" s="50"/>
      <c r="AMD93" s="50"/>
      <c r="AME93" s="50"/>
      <c r="AMF93" s="50"/>
      <c r="AMG93" s="50"/>
      <c r="AMH93" s="50"/>
      <c r="AMI93" s="50"/>
      <c r="AMJ93" s="50"/>
      <c r="AMK93" s="50"/>
      <c r="AML93" s="50"/>
      <c r="AMM93" s="50"/>
      <c r="AMN93" s="50"/>
      <c r="AMO93" s="50"/>
    </row>
    <row r="94" spans="1:1029" s="1" customFormat="1" ht="69" customHeight="1">
      <c r="A94" s="2"/>
      <c r="B94" s="10">
        <v>8</v>
      </c>
      <c r="C94" s="280">
        <v>75</v>
      </c>
      <c r="D94" s="281" t="s">
        <v>440</v>
      </c>
      <c r="E94" s="10" t="s">
        <v>441</v>
      </c>
      <c r="F94" s="10" t="s">
        <v>98</v>
      </c>
      <c r="G94" s="11"/>
      <c r="H94" s="11"/>
      <c r="I94" s="11"/>
      <c r="J94" s="11"/>
      <c r="K94" s="11"/>
      <c r="L94" s="11"/>
      <c r="M94" s="11"/>
      <c r="N94" s="390"/>
      <c r="O94" s="390" t="s">
        <v>419</v>
      </c>
      <c r="P94" s="390" t="s">
        <v>400</v>
      </c>
      <c r="Q94" s="390" t="s">
        <v>64</v>
      </c>
      <c r="R94" s="391">
        <v>2</v>
      </c>
      <c r="S94" s="387">
        <v>23</v>
      </c>
      <c r="T94" s="399"/>
      <c r="U94" s="399"/>
      <c r="V94" s="399"/>
      <c r="W94" s="399">
        <v>1</v>
      </c>
      <c r="X94" s="399"/>
      <c r="Y94" s="399"/>
      <c r="Z94" s="399"/>
      <c r="AA94" s="399">
        <v>1</v>
      </c>
      <c r="AB94" s="384">
        <v>70</v>
      </c>
      <c r="AC94" s="399"/>
      <c r="AD94" s="399"/>
      <c r="AE94" s="399"/>
      <c r="AF94" s="399"/>
      <c r="AG94" s="399"/>
      <c r="AH94" s="399"/>
      <c r="AI94" s="399"/>
      <c r="AJ94" s="399"/>
      <c r="AK94" s="399"/>
      <c r="AL94" s="387" t="s">
        <v>93</v>
      </c>
      <c r="AM94" s="387" t="s">
        <v>442</v>
      </c>
      <c r="AN94" s="390" t="s">
        <v>403</v>
      </c>
      <c r="AO94" s="390" t="s">
        <v>404</v>
      </c>
      <c r="AP94" s="390"/>
      <c r="AQ94" s="390"/>
      <c r="AR94" s="390"/>
      <c r="AS94" s="390"/>
      <c r="AT94" s="387"/>
      <c r="AU94" s="387"/>
      <c r="AV94" s="387"/>
      <c r="AW94" s="387"/>
      <c r="AX94" s="387"/>
      <c r="AY94" s="387"/>
      <c r="AZ94" s="387"/>
      <c r="BA94" s="387"/>
      <c r="BB94" s="387">
        <v>1</v>
      </c>
      <c r="BC94" s="387"/>
      <c r="BD94" s="387"/>
      <c r="BE94" s="387"/>
      <c r="BF94" s="387"/>
      <c r="BG94" s="387"/>
      <c r="BH94" s="387"/>
      <c r="BI94" s="387"/>
      <c r="BJ94" s="387"/>
      <c r="BK94" s="389">
        <v>1500</v>
      </c>
      <c r="BL94" s="10"/>
      <c r="BM94" s="10"/>
      <c r="BN94" s="10">
        <v>75</v>
      </c>
      <c r="BO94" s="10" t="s">
        <v>74</v>
      </c>
      <c r="BP94" s="10" t="s">
        <v>74</v>
      </c>
      <c r="BQ94" s="10">
        <v>1</v>
      </c>
      <c r="BR94" s="10" t="str">
        <f t="shared" si="1"/>
        <v>75_48.1</v>
      </c>
      <c r="BS94" s="282"/>
      <c r="BT94" s="10"/>
      <c r="BU94" s="10"/>
      <c r="BV94" s="10" t="s">
        <v>1777</v>
      </c>
      <c r="BW94" s="289"/>
      <c r="BX94" s="289"/>
      <c r="BY94" s="457"/>
      <c r="BZ94" s="457"/>
      <c r="CA94" s="457"/>
      <c r="CB94" s="271"/>
      <c r="CC94" s="458" t="s">
        <v>1959</v>
      </c>
      <c r="CD94" s="271"/>
      <c r="CE94" s="271"/>
      <c r="CF94" s="271"/>
      <c r="CG94" s="271"/>
      <c r="CH94" s="271"/>
      <c r="CI94" s="271"/>
      <c r="CJ94" s="271"/>
      <c r="CK94" s="271"/>
      <c r="CL94" s="271"/>
      <c r="CM94" s="271"/>
      <c r="CN94" s="271"/>
      <c r="CO94" s="271"/>
      <c r="CP94" s="271"/>
      <c r="CQ94" s="271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1"/>
      <c r="DY94" s="271"/>
      <c r="DZ94" s="271"/>
      <c r="EA94" s="271"/>
      <c r="EB94" s="271"/>
      <c r="EC94" s="271"/>
      <c r="ED94" s="271"/>
      <c r="EE94" s="271"/>
      <c r="EF94" s="271"/>
      <c r="EG94" s="271"/>
      <c r="EH94" s="271"/>
      <c r="EI94" s="271"/>
      <c r="EJ94" s="271"/>
      <c r="EK94" s="271"/>
      <c r="EL94" s="271"/>
      <c r="EM94" s="271"/>
      <c r="EN94" s="271"/>
      <c r="EO94" s="271"/>
      <c r="EP94" s="271"/>
      <c r="EQ94" s="271"/>
      <c r="ER94" s="271"/>
      <c r="ES94" s="271"/>
      <c r="ET94" s="271"/>
      <c r="EU94" s="271"/>
      <c r="EV94" s="271"/>
      <c r="EW94" s="271"/>
      <c r="EX94" s="271"/>
      <c r="EY94" s="271"/>
      <c r="EZ94" s="271"/>
      <c r="FA94" s="271"/>
      <c r="FB94" s="271"/>
      <c r="FC94" s="271"/>
      <c r="FD94" s="271"/>
      <c r="FE94" s="271"/>
      <c r="FF94" s="271"/>
      <c r="FG94" s="271"/>
      <c r="FH94" s="271"/>
      <c r="FI94" s="271"/>
      <c r="FJ94" s="271"/>
      <c r="FK94" s="271"/>
      <c r="FL94" s="271"/>
      <c r="FM94" s="271"/>
      <c r="FN94" s="271"/>
      <c r="FO94" s="271"/>
      <c r="FP94" s="271"/>
      <c r="FQ94" s="271"/>
      <c r="FR94" s="271"/>
      <c r="FS94" s="271"/>
      <c r="FT94" s="271"/>
      <c r="FU94" s="271"/>
      <c r="FV94" s="271"/>
      <c r="FW94" s="271"/>
      <c r="FX94" s="271"/>
      <c r="FY94" s="271"/>
      <c r="FZ94" s="271"/>
      <c r="GA94" s="271"/>
      <c r="GB94" s="271"/>
      <c r="GC94" s="271"/>
      <c r="GD94" s="271"/>
      <c r="GE94" s="271"/>
      <c r="GF94" s="271"/>
      <c r="GG94" s="271"/>
      <c r="GH94" s="271"/>
      <c r="GI94" s="271"/>
      <c r="GJ94" s="271"/>
      <c r="GK94" s="271"/>
      <c r="GL94" s="271"/>
      <c r="GM94" s="271"/>
      <c r="GN94" s="271"/>
      <c r="GO94" s="271"/>
      <c r="GP94" s="271"/>
      <c r="GQ94" s="271"/>
      <c r="GR94" s="271"/>
      <c r="GS94" s="271"/>
      <c r="GT94" s="271"/>
      <c r="GU94" s="271"/>
      <c r="GV94" s="271"/>
      <c r="GW94" s="271"/>
      <c r="GX94" s="271"/>
      <c r="GY94" s="271"/>
      <c r="GZ94" s="271"/>
      <c r="HA94" s="271"/>
      <c r="HB94" s="271"/>
      <c r="HC94" s="271"/>
      <c r="HD94" s="271"/>
      <c r="HE94" s="271"/>
      <c r="HF94" s="271"/>
      <c r="HG94" s="271"/>
      <c r="HH94" s="271"/>
      <c r="HI94" s="271"/>
      <c r="HJ94" s="271"/>
      <c r="HK94" s="271"/>
      <c r="HL94" s="271"/>
      <c r="HM94" s="271"/>
      <c r="HN94" s="271"/>
      <c r="HO94" s="271"/>
      <c r="HP94" s="271"/>
      <c r="HQ94" s="271"/>
      <c r="HR94" s="271"/>
      <c r="HS94" s="271"/>
      <c r="HT94" s="271"/>
      <c r="HU94" s="271"/>
      <c r="HV94" s="271"/>
      <c r="HW94" s="271"/>
      <c r="HX94" s="271"/>
      <c r="HY94" s="271"/>
      <c r="HZ94" s="271"/>
      <c r="IA94" s="271"/>
      <c r="IB94" s="271"/>
      <c r="IC94" s="271"/>
      <c r="ID94" s="271"/>
      <c r="IE94" s="271"/>
      <c r="IF94" s="271"/>
      <c r="IG94" s="271"/>
      <c r="IH94" s="271"/>
      <c r="II94" s="271"/>
      <c r="IJ94" s="271"/>
      <c r="IK94" s="271"/>
      <c r="IL94" s="271"/>
      <c r="IM94" s="271"/>
      <c r="IN94" s="271"/>
      <c r="IO94" s="271"/>
      <c r="IP94" s="271"/>
      <c r="IQ94" s="271"/>
      <c r="IR94" s="271"/>
      <c r="IS94" s="271"/>
      <c r="IT94" s="271"/>
      <c r="IU94" s="271"/>
      <c r="IV94" s="271"/>
      <c r="IW94" s="271"/>
      <c r="IX94" s="271"/>
      <c r="IY94" s="271"/>
      <c r="IZ94" s="271"/>
      <c r="JA94" s="271"/>
      <c r="JB94" s="271"/>
      <c r="JC94" s="271"/>
      <c r="JD94" s="271"/>
      <c r="JE94" s="271"/>
      <c r="JF94" s="271"/>
      <c r="JG94" s="271"/>
      <c r="JH94" s="271"/>
      <c r="JI94" s="271"/>
      <c r="JJ94" s="271"/>
      <c r="JK94" s="271"/>
      <c r="JL94" s="271"/>
      <c r="JM94" s="271"/>
      <c r="JN94" s="271"/>
      <c r="JO94" s="271"/>
      <c r="JP94" s="271"/>
      <c r="JQ94" s="271"/>
      <c r="JR94" s="271"/>
      <c r="JS94" s="271"/>
      <c r="JT94" s="271"/>
      <c r="JU94" s="271"/>
      <c r="JV94" s="271"/>
      <c r="JW94" s="271"/>
      <c r="JX94" s="271"/>
      <c r="JY94" s="271"/>
      <c r="JZ94" s="271"/>
      <c r="KA94" s="271"/>
      <c r="KB94" s="271"/>
      <c r="KC94" s="271"/>
      <c r="KD94" s="271"/>
      <c r="KE94" s="271"/>
      <c r="KF94" s="271"/>
      <c r="KG94" s="271"/>
      <c r="KH94" s="271"/>
      <c r="KI94" s="271"/>
      <c r="KJ94" s="271"/>
      <c r="KK94" s="271"/>
      <c r="KL94" s="271"/>
      <c r="KM94" s="271"/>
      <c r="KN94" s="271"/>
      <c r="KO94" s="271"/>
      <c r="KP94" s="271"/>
      <c r="KQ94" s="271"/>
      <c r="KR94" s="271"/>
      <c r="KS94" s="271"/>
      <c r="KT94" s="271"/>
      <c r="KU94" s="271"/>
      <c r="KV94" s="271"/>
      <c r="KW94" s="271"/>
      <c r="KX94" s="271"/>
      <c r="KY94" s="271"/>
      <c r="KZ94" s="271"/>
      <c r="LA94" s="271"/>
      <c r="LB94" s="271"/>
      <c r="LC94" s="271"/>
      <c r="LD94" s="271"/>
      <c r="LE94" s="271"/>
      <c r="LF94" s="271"/>
      <c r="LG94" s="271"/>
      <c r="LH94" s="271"/>
      <c r="LI94" s="271"/>
      <c r="LJ94" s="271"/>
      <c r="LK94" s="271"/>
      <c r="LL94" s="271"/>
      <c r="LM94" s="271"/>
      <c r="LN94" s="271"/>
      <c r="LO94" s="271"/>
      <c r="LP94" s="271"/>
      <c r="LQ94" s="271"/>
      <c r="LR94" s="271"/>
      <c r="LS94" s="271"/>
      <c r="LT94" s="271"/>
      <c r="LU94" s="271"/>
      <c r="LV94" s="271"/>
      <c r="LW94" s="271"/>
      <c r="LX94" s="271"/>
      <c r="LY94" s="271"/>
      <c r="LZ94" s="271"/>
      <c r="MA94" s="271"/>
      <c r="MB94" s="271"/>
      <c r="MC94" s="271"/>
      <c r="MD94" s="271"/>
      <c r="ME94" s="271"/>
      <c r="MF94" s="271"/>
      <c r="MG94" s="271"/>
      <c r="MH94" s="271"/>
      <c r="MI94" s="271"/>
      <c r="MJ94" s="271"/>
      <c r="MK94" s="271"/>
      <c r="ML94" s="271"/>
      <c r="MM94" s="271"/>
      <c r="MN94" s="271"/>
      <c r="MO94" s="271"/>
      <c r="MP94" s="271"/>
      <c r="MQ94" s="271"/>
      <c r="MR94" s="271"/>
      <c r="MS94" s="271"/>
      <c r="MT94" s="271"/>
      <c r="MU94" s="271"/>
      <c r="MV94" s="271"/>
      <c r="MW94" s="271"/>
      <c r="MX94" s="271"/>
      <c r="MY94" s="271"/>
      <c r="MZ94" s="271"/>
      <c r="NA94" s="271"/>
      <c r="NB94" s="271"/>
      <c r="NC94" s="271"/>
      <c r="ND94" s="271"/>
      <c r="NE94" s="271"/>
      <c r="NF94" s="271"/>
      <c r="NG94" s="271"/>
      <c r="NH94" s="271"/>
      <c r="NI94" s="271"/>
      <c r="NJ94" s="271"/>
      <c r="NK94" s="271"/>
      <c r="NL94" s="271"/>
      <c r="NM94" s="271"/>
      <c r="NN94" s="271"/>
      <c r="NO94" s="271"/>
      <c r="NP94" s="271"/>
      <c r="NQ94" s="271"/>
      <c r="NR94" s="271"/>
      <c r="NS94" s="271"/>
      <c r="NT94" s="271"/>
      <c r="NU94" s="271"/>
      <c r="NV94" s="271"/>
      <c r="NW94" s="271"/>
      <c r="NX94" s="271"/>
      <c r="NY94" s="271"/>
      <c r="NZ94" s="271"/>
      <c r="OA94" s="271"/>
      <c r="OB94" s="271"/>
      <c r="OC94" s="271"/>
      <c r="OD94" s="271"/>
      <c r="OE94" s="271"/>
      <c r="OF94" s="271"/>
      <c r="OG94" s="271"/>
      <c r="OH94" s="271"/>
      <c r="OI94" s="271"/>
      <c r="OJ94" s="271"/>
      <c r="OK94" s="271"/>
      <c r="OL94" s="271"/>
      <c r="OM94" s="271"/>
      <c r="ON94" s="271"/>
      <c r="OO94" s="271"/>
      <c r="OP94" s="271"/>
      <c r="OQ94" s="271"/>
      <c r="OR94" s="271"/>
      <c r="OS94" s="271"/>
      <c r="OT94" s="271"/>
      <c r="OU94" s="271"/>
      <c r="OV94" s="271"/>
      <c r="OW94" s="271"/>
      <c r="OX94" s="271"/>
      <c r="OY94" s="271"/>
      <c r="OZ94" s="271"/>
      <c r="PA94" s="271"/>
      <c r="PB94" s="271"/>
      <c r="PC94" s="271"/>
      <c r="PD94" s="271"/>
      <c r="PE94" s="271"/>
      <c r="PF94" s="271"/>
      <c r="PG94" s="271"/>
      <c r="PH94" s="271"/>
      <c r="PI94" s="271"/>
      <c r="PJ94" s="271"/>
      <c r="PK94" s="271"/>
      <c r="PL94" s="271"/>
      <c r="PM94" s="271"/>
      <c r="PN94" s="271"/>
      <c r="PO94" s="271"/>
      <c r="PP94" s="271"/>
      <c r="PQ94" s="271"/>
      <c r="PR94" s="271"/>
      <c r="PS94" s="271"/>
      <c r="PT94" s="271"/>
      <c r="PU94" s="271"/>
      <c r="PV94" s="271"/>
      <c r="PW94" s="271"/>
      <c r="PX94" s="271"/>
      <c r="PY94" s="271"/>
      <c r="PZ94" s="271"/>
      <c r="QA94" s="271"/>
      <c r="QB94" s="271"/>
      <c r="QC94" s="271"/>
      <c r="QD94" s="271"/>
      <c r="QE94" s="271"/>
      <c r="QF94" s="271"/>
      <c r="QG94" s="271"/>
      <c r="QH94" s="271"/>
      <c r="QI94" s="271"/>
      <c r="QJ94" s="271"/>
      <c r="QK94" s="271"/>
      <c r="QL94" s="271"/>
      <c r="QM94" s="271"/>
      <c r="QN94" s="271"/>
      <c r="QO94" s="271"/>
      <c r="QP94" s="271"/>
      <c r="QQ94" s="271"/>
      <c r="QR94" s="271"/>
      <c r="QS94" s="271"/>
      <c r="QT94" s="271"/>
      <c r="QU94" s="271"/>
      <c r="QV94" s="271"/>
      <c r="QW94" s="271"/>
      <c r="QX94" s="271"/>
      <c r="QY94" s="271"/>
      <c r="QZ94" s="271"/>
      <c r="RA94" s="271"/>
      <c r="RB94" s="271"/>
      <c r="RC94" s="271"/>
      <c r="RD94" s="271"/>
      <c r="RE94" s="271"/>
      <c r="RF94" s="271"/>
      <c r="RG94" s="271"/>
      <c r="RH94" s="271"/>
      <c r="RI94" s="271"/>
      <c r="RJ94" s="271"/>
      <c r="RK94" s="271"/>
      <c r="RL94" s="271"/>
      <c r="RM94" s="271"/>
      <c r="RN94" s="271"/>
      <c r="RO94" s="271"/>
      <c r="RP94" s="271"/>
      <c r="RQ94" s="271"/>
      <c r="RR94" s="271"/>
      <c r="RS94" s="271"/>
      <c r="RT94" s="271"/>
      <c r="RU94" s="271"/>
      <c r="RV94" s="271"/>
      <c r="RW94" s="271"/>
      <c r="RX94" s="271"/>
      <c r="RY94" s="271"/>
      <c r="RZ94" s="271"/>
      <c r="SA94" s="271"/>
      <c r="SB94" s="271"/>
      <c r="SC94" s="271"/>
      <c r="SD94" s="271"/>
      <c r="SE94" s="271"/>
      <c r="SF94" s="271"/>
      <c r="SG94" s="271"/>
      <c r="SH94" s="271"/>
      <c r="SI94" s="271"/>
      <c r="SJ94" s="271"/>
      <c r="SK94" s="271"/>
      <c r="SL94" s="271"/>
      <c r="SM94" s="271"/>
      <c r="SN94" s="271"/>
      <c r="SO94" s="271"/>
      <c r="SP94" s="271"/>
      <c r="SQ94" s="271"/>
      <c r="SR94" s="271"/>
      <c r="SS94" s="271"/>
      <c r="ST94" s="271"/>
      <c r="SU94" s="271"/>
      <c r="SV94" s="271"/>
      <c r="SW94" s="271"/>
      <c r="SX94" s="271"/>
      <c r="SY94" s="271"/>
      <c r="SZ94" s="271"/>
      <c r="TA94" s="271"/>
      <c r="TB94" s="271"/>
      <c r="TC94" s="271"/>
      <c r="TD94" s="271"/>
      <c r="TE94" s="271"/>
      <c r="TF94" s="271"/>
      <c r="TG94" s="271"/>
      <c r="TH94" s="271"/>
      <c r="TI94" s="271"/>
      <c r="TJ94" s="271"/>
      <c r="TK94" s="271"/>
      <c r="TL94" s="271"/>
      <c r="TM94" s="271"/>
      <c r="TN94" s="271"/>
      <c r="TO94" s="271"/>
      <c r="TP94" s="271"/>
      <c r="TQ94" s="271"/>
      <c r="TR94" s="271"/>
      <c r="TS94" s="271"/>
      <c r="TT94" s="271"/>
      <c r="TU94" s="271"/>
      <c r="TV94" s="271"/>
      <c r="TW94" s="271"/>
      <c r="TX94" s="271"/>
      <c r="TY94" s="271"/>
      <c r="TZ94" s="271"/>
      <c r="UA94" s="271"/>
      <c r="UB94" s="271"/>
      <c r="UC94" s="271"/>
      <c r="UD94" s="271"/>
      <c r="UE94" s="271"/>
      <c r="UF94" s="271"/>
      <c r="UG94" s="271"/>
      <c r="UH94" s="271"/>
      <c r="UI94" s="271"/>
      <c r="UJ94" s="271"/>
      <c r="UK94" s="271"/>
      <c r="UL94" s="271"/>
      <c r="UM94" s="271"/>
      <c r="UN94" s="271"/>
      <c r="UO94" s="271"/>
      <c r="UP94" s="271"/>
      <c r="UQ94" s="271"/>
      <c r="UR94" s="271"/>
      <c r="US94" s="271"/>
      <c r="UT94" s="271"/>
      <c r="UU94" s="271"/>
      <c r="UV94" s="271"/>
      <c r="UW94" s="271"/>
      <c r="UX94" s="271"/>
      <c r="UY94" s="271"/>
      <c r="UZ94" s="271"/>
      <c r="VA94" s="271"/>
      <c r="VB94" s="271"/>
      <c r="VC94" s="271"/>
      <c r="VD94" s="271"/>
      <c r="VE94" s="271"/>
      <c r="VF94" s="271"/>
      <c r="VG94" s="271"/>
      <c r="VH94" s="271"/>
      <c r="VI94" s="271"/>
      <c r="VJ94" s="271"/>
      <c r="VK94" s="271"/>
      <c r="VL94" s="271"/>
      <c r="VM94" s="271"/>
      <c r="VN94" s="271"/>
      <c r="VO94" s="271"/>
      <c r="VP94" s="271"/>
      <c r="VQ94" s="271"/>
      <c r="VR94" s="271"/>
      <c r="VS94" s="271"/>
      <c r="VT94" s="271"/>
      <c r="VU94" s="271"/>
      <c r="VV94" s="271"/>
      <c r="VW94" s="271"/>
      <c r="VX94" s="271"/>
      <c r="VY94" s="271"/>
      <c r="VZ94" s="271"/>
      <c r="WA94" s="271"/>
      <c r="WB94" s="271"/>
      <c r="WC94" s="271"/>
      <c r="WD94" s="271"/>
      <c r="WE94" s="271"/>
      <c r="WF94" s="271"/>
      <c r="WG94" s="271"/>
      <c r="WH94" s="271"/>
      <c r="WI94" s="271"/>
      <c r="WJ94" s="271"/>
      <c r="WK94" s="271"/>
      <c r="WL94" s="271"/>
      <c r="WM94" s="271"/>
      <c r="WN94" s="271"/>
      <c r="WO94" s="271"/>
      <c r="WP94" s="271"/>
      <c r="WQ94" s="271"/>
      <c r="WR94" s="271"/>
      <c r="WS94" s="271"/>
      <c r="WT94" s="271"/>
      <c r="WU94" s="271"/>
      <c r="WV94" s="271"/>
      <c r="WW94" s="271"/>
      <c r="WX94" s="271"/>
      <c r="WY94" s="271"/>
      <c r="WZ94" s="271"/>
      <c r="XA94" s="271"/>
      <c r="XB94" s="271"/>
      <c r="XC94" s="271"/>
      <c r="XD94" s="271"/>
      <c r="XE94" s="271"/>
      <c r="XF94" s="271"/>
      <c r="XG94" s="271"/>
      <c r="XH94" s="271"/>
      <c r="XI94" s="271"/>
      <c r="XJ94" s="271"/>
      <c r="XK94" s="271"/>
      <c r="XL94" s="271"/>
      <c r="XM94" s="271"/>
      <c r="XN94" s="271"/>
      <c r="XO94" s="271"/>
      <c r="XP94" s="271"/>
      <c r="XQ94" s="271"/>
      <c r="XR94" s="271"/>
      <c r="XS94" s="271"/>
      <c r="XT94" s="271"/>
      <c r="XU94" s="271"/>
      <c r="XV94" s="271"/>
      <c r="XW94" s="271"/>
      <c r="XX94" s="271"/>
      <c r="XY94" s="271"/>
      <c r="XZ94" s="271"/>
      <c r="YA94" s="271"/>
      <c r="YB94" s="271"/>
      <c r="YC94" s="271"/>
      <c r="YD94" s="271"/>
      <c r="YE94" s="271"/>
      <c r="YF94" s="271"/>
      <c r="YG94" s="271"/>
      <c r="YH94" s="271"/>
      <c r="YI94" s="271"/>
      <c r="YJ94" s="271"/>
      <c r="YK94" s="271"/>
      <c r="YL94" s="271"/>
      <c r="YM94" s="271"/>
      <c r="YN94" s="271"/>
      <c r="YO94" s="271"/>
      <c r="YP94" s="271"/>
      <c r="YQ94" s="271"/>
      <c r="YR94" s="271"/>
      <c r="YS94" s="271"/>
      <c r="YT94" s="271"/>
      <c r="YU94" s="271"/>
      <c r="YV94" s="271"/>
      <c r="YW94" s="271"/>
      <c r="YX94" s="271"/>
      <c r="YY94" s="271"/>
      <c r="YZ94" s="271"/>
      <c r="ZA94" s="271"/>
      <c r="ZB94" s="271"/>
      <c r="ZC94" s="271"/>
      <c r="ZD94" s="271"/>
      <c r="ZE94" s="271"/>
      <c r="ZF94" s="271"/>
      <c r="ZG94" s="271"/>
      <c r="ZH94" s="271"/>
      <c r="ZI94" s="271"/>
      <c r="ZJ94" s="271"/>
      <c r="ZK94" s="271"/>
      <c r="ZL94" s="271"/>
      <c r="ZM94" s="271"/>
      <c r="ZN94" s="271"/>
      <c r="ZO94" s="271"/>
      <c r="ZP94" s="271"/>
      <c r="ZQ94" s="271"/>
      <c r="ZR94" s="271"/>
      <c r="ZS94" s="271"/>
      <c r="ZT94" s="271"/>
      <c r="ZU94" s="271"/>
      <c r="ZV94" s="271"/>
      <c r="ZW94" s="271"/>
      <c r="ZX94" s="271"/>
      <c r="ZY94" s="271"/>
      <c r="ZZ94" s="271"/>
      <c r="AAA94" s="271"/>
      <c r="AAB94" s="271"/>
      <c r="AAC94" s="271"/>
      <c r="AAD94" s="271"/>
      <c r="AAE94" s="271"/>
      <c r="AAF94" s="271"/>
      <c r="AAG94" s="271"/>
      <c r="AAH94" s="271"/>
      <c r="AAI94" s="271"/>
      <c r="AAJ94" s="271"/>
      <c r="AAK94" s="271"/>
      <c r="AAL94" s="271"/>
      <c r="AAM94" s="271"/>
      <c r="AAN94" s="271"/>
      <c r="AAO94" s="271"/>
      <c r="AAP94" s="271"/>
      <c r="AAQ94" s="271"/>
      <c r="AAR94" s="271"/>
      <c r="AAS94" s="271"/>
      <c r="AAT94" s="271"/>
      <c r="AAU94" s="271"/>
      <c r="AAV94" s="271"/>
      <c r="AAW94" s="271"/>
      <c r="AAX94" s="271"/>
      <c r="AAY94" s="271"/>
      <c r="AAZ94" s="271"/>
      <c r="ABA94" s="271"/>
      <c r="ABB94" s="271"/>
      <c r="ABC94" s="271"/>
      <c r="ABD94" s="271"/>
      <c r="ABE94" s="271"/>
      <c r="ABF94" s="271"/>
      <c r="ABG94" s="271"/>
      <c r="ABH94" s="271"/>
      <c r="ABI94" s="271"/>
      <c r="ABJ94" s="271"/>
      <c r="ABK94" s="271"/>
      <c r="ABL94" s="271"/>
      <c r="ABM94" s="271"/>
      <c r="ABN94" s="271"/>
      <c r="ABO94" s="271"/>
      <c r="ABP94" s="271"/>
      <c r="ABQ94" s="271"/>
      <c r="ABR94" s="271"/>
      <c r="ABS94" s="271"/>
      <c r="ABT94" s="271"/>
      <c r="ABU94" s="271"/>
      <c r="ABV94" s="271"/>
      <c r="ABW94" s="271"/>
      <c r="ABX94" s="271"/>
      <c r="ABY94" s="271"/>
      <c r="ABZ94" s="271"/>
      <c r="ACA94" s="271"/>
      <c r="ACB94" s="271"/>
      <c r="ACC94" s="271"/>
      <c r="ACD94" s="271"/>
      <c r="ACE94" s="271"/>
      <c r="ACF94" s="271"/>
      <c r="ACG94" s="271"/>
      <c r="ACH94" s="271"/>
      <c r="ACI94" s="271"/>
      <c r="ACJ94" s="271"/>
      <c r="ACK94" s="271"/>
      <c r="ACL94" s="271"/>
      <c r="ACM94" s="271"/>
      <c r="ACN94" s="271"/>
      <c r="ACO94" s="271"/>
      <c r="ACP94" s="271"/>
      <c r="ACQ94" s="271"/>
      <c r="ACR94" s="271"/>
      <c r="ACS94" s="271"/>
      <c r="ACT94" s="271"/>
      <c r="ACU94" s="271"/>
      <c r="ACV94" s="271"/>
      <c r="ACW94" s="271"/>
      <c r="ACX94" s="271"/>
      <c r="ACY94" s="271"/>
      <c r="ACZ94" s="271"/>
      <c r="ADA94" s="271"/>
      <c r="ADB94" s="271"/>
      <c r="ADC94" s="271"/>
      <c r="ADD94" s="271"/>
      <c r="ADE94" s="271"/>
      <c r="ADF94" s="271"/>
      <c r="ADG94" s="271"/>
      <c r="ADH94" s="271"/>
      <c r="ADI94" s="271"/>
      <c r="ADJ94" s="271"/>
      <c r="ADK94" s="271"/>
      <c r="ADL94" s="271"/>
      <c r="ADM94" s="271"/>
      <c r="ADN94" s="271"/>
      <c r="ADO94" s="271"/>
      <c r="ADP94" s="271"/>
      <c r="ADQ94" s="271"/>
      <c r="ADR94" s="271"/>
      <c r="ADS94" s="271"/>
      <c r="ADT94" s="271"/>
      <c r="ADU94" s="271"/>
      <c r="ADV94" s="271"/>
      <c r="ADW94" s="271"/>
      <c r="ADX94" s="271"/>
      <c r="ADY94" s="271"/>
      <c r="ADZ94" s="271"/>
      <c r="AEA94" s="271"/>
      <c r="AEB94" s="271"/>
      <c r="AEC94" s="271"/>
      <c r="AED94" s="271"/>
      <c r="AEE94" s="271"/>
      <c r="AEF94" s="271"/>
      <c r="AEG94" s="271"/>
      <c r="AEH94" s="271"/>
      <c r="AEI94" s="271"/>
      <c r="AEJ94" s="271"/>
      <c r="AEK94" s="271"/>
      <c r="AEL94" s="271"/>
      <c r="AEM94" s="271"/>
      <c r="AEN94" s="271"/>
      <c r="AEO94" s="271"/>
      <c r="AEP94" s="271"/>
      <c r="AEQ94" s="271"/>
      <c r="AER94" s="271"/>
      <c r="AES94" s="271"/>
      <c r="AET94" s="271"/>
      <c r="AEU94" s="271"/>
      <c r="AEV94" s="271"/>
      <c r="AEW94" s="271"/>
      <c r="AEX94" s="271"/>
      <c r="AEY94" s="271"/>
      <c r="AEZ94" s="271"/>
      <c r="AFA94" s="271"/>
      <c r="AFB94" s="271"/>
      <c r="AFC94" s="271"/>
      <c r="AFD94" s="271"/>
      <c r="AFE94" s="271"/>
      <c r="AFF94" s="271"/>
      <c r="AFG94" s="271"/>
      <c r="AFH94" s="271"/>
      <c r="AFI94" s="271"/>
      <c r="AFJ94" s="271"/>
      <c r="AFK94" s="271"/>
      <c r="AFL94" s="271"/>
      <c r="AFM94" s="271"/>
      <c r="AFN94" s="271"/>
      <c r="AFO94" s="271"/>
      <c r="AFP94" s="271"/>
      <c r="AFQ94" s="271"/>
      <c r="AFR94" s="271"/>
      <c r="AFS94" s="271"/>
      <c r="AFT94" s="271"/>
      <c r="AFU94" s="271"/>
      <c r="AFV94" s="271"/>
      <c r="AFW94" s="271"/>
      <c r="AFX94" s="271"/>
      <c r="AFY94" s="271"/>
      <c r="AFZ94" s="271"/>
      <c r="AGA94" s="271"/>
      <c r="AGB94" s="271"/>
      <c r="AGC94" s="271"/>
      <c r="AGD94" s="271"/>
      <c r="AGE94" s="271"/>
      <c r="AGF94" s="271"/>
      <c r="AGG94" s="271"/>
      <c r="AGH94" s="271"/>
      <c r="AGI94" s="271"/>
      <c r="AGJ94" s="271"/>
      <c r="AGK94" s="271"/>
      <c r="AGL94" s="271"/>
      <c r="AGM94" s="271"/>
      <c r="AGN94" s="271"/>
      <c r="AGO94" s="271"/>
      <c r="AGP94" s="271"/>
      <c r="AGQ94" s="271"/>
      <c r="AGR94" s="271"/>
      <c r="AGS94" s="271"/>
      <c r="AGT94" s="271"/>
      <c r="AGU94" s="271"/>
      <c r="AGV94" s="271"/>
      <c r="AGW94" s="271"/>
      <c r="AGX94" s="271"/>
      <c r="AGY94" s="271"/>
      <c r="AGZ94" s="271"/>
      <c r="AHA94" s="271"/>
      <c r="AHB94" s="271"/>
      <c r="AHC94" s="271"/>
      <c r="AHD94" s="271"/>
      <c r="AHE94" s="271"/>
      <c r="AHF94" s="271"/>
      <c r="AHG94" s="271"/>
      <c r="AHH94" s="271"/>
      <c r="AHI94" s="271"/>
      <c r="AHJ94" s="271"/>
      <c r="AHK94" s="271"/>
      <c r="AHL94" s="271"/>
      <c r="AHM94" s="271"/>
      <c r="AHN94" s="271"/>
      <c r="AHO94" s="271"/>
      <c r="AHP94" s="271"/>
      <c r="AHQ94" s="271"/>
      <c r="AHR94" s="271"/>
      <c r="AHS94" s="271"/>
      <c r="AHT94" s="271"/>
      <c r="AHU94" s="271"/>
      <c r="AHV94" s="271"/>
      <c r="AHW94" s="271"/>
      <c r="AHX94" s="271"/>
      <c r="AHY94" s="271"/>
      <c r="AHZ94" s="271"/>
      <c r="AIA94" s="271"/>
      <c r="AIB94" s="271"/>
      <c r="AIC94" s="271"/>
      <c r="AID94" s="271"/>
      <c r="AIE94" s="271"/>
      <c r="AIF94" s="271"/>
      <c r="AIG94" s="271"/>
      <c r="AIH94" s="271"/>
      <c r="AII94" s="271"/>
      <c r="AIJ94" s="271"/>
      <c r="AIK94" s="271"/>
      <c r="AIL94" s="271"/>
      <c r="AIM94" s="271"/>
      <c r="AIN94" s="271"/>
      <c r="AIO94" s="271"/>
      <c r="AIP94" s="271"/>
      <c r="AIQ94" s="271"/>
      <c r="AIR94" s="271"/>
      <c r="AIS94" s="271"/>
      <c r="AIT94" s="271"/>
      <c r="AIU94" s="271"/>
      <c r="AIV94" s="271"/>
      <c r="AIW94" s="271"/>
      <c r="AIX94" s="271"/>
      <c r="AIY94" s="271"/>
      <c r="AIZ94" s="271"/>
      <c r="AJA94" s="271"/>
      <c r="AJB94" s="271"/>
      <c r="AJC94" s="271"/>
      <c r="AJD94" s="271"/>
      <c r="AJE94" s="271"/>
      <c r="AJF94" s="271"/>
      <c r="AJG94" s="271"/>
      <c r="AJH94" s="271"/>
      <c r="AJI94" s="271"/>
      <c r="AJJ94" s="271"/>
      <c r="AJK94" s="271"/>
      <c r="AJL94" s="271"/>
      <c r="AJM94" s="271"/>
      <c r="AJN94" s="271"/>
      <c r="AJO94" s="271"/>
      <c r="AJP94" s="271"/>
      <c r="AJQ94" s="271"/>
      <c r="AJR94" s="271"/>
      <c r="AJS94" s="271"/>
      <c r="AJT94" s="271"/>
      <c r="AJU94" s="271"/>
      <c r="AJV94" s="271"/>
      <c r="AJW94" s="271"/>
      <c r="AJX94" s="271"/>
      <c r="AJY94" s="271"/>
      <c r="AJZ94" s="271"/>
      <c r="AKA94" s="271"/>
      <c r="AKB94" s="271"/>
      <c r="AKC94" s="271"/>
      <c r="AKD94" s="271"/>
      <c r="AKE94" s="271"/>
      <c r="AKF94" s="271"/>
      <c r="AKG94" s="271"/>
      <c r="AKH94" s="271"/>
      <c r="AKI94" s="271"/>
      <c r="AKJ94" s="271"/>
      <c r="AKK94" s="271"/>
      <c r="AKL94" s="271"/>
      <c r="AKM94" s="271"/>
      <c r="AKN94" s="271"/>
      <c r="AKO94" s="271"/>
      <c r="AKP94" s="271"/>
      <c r="AKQ94" s="271"/>
      <c r="AKR94" s="271"/>
      <c r="AKS94" s="271"/>
      <c r="AKT94" s="271"/>
      <c r="AKU94" s="271"/>
      <c r="AKV94" s="271"/>
      <c r="AKW94" s="271"/>
      <c r="AKX94" s="271"/>
      <c r="AKY94" s="271"/>
      <c r="AKZ94" s="271"/>
      <c r="ALA94" s="271"/>
      <c r="ALB94" s="271"/>
      <c r="ALC94" s="271"/>
      <c r="ALD94" s="271"/>
      <c r="ALE94" s="271"/>
      <c r="ALF94" s="271"/>
      <c r="ALG94" s="271"/>
      <c r="ALH94" s="271"/>
      <c r="ALI94" s="271"/>
      <c r="ALJ94" s="271"/>
      <c r="ALK94" s="271"/>
      <c r="ALL94" s="271"/>
      <c r="ALM94" s="271"/>
      <c r="ALN94" s="271"/>
      <c r="ALO94" s="271"/>
      <c r="ALP94" s="271"/>
      <c r="ALQ94" s="271"/>
      <c r="ALR94" s="271"/>
      <c r="ALS94" s="271"/>
      <c r="ALT94" s="271"/>
      <c r="ALU94" s="271"/>
      <c r="ALV94" s="271"/>
      <c r="ALW94" s="271"/>
      <c r="ALX94" s="271"/>
      <c r="ALY94" s="271"/>
      <c r="ALZ94" s="271"/>
      <c r="AMA94" s="271"/>
      <c r="AMB94" s="271"/>
      <c r="AMC94" s="271"/>
      <c r="AMD94" s="271"/>
      <c r="AME94" s="271"/>
      <c r="AMF94" s="271"/>
      <c r="AMG94" s="271"/>
      <c r="AMH94" s="271"/>
      <c r="AMI94" s="271"/>
      <c r="AMJ94" s="271"/>
      <c r="AMK94" s="271"/>
      <c r="AML94" s="271"/>
      <c r="AMM94" s="271"/>
      <c r="AMN94" s="271"/>
      <c r="AMO94" s="271"/>
    </row>
    <row r="95" spans="1:1029" s="1" customFormat="1" ht="69" customHeight="1">
      <c r="A95" s="2"/>
      <c r="B95" s="10">
        <v>9</v>
      </c>
      <c r="C95" s="280">
        <v>76</v>
      </c>
      <c r="D95" s="281">
        <v>79</v>
      </c>
      <c r="E95" s="10" t="s">
        <v>443</v>
      </c>
      <c r="F95" s="10" t="s">
        <v>77</v>
      </c>
      <c r="G95" s="11"/>
      <c r="H95" s="11" t="s">
        <v>1671</v>
      </c>
      <c r="I95" s="11" t="s">
        <v>1672</v>
      </c>
      <c r="J95" s="11"/>
      <c r="K95" s="11"/>
      <c r="L95" s="11"/>
      <c r="M95" s="11"/>
      <c r="N95" s="390"/>
      <c r="O95" s="390" t="s">
        <v>444</v>
      </c>
      <c r="P95" s="390" t="s">
        <v>400</v>
      </c>
      <c r="Q95" s="390" t="s">
        <v>445</v>
      </c>
      <c r="R95" s="391">
        <v>3</v>
      </c>
      <c r="S95" s="387">
        <v>34</v>
      </c>
      <c r="T95" s="399">
        <v>1</v>
      </c>
      <c r="U95" s="399"/>
      <c r="V95" s="399"/>
      <c r="W95" s="399"/>
      <c r="X95" s="399">
        <v>1</v>
      </c>
      <c r="Y95" s="399"/>
      <c r="Z95" s="399"/>
      <c r="AA95" s="399"/>
      <c r="AB95" s="384"/>
      <c r="AC95" s="399"/>
      <c r="AD95" s="399"/>
      <c r="AE95" s="399"/>
      <c r="AF95" s="399"/>
      <c r="AG95" s="399"/>
      <c r="AH95" s="399"/>
      <c r="AI95" s="399"/>
      <c r="AJ95" s="399"/>
      <c r="AK95" s="399"/>
      <c r="AL95" s="387" t="s">
        <v>104</v>
      </c>
      <c r="AM95" s="387" t="s">
        <v>446</v>
      </c>
      <c r="AN95" s="390" t="s">
        <v>403</v>
      </c>
      <c r="AO95" s="390" t="s">
        <v>404</v>
      </c>
      <c r="AP95" s="390">
        <v>1</v>
      </c>
      <c r="AQ95" s="391" t="s">
        <v>422</v>
      </c>
      <c r="AR95" s="460">
        <v>42131</v>
      </c>
      <c r="AS95" s="391" t="s">
        <v>423</v>
      </c>
      <c r="AT95" s="387"/>
      <c r="AU95" s="387">
        <v>1</v>
      </c>
      <c r="AV95" s="387"/>
      <c r="AW95" s="387"/>
      <c r="AX95" s="387"/>
      <c r="AY95" s="387"/>
      <c r="AZ95" s="387"/>
      <c r="BA95" s="387"/>
      <c r="BB95" s="387"/>
      <c r="BC95" s="387"/>
      <c r="BD95" s="387">
        <v>1</v>
      </c>
      <c r="BE95" s="387"/>
      <c r="BF95" s="387"/>
      <c r="BG95" s="387"/>
      <c r="BH95" s="387"/>
      <c r="BI95" s="387"/>
      <c r="BJ95" s="387"/>
      <c r="BK95" s="389">
        <v>2450</v>
      </c>
      <c r="BL95" s="10"/>
      <c r="BM95" s="10"/>
      <c r="BN95" s="10">
        <v>86</v>
      </c>
      <c r="BO95" s="10" t="s">
        <v>74</v>
      </c>
      <c r="BP95" s="10" t="s">
        <v>447</v>
      </c>
      <c r="BQ95" s="10">
        <v>1</v>
      </c>
      <c r="BR95" s="10" t="str">
        <f t="shared" si="1"/>
        <v>76_79</v>
      </c>
      <c r="BS95" s="282"/>
      <c r="BT95" s="10"/>
      <c r="BU95" s="10"/>
      <c r="BV95" s="10"/>
      <c r="BW95" s="289"/>
      <c r="BX95" s="289" t="s">
        <v>1778</v>
      </c>
      <c r="BY95" s="457"/>
      <c r="BZ95" s="457"/>
      <c r="CA95" s="457"/>
      <c r="CB95" s="271"/>
      <c r="CC95" s="458" t="s">
        <v>1959</v>
      </c>
      <c r="CD95" s="271"/>
      <c r="CE95" s="271"/>
      <c r="CF95" s="271"/>
      <c r="CG95" s="271"/>
      <c r="CH95" s="271"/>
      <c r="CI95" s="271"/>
      <c r="CJ95" s="271"/>
      <c r="CK95" s="271"/>
      <c r="CL95" s="271"/>
      <c r="CM95" s="271"/>
      <c r="CN95" s="271"/>
      <c r="CO95" s="271"/>
      <c r="CP95" s="271"/>
      <c r="CQ95" s="271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1"/>
      <c r="DY95" s="271"/>
      <c r="DZ95" s="271"/>
      <c r="EA95" s="271"/>
      <c r="EB95" s="271"/>
      <c r="EC95" s="271"/>
      <c r="ED95" s="271"/>
      <c r="EE95" s="271"/>
      <c r="EF95" s="271"/>
      <c r="EG95" s="271"/>
      <c r="EH95" s="271"/>
      <c r="EI95" s="271"/>
      <c r="EJ95" s="271"/>
      <c r="EK95" s="271"/>
      <c r="EL95" s="271"/>
      <c r="EM95" s="271"/>
      <c r="EN95" s="271"/>
      <c r="EO95" s="271"/>
      <c r="EP95" s="271"/>
      <c r="EQ95" s="271"/>
      <c r="ER95" s="271"/>
      <c r="ES95" s="271"/>
      <c r="ET95" s="271"/>
      <c r="EU95" s="271"/>
      <c r="EV95" s="271"/>
      <c r="EW95" s="271"/>
      <c r="EX95" s="271"/>
      <c r="EY95" s="271"/>
      <c r="EZ95" s="271"/>
      <c r="FA95" s="271"/>
      <c r="FB95" s="271"/>
      <c r="FC95" s="271"/>
      <c r="FD95" s="271"/>
      <c r="FE95" s="271"/>
      <c r="FF95" s="271"/>
      <c r="FG95" s="271"/>
      <c r="FH95" s="271"/>
      <c r="FI95" s="271"/>
      <c r="FJ95" s="271"/>
      <c r="FK95" s="271"/>
      <c r="FL95" s="271"/>
      <c r="FM95" s="271"/>
      <c r="FN95" s="271"/>
      <c r="FO95" s="271"/>
      <c r="FP95" s="271"/>
      <c r="FQ95" s="271"/>
      <c r="FR95" s="271"/>
      <c r="FS95" s="271"/>
      <c r="FT95" s="271"/>
      <c r="FU95" s="271"/>
      <c r="FV95" s="271"/>
      <c r="FW95" s="271"/>
      <c r="FX95" s="271"/>
      <c r="FY95" s="271"/>
      <c r="FZ95" s="271"/>
      <c r="GA95" s="271"/>
      <c r="GB95" s="271"/>
      <c r="GC95" s="271"/>
      <c r="GD95" s="271"/>
      <c r="GE95" s="271"/>
      <c r="GF95" s="271"/>
      <c r="GG95" s="271"/>
      <c r="GH95" s="271"/>
      <c r="GI95" s="271"/>
      <c r="GJ95" s="271"/>
      <c r="GK95" s="271"/>
      <c r="GL95" s="271"/>
      <c r="GM95" s="271"/>
      <c r="GN95" s="271"/>
      <c r="GO95" s="271"/>
      <c r="GP95" s="271"/>
      <c r="GQ95" s="271"/>
      <c r="GR95" s="271"/>
      <c r="GS95" s="271"/>
      <c r="GT95" s="271"/>
      <c r="GU95" s="271"/>
      <c r="GV95" s="271"/>
      <c r="GW95" s="271"/>
      <c r="GX95" s="271"/>
      <c r="GY95" s="271"/>
      <c r="GZ95" s="271"/>
      <c r="HA95" s="271"/>
      <c r="HB95" s="271"/>
      <c r="HC95" s="271"/>
      <c r="HD95" s="271"/>
      <c r="HE95" s="271"/>
      <c r="HF95" s="271"/>
      <c r="HG95" s="271"/>
      <c r="HH95" s="271"/>
      <c r="HI95" s="271"/>
      <c r="HJ95" s="271"/>
      <c r="HK95" s="271"/>
      <c r="HL95" s="271"/>
      <c r="HM95" s="271"/>
      <c r="HN95" s="271"/>
      <c r="HO95" s="271"/>
      <c r="HP95" s="271"/>
      <c r="HQ95" s="271"/>
      <c r="HR95" s="271"/>
      <c r="HS95" s="271"/>
      <c r="HT95" s="271"/>
      <c r="HU95" s="271"/>
      <c r="HV95" s="271"/>
      <c r="HW95" s="271"/>
      <c r="HX95" s="271"/>
      <c r="HY95" s="271"/>
      <c r="HZ95" s="271"/>
      <c r="IA95" s="271"/>
      <c r="IB95" s="271"/>
      <c r="IC95" s="271"/>
      <c r="ID95" s="271"/>
      <c r="IE95" s="271"/>
      <c r="IF95" s="271"/>
      <c r="IG95" s="271"/>
      <c r="IH95" s="271"/>
      <c r="II95" s="271"/>
      <c r="IJ95" s="271"/>
      <c r="IK95" s="271"/>
      <c r="IL95" s="271"/>
      <c r="IM95" s="271"/>
      <c r="IN95" s="271"/>
      <c r="IO95" s="271"/>
      <c r="IP95" s="271"/>
      <c r="IQ95" s="271"/>
      <c r="IR95" s="271"/>
      <c r="IS95" s="271"/>
      <c r="IT95" s="271"/>
      <c r="IU95" s="271"/>
      <c r="IV95" s="271"/>
      <c r="IW95" s="271"/>
      <c r="IX95" s="271"/>
      <c r="IY95" s="271"/>
      <c r="IZ95" s="271"/>
      <c r="JA95" s="271"/>
      <c r="JB95" s="271"/>
      <c r="JC95" s="271"/>
      <c r="JD95" s="271"/>
      <c r="JE95" s="271"/>
      <c r="JF95" s="271"/>
      <c r="JG95" s="271"/>
      <c r="JH95" s="271"/>
      <c r="JI95" s="271"/>
      <c r="JJ95" s="271"/>
      <c r="JK95" s="271"/>
      <c r="JL95" s="271"/>
      <c r="JM95" s="271"/>
      <c r="JN95" s="271"/>
      <c r="JO95" s="271"/>
      <c r="JP95" s="271"/>
      <c r="JQ95" s="271"/>
      <c r="JR95" s="271"/>
      <c r="JS95" s="271"/>
      <c r="JT95" s="271"/>
      <c r="JU95" s="271"/>
      <c r="JV95" s="271"/>
      <c r="JW95" s="271"/>
      <c r="JX95" s="271"/>
      <c r="JY95" s="271"/>
      <c r="JZ95" s="271"/>
      <c r="KA95" s="271"/>
      <c r="KB95" s="271"/>
      <c r="KC95" s="271"/>
      <c r="KD95" s="271"/>
      <c r="KE95" s="271"/>
      <c r="KF95" s="271"/>
      <c r="KG95" s="271"/>
      <c r="KH95" s="271"/>
      <c r="KI95" s="271"/>
      <c r="KJ95" s="271"/>
      <c r="KK95" s="271"/>
      <c r="KL95" s="271"/>
      <c r="KM95" s="271"/>
      <c r="KN95" s="271"/>
      <c r="KO95" s="271"/>
      <c r="KP95" s="271"/>
      <c r="KQ95" s="271"/>
      <c r="KR95" s="271"/>
      <c r="KS95" s="271"/>
      <c r="KT95" s="271"/>
      <c r="KU95" s="271"/>
      <c r="KV95" s="271"/>
      <c r="KW95" s="271"/>
      <c r="KX95" s="271"/>
      <c r="KY95" s="271"/>
      <c r="KZ95" s="271"/>
      <c r="LA95" s="271"/>
      <c r="LB95" s="271"/>
      <c r="LC95" s="271"/>
      <c r="LD95" s="271"/>
      <c r="LE95" s="271"/>
      <c r="LF95" s="271"/>
      <c r="LG95" s="271"/>
      <c r="LH95" s="271"/>
      <c r="LI95" s="271"/>
      <c r="LJ95" s="271"/>
      <c r="LK95" s="271"/>
      <c r="LL95" s="271"/>
      <c r="LM95" s="271"/>
      <c r="LN95" s="271"/>
      <c r="LO95" s="271"/>
      <c r="LP95" s="271"/>
      <c r="LQ95" s="271"/>
      <c r="LR95" s="271"/>
      <c r="LS95" s="271"/>
      <c r="LT95" s="271"/>
      <c r="LU95" s="271"/>
      <c r="LV95" s="271"/>
      <c r="LW95" s="271"/>
      <c r="LX95" s="271"/>
      <c r="LY95" s="271"/>
      <c r="LZ95" s="271"/>
      <c r="MA95" s="271"/>
      <c r="MB95" s="271"/>
      <c r="MC95" s="271"/>
      <c r="MD95" s="271"/>
      <c r="ME95" s="271"/>
      <c r="MF95" s="271"/>
      <c r="MG95" s="271"/>
      <c r="MH95" s="271"/>
      <c r="MI95" s="271"/>
      <c r="MJ95" s="271"/>
      <c r="MK95" s="271"/>
      <c r="ML95" s="271"/>
      <c r="MM95" s="271"/>
      <c r="MN95" s="271"/>
      <c r="MO95" s="271"/>
      <c r="MP95" s="271"/>
      <c r="MQ95" s="271"/>
      <c r="MR95" s="271"/>
      <c r="MS95" s="271"/>
      <c r="MT95" s="271"/>
      <c r="MU95" s="271"/>
      <c r="MV95" s="271"/>
      <c r="MW95" s="271"/>
      <c r="MX95" s="271"/>
      <c r="MY95" s="271"/>
      <c r="MZ95" s="271"/>
      <c r="NA95" s="271"/>
      <c r="NB95" s="271"/>
      <c r="NC95" s="271"/>
      <c r="ND95" s="271"/>
      <c r="NE95" s="271"/>
      <c r="NF95" s="271"/>
      <c r="NG95" s="271"/>
      <c r="NH95" s="271"/>
      <c r="NI95" s="271"/>
      <c r="NJ95" s="271"/>
      <c r="NK95" s="271"/>
      <c r="NL95" s="271"/>
      <c r="NM95" s="271"/>
      <c r="NN95" s="271"/>
      <c r="NO95" s="271"/>
      <c r="NP95" s="271"/>
      <c r="NQ95" s="271"/>
      <c r="NR95" s="271"/>
      <c r="NS95" s="271"/>
      <c r="NT95" s="271"/>
      <c r="NU95" s="271"/>
      <c r="NV95" s="271"/>
      <c r="NW95" s="271"/>
      <c r="NX95" s="271"/>
      <c r="NY95" s="271"/>
      <c r="NZ95" s="271"/>
      <c r="OA95" s="271"/>
      <c r="OB95" s="271"/>
      <c r="OC95" s="271"/>
      <c r="OD95" s="271"/>
      <c r="OE95" s="271"/>
      <c r="OF95" s="271"/>
      <c r="OG95" s="271"/>
      <c r="OH95" s="271"/>
      <c r="OI95" s="271"/>
      <c r="OJ95" s="271"/>
      <c r="OK95" s="271"/>
      <c r="OL95" s="271"/>
      <c r="OM95" s="271"/>
      <c r="ON95" s="271"/>
      <c r="OO95" s="271"/>
      <c r="OP95" s="271"/>
      <c r="OQ95" s="271"/>
      <c r="OR95" s="271"/>
      <c r="OS95" s="271"/>
      <c r="OT95" s="271"/>
      <c r="OU95" s="271"/>
      <c r="OV95" s="271"/>
      <c r="OW95" s="271"/>
      <c r="OX95" s="271"/>
      <c r="OY95" s="271"/>
      <c r="OZ95" s="271"/>
      <c r="PA95" s="271"/>
      <c r="PB95" s="271"/>
      <c r="PC95" s="271"/>
      <c r="PD95" s="271"/>
      <c r="PE95" s="271"/>
      <c r="PF95" s="271"/>
      <c r="PG95" s="271"/>
      <c r="PH95" s="271"/>
      <c r="PI95" s="271"/>
      <c r="PJ95" s="271"/>
      <c r="PK95" s="271"/>
      <c r="PL95" s="271"/>
      <c r="PM95" s="271"/>
      <c r="PN95" s="271"/>
      <c r="PO95" s="271"/>
      <c r="PP95" s="271"/>
      <c r="PQ95" s="271"/>
      <c r="PR95" s="271"/>
      <c r="PS95" s="271"/>
      <c r="PT95" s="271"/>
      <c r="PU95" s="271"/>
      <c r="PV95" s="271"/>
      <c r="PW95" s="271"/>
      <c r="PX95" s="271"/>
      <c r="PY95" s="271"/>
      <c r="PZ95" s="271"/>
      <c r="QA95" s="271"/>
      <c r="QB95" s="271"/>
      <c r="QC95" s="271"/>
      <c r="QD95" s="271"/>
      <c r="QE95" s="271"/>
      <c r="QF95" s="271"/>
      <c r="QG95" s="271"/>
      <c r="QH95" s="271"/>
      <c r="QI95" s="271"/>
      <c r="QJ95" s="271"/>
      <c r="QK95" s="271"/>
      <c r="QL95" s="271"/>
      <c r="QM95" s="271"/>
      <c r="QN95" s="271"/>
      <c r="QO95" s="271"/>
      <c r="QP95" s="271"/>
      <c r="QQ95" s="271"/>
      <c r="QR95" s="271"/>
      <c r="QS95" s="271"/>
      <c r="QT95" s="271"/>
      <c r="QU95" s="271"/>
      <c r="QV95" s="271"/>
      <c r="QW95" s="271"/>
      <c r="QX95" s="271"/>
      <c r="QY95" s="271"/>
      <c r="QZ95" s="271"/>
      <c r="RA95" s="271"/>
      <c r="RB95" s="271"/>
      <c r="RC95" s="271"/>
      <c r="RD95" s="271"/>
      <c r="RE95" s="271"/>
      <c r="RF95" s="271"/>
      <c r="RG95" s="271"/>
      <c r="RH95" s="271"/>
      <c r="RI95" s="271"/>
      <c r="RJ95" s="271"/>
      <c r="RK95" s="271"/>
      <c r="RL95" s="271"/>
      <c r="RM95" s="271"/>
      <c r="RN95" s="271"/>
      <c r="RO95" s="271"/>
      <c r="RP95" s="271"/>
      <c r="RQ95" s="271"/>
      <c r="RR95" s="271"/>
      <c r="RS95" s="271"/>
      <c r="RT95" s="271"/>
      <c r="RU95" s="271"/>
      <c r="RV95" s="271"/>
      <c r="RW95" s="271"/>
      <c r="RX95" s="271"/>
      <c r="RY95" s="271"/>
      <c r="RZ95" s="271"/>
      <c r="SA95" s="271"/>
      <c r="SB95" s="271"/>
      <c r="SC95" s="271"/>
      <c r="SD95" s="271"/>
      <c r="SE95" s="271"/>
      <c r="SF95" s="271"/>
      <c r="SG95" s="271"/>
      <c r="SH95" s="271"/>
      <c r="SI95" s="271"/>
      <c r="SJ95" s="271"/>
      <c r="SK95" s="271"/>
      <c r="SL95" s="271"/>
      <c r="SM95" s="271"/>
      <c r="SN95" s="271"/>
      <c r="SO95" s="271"/>
      <c r="SP95" s="271"/>
      <c r="SQ95" s="271"/>
      <c r="SR95" s="271"/>
      <c r="SS95" s="271"/>
      <c r="ST95" s="271"/>
      <c r="SU95" s="271"/>
      <c r="SV95" s="271"/>
      <c r="SW95" s="271"/>
      <c r="SX95" s="271"/>
      <c r="SY95" s="271"/>
      <c r="SZ95" s="271"/>
      <c r="TA95" s="271"/>
      <c r="TB95" s="271"/>
      <c r="TC95" s="271"/>
      <c r="TD95" s="271"/>
      <c r="TE95" s="271"/>
      <c r="TF95" s="271"/>
      <c r="TG95" s="271"/>
      <c r="TH95" s="271"/>
      <c r="TI95" s="271"/>
      <c r="TJ95" s="271"/>
      <c r="TK95" s="271"/>
      <c r="TL95" s="271"/>
      <c r="TM95" s="271"/>
      <c r="TN95" s="271"/>
      <c r="TO95" s="271"/>
      <c r="TP95" s="271"/>
      <c r="TQ95" s="271"/>
      <c r="TR95" s="271"/>
      <c r="TS95" s="271"/>
      <c r="TT95" s="271"/>
      <c r="TU95" s="271"/>
      <c r="TV95" s="271"/>
      <c r="TW95" s="271"/>
      <c r="TX95" s="271"/>
      <c r="TY95" s="271"/>
      <c r="TZ95" s="271"/>
      <c r="UA95" s="271"/>
      <c r="UB95" s="271"/>
      <c r="UC95" s="271"/>
      <c r="UD95" s="271"/>
      <c r="UE95" s="271"/>
      <c r="UF95" s="271"/>
      <c r="UG95" s="271"/>
      <c r="UH95" s="271"/>
      <c r="UI95" s="271"/>
      <c r="UJ95" s="271"/>
      <c r="UK95" s="271"/>
      <c r="UL95" s="271"/>
      <c r="UM95" s="271"/>
      <c r="UN95" s="271"/>
      <c r="UO95" s="271"/>
      <c r="UP95" s="271"/>
      <c r="UQ95" s="271"/>
      <c r="UR95" s="271"/>
      <c r="US95" s="271"/>
      <c r="UT95" s="271"/>
      <c r="UU95" s="271"/>
      <c r="UV95" s="271"/>
      <c r="UW95" s="271"/>
      <c r="UX95" s="271"/>
      <c r="UY95" s="271"/>
      <c r="UZ95" s="271"/>
      <c r="VA95" s="271"/>
      <c r="VB95" s="271"/>
      <c r="VC95" s="271"/>
      <c r="VD95" s="271"/>
      <c r="VE95" s="271"/>
      <c r="VF95" s="271"/>
      <c r="VG95" s="271"/>
      <c r="VH95" s="271"/>
      <c r="VI95" s="271"/>
      <c r="VJ95" s="271"/>
      <c r="VK95" s="271"/>
      <c r="VL95" s="271"/>
      <c r="VM95" s="271"/>
      <c r="VN95" s="271"/>
      <c r="VO95" s="271"/>
      <c r="VP95" s="271"/>
      <c r="VQ95" s="271"/>
      <c r="VR95" s="271"/>
      <c r="VS95" s="271"/>
      <c r="VT95" s="271"/>
      <c r="VU95" s="271"/>
      <c r="VV95" s="271"/>
      <c r="VW95" s="271"/>
      <c r="VX95" s="271"/>
      <c r="VY95" s="271"/>
      <c r="VZ95" s="271"/>
      <c r="WA95" s="271"/>
      <c r="WB95" s="271"/>
      <c r="WC95" s="271"/>
      <c r="WD95" s="271"/>
      <c r="WE95" s="271"/>
      <c r="WF95" s="271"/>
      <c r="WG95" s="271"/>
      <c r="WH95" s="271"/>
      <c r="WI95" s="271"/>
      <c r="WJ95" s="271"/>
      <c r="WK95" s="271"/>
      <c r="WL95" s="271"/>
      <c r="WM95" s="271"/>
      <c r="WN95" s="271"/>
      <c r="WO95" s="271"/>
      <c r="WP95" s="271"/>
      <c r="WQ95" s="271"/>
      <c r="WR95" s="271"/>
      <c r="WS95" s="271"/>
      <c r="WT95" s="271"/>
      <c r="WU95" s="271"/>
      <c r="WV95" s="271"/>
      <c r="WW95" s="271"/>
      <c r="WX95" s="271"/>
      <c r="WY95" s="271"/>
      <c r="WZ95" s="271"/>
      <c r="XA95" s="271"/>
      <c r="XB95" s="271"/>
      <c r="XC95" s="271"/>
      <c r="XD95" s="271"/>
      <c r="XE95" s="271"/>
      <c r="XF95" s="271"/>
      <c r="XG95" s="271"/>
      <c r="XH95" s="271"/>
      <c r="XI95" s="271"/>
      <c r="XJ95" s="271"/>
      <c r="XK95" s="271"/>
      <c r="XL95" s="271"/>
      <c r="XM95" s="271"/>
      <c r="XN95" s="271"/>
      <c r="XO95" s="271"/>
      <c r="XP95" s="271"/>
      <c r="XQ95" s="271"/>
      <c r="XR95" s="271"/>
      <c r="XS95" s="271"/>
      <c r="XT95" s="271"/>
      <c r="XU95" s="271"/>
      <c r="XV95" s="271"/>
      <c r="XW95" s="271"/>
      <c r="XX95" s="271"/>
      <c r="XY95" s="271"/>
      <c r="XZ95" s="271"/>
      <c r="YA95" s="271"/>
      <c r="YB95" s="271"/>
      <c r="YC95" s="271"/>
      <c r="YD95" s="271"/>
      <c r="YE95" s="271"/>
      <c r="YF95" s="271"/>
      <c r="YG95" s="271"/>
      <c r="YH95" s="271"/>
      <c r="YI95" s="271"/>
      <c r="YJ95" s="271"/>
      <c r="YK95" s="271"/>
      <c r="YL95" s="271"/>
      <c r="YM95" s="271"/>
      <c r="YN95" s="271"/>
      <c r="YO95" s="271"/>
      <c r="YP95" s="271"/>
      <c r="YQ95" s="271"/>
      <c r="YR95" s="271"/>
      <c r="YS95" s="271"/>
      <c r="YT95" s="271"/>
      <c r="YU95" s="271"/>
      <c r="YV95" s="271"/>
      <c r="YW95" s="271"/>
      <c r="YX95" s="271"/>
      <c r="YY95" s="271"/>
      <c r="YZ95" s="271"/>
      <c r="ZA95" s="271"/>
      <c r="ZB95" s="271"/>
      <c r="ZC95" s="271"/>
      <c r="ZD95" s="271"/>
      <c r="ZE95" s="271"/>
      <c r="ZF95" s="271"/>
      <c r="ZG95" s="271"/>
      <c r="ZH95" s="271"/>
      <c r="ZI95" s="271"/>
      <c r="ZJ95" s="271"/>
      <c r="ZK95" s="271"/>
      <c r="ZL95" s="271"/>
      <c r="ZM95" s="271"/>
      <c r="ZN95" s="271"/>
      <c r="ZO95" s="271"/>
      <c r="ZP95" s="271"/>
      <c r="ZQ95" s="271"/>
      <c r="ZR95" s="271"/>
      <c r="ZS95" s="271"/>
      <c r="ZT95" s="271"/>
      <c r="ZU95" s="271"/>
      <c r="ZV95" s="271"/>
      <c r="ZW95" s="271"/>
      <c r="ZX95" s="271"/>
      <c r="ZY95" s="271"/>
      <c r="ZZ95" s="271"/>
      <c r="AAA95" s="271"/>
      <c r="AAB95" s="271"/>
      <c r="AAC95" s="271"/>
      <c r="AAD95" s="271"/>
      <c r="AAE95" s="271"/>
      <c r="AAF95" s="271"/>
      <c r="AAG95" s="271"/>
      <c r="AAH95" s="271"/>
      <c r="AAI95" s="271"/>
      <c r="AAJ95" s="271"/>
      <c r="AAK95" s="271"/>
      <c r="AAL95" s="271"/>
      <c r="AAM95" s="271"/>
      <c r="AAN95" s="271"/>
      <c r="AAO95" s="271"/>
      <c r="AAP95" s="271"/>
      <c r="AAQ95" s="271"/>
      <c r="AAR95" s="271"/>
      <c r="AAS95" s="271"/>
      <c r="AAT95" s="271"/>
      <c r="AAU95" s="271"/>
      <c r="AAV95" s="271"/>
      <c r="AAW95" s="271"/>
      <c r="AAX95" s="271"/>
      <c r="AAY95" s="271"/>
      <c r="AAZ95" s="271"/>
      <c r="ABA95" s="271"/>
      <c r="ABB95" s="271"/>
      <c r="ABC95" s="271"/>
      <c r="ABD95" s="271"/>
      <c r="ABE95" s="271"/>
      <c r="ABF95" s="271"/>
      <c r="ABG95" s="271"/>
      <c r="ABH95" s="271"/>
      <c r="ABI95" s="271"/>
      <c r="ABJ95" s="271"/>
      <c r="ABK95" s="271"/>
      <c r="ABL95" s="271"/>
      <c r="ABM95" s="271"/>
      <c r="ABN95" s="271"/>
      <c r="ABO95" s="271"/>
      <c r="ABP95" s="271"/>
      <c r="ABQ95" s="271"/>
      <c r="ABR95" s="271"/>
      <c r="ABS95" s="271"/>
      <c r="ABT95" s="271"/>
      <c r="ABU95" s="271"/>
      <c r="ABV95" s="271"/>
      <c r="ABW95" s="271"/>
      <c r="ABX95" s="271"/>
      <c r="ABY95" s="271"/>
      <c r="ABZ95" s="271"/>
      <c r="ACA95" s="271"/>
      <c r="ACB95" s="271"/>
      <c r="ACC95" s="271"/>
      <c r="ACD95" s="271"/>
      <c r="ACE95" s="271"/>
      <c r="ACF95" s="271"/>
      <c r="ACG95" s="271"/>
      <c r="ACH95" s="271"/>
      <c r="ACI95" s="271"/>
      <c r="ACJ95" s="271"/>
      <c r="ACK95" s="271"/>
      <c r="ACL95" s="271"/>
      <c r="ACM95" s="271"/>
      <c r="ACN95" s="271"/>
      <c r="ACO95" s="271"/>
      <c r="ACP95" s="271"/>
      <c r="ACQ95" s="271"/>
      <c r="ACR95" s="271"/>
      <c r="ACS95" s="271"/>
      <c r="ACT95" s="271"/>
      <c r="ACU95" s="271"/>
      <c r="ACV95" s="271"/>
      <c r="ACW95" s="271"/>
      <c r="ACX95" s="271"/>
      <c r="ACY95" s="271"/>
      <c r="ACZ95" s="271"/>
      <c r="ADA95" s="271"/>
      <c r="ADB95" s="271"/>
      <c r="ADC95" s="271"/>
      <c r="ADD95" s="271"/>
      <c r="ADE95" s="271"/>
      <c r="ADF95" s="271"/>
      <c r="ADG95" s="271"/>
      <c r="ADH95" s="271"/>
      <c r="ADI95" s="271"/>
      <c r="ADJ95" s="271"/>
      <c r="ADK95" s="271"/>
      <c r="ADL95" s="271"/>
      <c r="ADM95" s="271"/>
      <c r="ADN95" s="271"/>
      <c r="ADO95" s="271"/>
      <c r="ADP95" s="271"/>
      <c r="ADQ95" s="271"/>
      <c r="ADR95" s="271"/>
      <c r="ADS95" s="271"/>
      <c r="ADT95" s="271"/>
      <c r="ADU95" s="271"/>
      <c r="ADV95" s="271"/>
      <c r="ADW95" s="271"/>
      <c r="ADX95" s="271"/>
      <c r="ADY95" s="271"/>
      <c r="ADZ95" s="271"/>
      <c r="AEA95" s="271"/>
      <c r="AEB95" s="271"/>
      <c r="AEC95" s="271"/>
      <c r="AED95" s="271"/>
      <c r="AEE95" s="271"/>
      <c r="AEF95" s="271"/>
      <c r="AEG95" s="271"/>
      <c r="AEH95" s="271"/>
      <c r="AEI95" s="271"/>
      <c r="AEJ95" s="271"/>
      <c r="AEK95" s="271"/>
      <c r="AEL95" s="271"/>
      <c r="AEM95" s="271"/>
      <c r="AEN95" s="271"/>
      <c r="AEO95" s="271"/>
      <c r="AEP95" s="271"/>
      <c r="AEQ95" s="271"/>
      <c r="AER95" s="271"/>
      <c r="AES95" s="271"/>
      <c r="AET95" s="271"/>
      <c r="AEU95" s="271"/>
      <c r="AEV95" s="271"/>
      <c r="AEW95" s="271"/>
      <c r="AEX95" s="271"/>
      <c r="AEY95" s="271"/>
      <c r="AEZ95" s="271"/>
      <c r="AFA95" s="271"/>
      <c r="AFB95" s="271"/>
      <c r="AFC95" s="271"/>
      <c r="AFD95" s="271"/>
      <c r="AFE95" s="271"/>
      <c r="AFF95" s="271"/>
      <c r="AFG95" s="271"/>
      <c r="AFH95" s="271"/>
      <c r="AFI95" s="271"/>
      <c r="AFJ95" s="271"/>
      <c r="AFK95" s="271"/>
      <c r="AFL95" s="271"/>
      <c r="AFM95" s="271"/>
      <c r="AFN95" s="271"/>
      <c r="AFO95" s="271"/>
      <c r="AFP95" s="271"/>
      <c r="AFQ95" s="271"/>
      <c r="AFR95" s="271"/>
      <c r="AFS95" s="271"/>
      <c r="AFT95" s="271"/>
      <c r="AFU95" s="271"/>
      <c r="AFV95" s="271"/>
      <c r="AFW95" s="271"/>
      <c r="AFX95" s="271"/>
      <c r="AFY95" s="271"/>
      <c r="AFZ95" s="271"/>
      <c r="AGA95" s="271"/>
      <c r="AGB95" s="271"/>
      <c r="AGC95" s="271"/>
      <c r="AGD95" s="271"/>
      <c r="AGE95" s="271"/>
      <c r="AGF95" s="271"/>
      <c r="AGG95" s="271"/>
      <c r="AGH95" s="271"/>
      <c r="AGI95" s="271"/>
      <c r="AGJ95" s="271"/>
      <c r="AGK95" s="271"/>
      <c r="AGL95" s="271"/>
      <c r="AGM95" s="271"/>
      <c r="AGN95" s="271"/>
      <c r="AGO95" s="271"/>
      <c r="AGP95" s="271"/>
      <c r="AGQ95" s="271"/>
      <c r="AGR95" s="271"/>
      <c r="AGS95" s="271"/>
      <c r="AGT95" s="271"/>
      <c r="AGU95" s="271"/>
      <c r="AGV95" s="271"/>
      <c r="AGW95" s="271"/>
      <c r="AGX95" s="271"/>
      <c r="AGY95" s="271"/>
      <c r="AGZ95" s="271"/>
      <c r="AHA95" s="271"/>
      <c r="AHB95" s="271"/>
      <c r="AHC95" s="271"/>
      <c r="AHD95" s="271"/>
      <c r="AHE95" s="271"/>
      <c r="AHF95" s="271"/>
      <c r="AHG95" s="271"/>
      <c r="AHH95" s="271"/>
      <c r="AHI95" s="271"/>
      <c r="AHJ95" s="271"/>
      <c r="AHK95" s="271"/>
      <c r="AHL95" s="271"/>
      <c r="AHM95" s="271"/>
      <c r="AHN95" s="271"/>
      <c r="AHO95" s="271"/>
      <c r="AHP95" s="271"/>
      <c r="AHQ95" s="271"/>
      <c r="AHR95" s="271"/>
      <c r="AHS95" s="271"/>
      <c r="AHT95" s="271"/>
      <c r="AHU95" s="271"/>
      <c r="AHV95" s="271"/>
      <c r="AHW95" s="271"/>
      <c r="AHX95" s="271"/>
      <c r="AHY95" s="271"/>
      <c r="AHZ95" s="271"/>
      <c r="AIA95" s="271"/>
      <c r="AIB95" s="271"/>
      <c r="AIC95" s="271"/>
      <c r="AID95" s="271"/>
      <c r="AIE95" s="271"/>
      <c r="AIF95" s="271"/>
      <c r="AIG95" s="271"/>
      <c r="AIH95" s="271"/>
      <c r="AII95" s="271"/>
      <c r="AIJ95" s="271"/>
      <c r="AIK95" s="271"/>
      <c r="AIL95" s="271"/>
      <c r="AIM95" s="271"/>
      <c r="AIN95" s="271"/>
      <c r="AIO95" s="271"/>
      <c r="AIP95" s="271"/>
      <c r="AIQ95" s="271"/>
      <c r="AIR95" s="271"/>
      <c r="AIS95" s="271"/>
      <c r="AIT95" s="271"/>
      <c r="AIU95" s="271"/>
      <c r="AIV95" s="271"/>
      <c r="AIW95" s="271"/>
      <c r="AIX95" s="271"/>
      <c r="AIY95" s="271"/>
      <c r="AIZ95" s="271"/>
      <c r="AJA95" s="271"/>
      <c r="AJB95" s="271"/>
      <c r="AJC95" s="271"/>
      <c r="AJD95" s="271"/>
      <c r="AJE95" s="271"/>
      <c r="AJF95" s="271"/>
      <c r="AJG95" s="271"/>
      <c r="AJH95" s="271"/>
      <c r="AJI95" s="271"/>
      <c r="AJJ95" s="271"/>
      <c r="AJK95" s="271"/>
      <c r="AJL95" s="271"/>
      <c r="AJM95" s="271"/>
      <c r="AJN95" s="271"/>
      <c r="AJO95" s="271"/>
      <c r="AJP95" s="271"/>
      <c r="AJQ95" s="271"/>
      <c r="AJR95" s="271"/>
      <c r="AJS95" s="271"/>
      <c r="AJT95" s="271"/>
      <c r="AJU95" s="271"/>
      <c r="AJV95" s="271"/>
      <c r="AJW95" s="271"/>
      <c r="AJX95" s="271"/>
      <c r="AJY95" s="271"/>
      <c r="AJZ95" s="271"/>
      <c r="AKA95" s="271"/>
      <c r="AKB95" s="271"/>
      <c r="AKC95" s="271"/>
      <c r="AKD95" s="271"/>
      <c r="AKE95" s="271"/>
      <c r="AKF95" s="271"/>
      <c r="AKG95" s="271"/>
      <c r="AKH95" s="271"/>
      <c r="AKI95" s="271"/>
      <c r="AKJ95" s="271"/>
      <c r="AKK95" s="271"/>
      <c r="AKL95" s="271"/>
      <c r="AKM95" s="271"/>
      <c r="AKN95" s="271"/>
      <c r="AKO95" s="271"/>
      <c r="AKP95" s="271"/>
      <c r="AKQ95" s="271"/>
      <c r="AKR95" s="271"/>
      <c r="AKS95" s="271"/>
      <c r="AKT95" s="271"/>
      <c r="AKU95" s="271"/>
      <c r="AKV95" s="271"/>
      <c r="AKW95" s="271"/>
      <c r="AKX95" s="271"/>
      <c r="AKY95" s="271"/>
      <c r="AKZ95" s="271"/>
      <c r="ALA95" s="271"/>
      <c r="ALB95" s="271"/>
      <c r="ALC95" s="271"/>
      <c r="ALD95" s="271"/>
      <c r="ALE95" s="271"/>
      <c r="ALF95" s="271"/>
      <c r="ALG95" s="271"/>
      <c r="ALH95" s="271"/>
      <c r="ALI95" s="271"/>
      <c r="ALJ95" s="271"/>
      <c r="ALK95" s="271"/>
      <c r="ALL95" s="271"/>
      <c r="ALM95" s="271"/>
      <c r="ALN95" s="271"/>
      <c r="ALO95" s="271"/>
      <c r="ALP95" s="271"/>
      <c r="ALQ95" s="271"/>
      <c r="ALR95" s="271"/>
      <c r="ALS95" s="271"/>
      <c r="ALT95" s="271"/>
      <c r="ALU95" s="271"/>
      <c r="ALV95" s="271"/>
      <c r="ALW95" s="271"/>
      <c r="ALX95" s="271"/>
      <c r="ALY95" s="271"/>
      <c r="ALZ95" s="271"/>
      <c r="AMA95" s="271"/>
      <c r="AMB95" s="271"/>
      <c r="AMC95" s="271"/>
      <c r="AMD95" s="271"/>
      <c r="AME95" s="271"/>
      <c r="AMF95" s="271"/>
      <c r="AMG95" s="271"/>
      <c r="AMH95" s="271"/>
      <c r="AMI95" s="271"/>
      <c r="AMJ95" s="271"/>
      <c r="AMK95" s="271"/>
      <c r="AML95" s="271"/>
      <c r="AMM95" s="271"/>
      <c r="AMN95" s="271"/>
      <c r="AMO95" s="271"/>
    </row>
    <row r="96" spans="1:1029" s="1" customFormat="1" ht="69" customHeight="1">
      <c r="A96" s="2"/>
      <c r="B96" s="10">
        <v>10</v>
      </c>
      <c r="C96" s="280">
        <v>77</v>
      </c>
      <c r="D96" s="281">
        <v>79</v>
      </c>
      <c r="E96" s="10" t="s">
        <v>448</v>
      </c>
      <c r="F96" s="10" t="s">
        <v>98</v>
      </c>
      <c r="G96" s="11"/>
      <c r="H96" s="11" t="s">
        <v>1673</v>
      </c>
      <c r="I96" s="11" t="s">
        <v>1672</v>
      </c>
      <c r="J96" s="11"/>
      <c r="K96" s="11"/>
      <c r="L96" s="11"/>
      <c r="M96" s="11"/>
      <c r="N96" s="390"/>
      <c r="O96" s="390" t="s">
        <v>444</v>
      </c>
      <c r="P96" s="390" t="s">
        <v>400</v>
      </c>
      <c r="Q96" s="390" t="s">
        <v>445</v>
      </c>
      <c r="R96" s="391">
        <v>3</v>
      </c>
      <c r="S96" s="387">
        <v>34</v>
      </c>
      <c r="T96" s="399"/>
      <c r="U96" s="399"/>
      <c r="V96" s="399"/>
      <c r="W96" s="399">
        <v>1</v>
      </c>
      <c r="X96" s="399"/>
      <c r="Y96" s="399"/>
      <c r="Z96" s="399"/>
      <c r="AA96" s="399">
        <v>1</v>
      </c>
      <c r="AB96" s="384">
        <v>0</v>
      </c>
      <c r="AC96" s="399"/>
      <c r="AD96" s="399"/>
      <c r="AE96" s="399"/>
      <c r="AF96" s="399"/>
      <c r="AG96" s="399"/>
      <c r="AH96" s="399"/>
      <c r="AI96" s="399"/>
      <c r="AJ96" s="399"/>
      <c r="AK96" s="399"/>
      <c r="AL96" s="387" t="s">
        <v>93</v>
      </c>
      <c r="AM96" s="387" t="s">
        <v>449</v>
      </c>
      <c r="AN96" s="390" t="s">
        <v>403</v>
      </c>
      <c r="AO96" s="390" t="s">
        <v>404</v>
      </c>
      <c r="AP96" s="390"/>
      <c r="AQ96" s="390"/>
      <c r="AR96" s="390"/>
      <c r="AS96" s="390"/>
      <c r="AT96" s="387"/>
      <c r="AU96" s="387"/>
      <c r="AV96" s="387"/>
      <c r="AW96" s="387"/>
      <c r="AX96" s="387"/>
      <c r="AY96" s="387"/>
      <c r="AZ96" s="387"/>
      <c r="BA96" s="387"/>
      <c r="BB96" s="387">
        <v>1</v>
      </c>
      <c r="BC96" s="387"/>
      <c r="BD96" s="387"/>
      <c r="BE96" s="387"/>
      <c r="BF96" s="387"/>
      <c r="BG96" s="387"/>
      <c r="BH96" s="387"/>
      <c r="BI96" s="387"/>
      <c r="BJ96" s="387"/>
      <c r="BK96" s="389">
        <v>1500</v>
      </c>
      <c r="BL96" s="10">
        <v>2</v>
      </c>
      <c r="BM96" s="10" t="s">
        <v>135</v>
      </c>
      <c r="BN96" s="10">
        <v>88</v>
      </c>
      <c r="BO96" s="10" t="s">
        <v>74</v>
      </c>
      <c r="BP96" s="10" t="s">
        <v>447</v>
      </c>
      <c r="BQ96" s="10">
        <v>1</v>
      </c>
      <c r="BR96" s="10" t="str">
        <f t="shared" si="1"/>
        <v>77_79</v>
      </c>
      <c r="BS96" s="282"/>
      <c r="BT96" s="10"/>
      <c r="BU96" s="10"/>
      <c r="BV96" s="10" t="s">
        <v>447</v>
      </c>
      <c r="BW96" s="289"/>
      <c r="BX96" s="289"/>
      <c r="BY96" s="457"/>
      <c r="BZ96" s="457"/>
      <c r="CA96" s="457"/>
      <c r="CB96" s="271"/>
      <c r="CC96" s="458" t="s">
        <v>1959</v>
      </c>
      <c r="CD96" s="271"/>
      <c r="CE96" s="271"/>
      <c r="CF96" s="271"/>
      <c r="CG96" s="271"/>
      <c r="CH96" s="271"/>
      <c r="CI96" s="271"/>
      <c r="CJ96" s="271"/>
      <c r="CK96" s="271"/>
      <c r="CL96" s="271"/>
      <c r="CM96" s="271"/>
      <c r="CN96" s="271"/>
      <c r="CO96" s="271"/>
      <c r="CP96" s="271"/>
      <c r="CQ96" s="271"/>
      <c r="CR96" s="271"/>
      <c r="CS96" s="271"/>
      <c r="CT96" s="271"/>
      <c r="CU96" s="271"/>
      <c r="CV96" s="271"/>
      <c r="CW96" s="271"/>
      <c r="CX96" s="271"/>
      <c r="CY96" s="271"/>
      <c r="CZ96" s="271"/>
      <c r="DA96" s="271"/>
      <c r="DB96" s="271"/>
      <c r="DC96" s="271"/>
      <c r="DD96" s="271"/>
      <c r="DE96" s="271"/>
      <c r="DF96" s="271"/>
      <c r="DG96" s="271"/>
      <c r="DH96" s="271"/>
      <c r="DI96" s="271"/>
      <c r="DJ96" s="271"/>
      <c r="DK96" s="271"/>
      <c r="DL96" s="271"/>
      <c r="DM96" s="271"/>
      <c r="DN96" s="271"/>
      <c r="DO96" s="271"/>
      <c r="DP96" s="271"/>
      <c r="DQ96" s="271"/>
      <c r="DR96" s="271"/>
      <c r="DS96" s="271"/>
      <c r="DT96" s="271"/>
      <c r="DU96" s="271"/>
      <c r="DV96" s="271"/>
      <c r="DW96" s="271"/>
      <c r="DX96" s="271"/>
      <c r="DY96" s="271"/>
      <c r="DZ96" s="271"/>
      <c r="EA96" s="271"/>
      <c r="EB96" s="271"/>
      <c r="EC96" s="271"/>
      <c r="ED96" s="271"/>
      <c r="EE96" s="271"/>
      <c r="EF96" s="271"/>
      <c r="EG96" s="271"/>
      <c r="EH96" s="271"/>
      <c r="EI96" s="271"/>
      <c r="EJ96" s="271"/>
      <c r="EK96" s="271"/>
      <c r="EL96" s="271"/>
      <c r="EM96" s="271"/>
      <c r="EN96" s="271"/>
      <c r="EO96" s="271"/>
      <c r="EP96" s="271"/>
      <c r="EQ96" s="271"/>
      <c r="ER96" s="271"/>
      <c r="ES96" s="271"/>
      <c r="ET96" s="271"/>
      <c r="EU96" s="271"/>
      <c r="EV96" s="271"/>
      <c r="EW96" s="271"/>
      <c r="EX96" s="271"/>
      <c r="EY96" s="271"/>
      <c r="EZ96" s="271"/>
      <c r="FA96" s="271"/>
      <c r="FB96" s="271"/>
      <c r="FC96" s="271"/>
      <c r="FD96" s="271"/>
      <c r="FE96" s="271"/>
      <c r="FF96" s="271"/>
      <c r="FG96" s="271"/>
      <c r="FH96" s="271"/>
      <c r="FI96" s="271"/>
      <c r="FJ96" s="271"/>
      <c r="FK96" s="271"/>
      <c r="FL96" s="271"/>
      <c r="FM96" s="271"/>
      <c r="FN96" s="271"/>
      <c r="FO96" s="271"/>
      <c r="FP96" s="271"/>
      <c r="FQ96" s="271"/>
      <c r="FR96" s="271"/>
      <c r="FS96" s="271"/>
      <c r="FT96" s="271"/>
      <c r="FU96" s="271"/>
      <c r="FV96" s="271"/>
      <c r="FW96" s="271"/>
      <c r="FX96" s="271"/>
      <c r="FY96" s="271"/>
      <c r="FZ96" s="271"/>
      <c r="GA96" s="271"/>
      <c r="GB96" s="271"/>
      <c r="GC96" s="271"/>
      <c r="GD96" s="271"/>
      <c r="GE96" s="271"/>
      <c r="GF96" s="271"/>
      <c r="GG96" s="271"/>
      <c r="GH96" s="271"/>
      <c r="GI96" s="271"/>
      <c r="GJ96" s="271"/>
      <c r="GK96" s="271"/>
      <c r="GL96" s="271"/>
      <c r="GM96" s="271"/>
      <c r="GN96" s="271"/>
      <c r="GO96" s="271"/>
      <c r="GP96" s="271"/>
      <c r="GQ96" s="271"/>
      <c r="GR96" s="271"/>
      <c r="GS96" s="271"/>
      <c r="GT96" s="271"/>
      <c r="GU96" s="271"/>
      <c r="GV96" s="271"/>
      <c r="GW96" s="271"/>
      <c r="GX96" s="271"/>
      <c r="GY96" s="271"/>
      <c r="GZ96" s="271"/>
      <c r="HA96" s="271"/>
      <c r="HB96" s="271"/>
      <c r="HC96" s="271"/>
      <c r="HD96" s="271"/>
      <c r="HE96" s="271"/>
      <c r="HF96" s="271"/>
      <c r="HG96" s="271"/>
      <c r="HH96" s="271"/>
      <c r="HI96" s="271"/>
      <c r="HJ96" s="271"/>
      <c r="HK96" s="271"/>
      <c r="HL96" s="271"/>
      <c r="HM96" s="271"/>
      <c r="HN96" s="271"/>
      <c r="HO96" s="271"/>
      <c r="HP96" s="271"/>
      <c r="HQ96" s="271"/>
      <c r="HR96" s="271"/>
      <c r="HS96" s="271"/>
      <c r="HT96" s="271"/>
      <c r="HU96" s="271"/>
      <c r="HV96" s="271"/>
      <c r="HW96" s="271"/>
      <c r="HX96" s="271"/>
      <c r="HY96" s="271"/>
      <c r="HZ96" s="271"/>
      <c r="IA96" s="271"/>
      <c r="IB96" s="271"/>
      <c r="IC96" s="271"/>
      <c r="ID96" s="271"/>
      <c r="IE96" s="271"/>
      <c r="IF96" s="271"/>
      <c r="IG96" s="271"/>
      <c r="IH96" s="271"/>
      <c r="II96" s="271"/>
      <c r="IJ96" s="271"/>
      <c r="IK96" s="271"/>
      <c r="IL96" s="271"/>
      <c r="IM96" s="271"/>
      <c r="IN96" s="271"/>
      <c r="IO96" s="271"/>
      <c r="IP96" s="271"/>
      <c r="IQ96" s="271"/>
      <c r="IR96" s="271"/>
      <c r="IS96" s="271"/>
      <c r="IT96" s="271"/>
      <c r="IU96" s="271"/>
      <c r="IV96" s="271"/>
      <c r="IW96" s="271"/>
      <c r="IX96" s="271"/>
      <c r="IY96" s="271"/>
      <c r="IZ96" s="271"/>
      <c r="JA96" s="271"/>
      <c r="JB96" s="271"/>
      <c r="JC96" s="271"/>
      <c r="JD96" s="271"/>
      <c r="JE96" s="271"/>
      <c r="JF96" s="271"/>
      <c r="JG96" s="271"/>
      <c r="JH96" s="271"/>
      <c r="JI96" s="271"/>
      <c r="JJ96" s="271"/>
      <c r="JK96" s="271"/>
      <c r="JL96" s="271"/>
      <c r="JM96" s="271"/>
      <c r="JN96" s="271"/>
      <c r="JO96" s="271"/>
      <c r="JP96" s="271"/>
      <c r="JQ96" s="271"/>
      <c r="JR96" s="271"/>
      <c r="JS96" s="271"/>
      <c r="JT96" s="271"/>
      <c r="JU96" s="271"/>
      <c r="JV96" s="271"/>
      <c r="JW96" s="271"/>
      <c r="JX96" s="271"/>
      <c r="JY96" s="271"/>
      <c r="JZ96" s="271"/>
      <c r="KA96" s="271"/>
      <c r="KB96" s="271"/>
      <c r="KC96" s="271"/>
      <c r="KD96" s="271"/>
      <c r="KE96" s="271"/>
      <c r="KF96" s="271"/>
      <c r="KG96" s="271"/>
      <c r="KH96" s="271"/>
      <c r="KI96" s="271"/>
      <c r="KJ96" s="271"/>
      <c r="KK96" s="271"/>
      <c r="KL96" s="271"/>
      <c r="KM96" s="271"/>
      <c r="KN96" s="271"/>
      <c r="KO96" s="271"/>
      <c r="KP96" s="271"/>
      <c r="KQ96" s="271"/>
      <c r="KR96" s="271"/>
      <c r="KS96" s="271"/>
      <c r="KT96" s="271"/>
      <c r="KU96" s="271"/>
      <c r="KV96" s="271"/>
      <c r="KW96" s="271"/>
      <c r="KX96" s="271"/>
      <c r="KY96" s="271"/>
      <c r="KZ96" s="271"/>
      <c r="LA96" s="271"/>
      <c r="LB96" s="271"/>
      <c r="LC96" s="271"/>
      <c r="LD96" s="271"/>
      <c r="LE96" s="271"/>
      <c r="LF96" s="271"/>
      <c r="LG96" s="271"/>
      <c r="LH96" s="271"/>
      <c r="LI96" s="271"/>
      <c r="LJ96" s="271"/>
      <c r="LK96" s="271"/>
      <c r="LL96" s="271"/>
      <c r="LM96" s="271"/>
      <c r="LN96" s="271"/>
      <c r="LO96" s="271"/>
      <c r="LP96" s="271"/>
      <c r="LQ96" s="271"/>
      <c r="LR96" s="271"/>
      <c r="LS96" s="271"/>
      <c r="LT96" s="271"/>
      <c r="LU96" s="271"/>
      <c r="LV96" s="271"/>
      <c r="LW96" s="271"/>
      <c r="LX96" s="271"/>
      <c r="LY96" s="271"/>
      <c r="LZ96" s="271"/>
      <c r="MA96" s="271"/>
      <c r="MB96" s="271"/>
      <c r="MC96" s="271"/>
      <c r="MD96" s="271"/>
      <c r="ME96" s="271"/>
      <c r="MF96" s="271"/>
      <c r="MG96" s="271"/>
      <c r="MH96" s="271"/>
      <c r="MI96" s="271"/>
      <c r="MJ96" s="271"/>
      <c r="MK96" s="271"/>
      <c r="ML96" s="271"/>
      <c r="MM96" s="271"/>
      <c r="MN96" s="271"/>
      <c r="MO96" s="271"/>
      <c r="MP96" s="271"/>
      <c r="MQ96" s="271"/>
      <c r="MR96" s="271"/>
      <c r="MS96" s="271"/>
      <c r="MT96" s="271"/>
      <c r="MU96" s="271"/>
      <c r="MV96" s="271"/>
      <c r="MW96" s="271"/>
      <c r="MX96" s="271"/>
      <c r="MY96" s="271"/>
      <c r="MZ96" s="271"/>
      <c r="NA96" s="271"/>
      <c r="NB96" s="271"/>
      <c r="NC96" s="271"/>
      <c r="ND96" s="271"/>
      <c r="NE96" s="271"/>
      <c r="NF96" s="271"/>
      <c r="NG96" s="271"/>
      <c r="NH96" s="271"/>
      <c r="NI96" s="271"/>
      <c r="NJ96" s="271"/>
      <c r="NK96" s="271"/>
      <c r="NL96" s="271"/>
      <c r="NM96" s="271"/>
      <c r="NN96" s="271"/>
      <c r="NO96" s="271"/>
      <c r="NP96" s="271"/>
      <c r="NQ96" s="271"/>
      <c r="NR96" s="271"/>
      <c r="NS96" s="271"/>
      <c r="NT96" s="271"/>
      <c r="NU96" s="271"/>
      <c r="NV96" s="271"/>
      <c r="NW96" s="271"/>
      <c r="NX96" s="271"/>
      <c r="NY96" s="271"/>
      <c r="NZ96" s="271"/>
      <c r="OA96" s="271"/>
      <c r="OB96" s="271"/>
      <c r="OC96" s="271"/>
      <c r="OD96" s="271"/>
      <c r="OE96" s="271"/>
      <c r="OF96" s="271"/>
      <c r="OG96" s="271"/>
      <c r="OH96" s="271"/>
      <c r="OI96" s="271"/>
      <c r="OJ96" s="271"/>
      <c r="OK96" s="271"/>
      <c r="OL96" s="271"/>
      <c r="OM96" s="271"/>
      <c r="ON96" s="271"/>
      <c r="OO96" s="271"/>
      <c r="OP96" s="271"/>
      <c r="OQ96" s="271"/>
      <c r="OR96" s="271"/>
      <c r="OS96" s="271"/>
      <c r="OT96" s="271"/>
      <c r="OU96" s="271"/>
      <c r="OV96" s="271"/>
      <c r="OW96" s="271"/>
      <c r="OX96" s="271"/>
      <c r="OY96" s="271"/>
      <c r="OZ96" s="271"/>
      <c r="PA96" s="271"/>
      <c r="PB96" s="271"/>
      <c r="PC96" s="271"/>
      <c r="PD96" s="271"/>
      <c r="PE96" s="271"/>
      <c r="PF96" s="271"/>
      <c r="PG96" s="271"/>
      <c r="PH96" s="271"/>
      <c r="PI96" s="271"/>
      <c r="PJ96" s="271"/>
      <c r="PK96" s="271"/>
      <c r="PL96" s="271"/>
      <c r="PM96" s="271"/>
      <c r="PN96" s="271"/>
      <c r="PO96" s="271"/>
      <c r="PP96" s="271"/>
      <c r="PQ96" s="271"/>
      <c r="PR96" s="271"/>
      <c r="PS96" s="271"/>
      <c r="PT96" s="271"/>
      <c r="PU96" s="271"/>
      <c r="PV96" s="271"/>
      <c r="PW96" s="271"/>
      <c r="PX96" s="271"/>
      <c r="PY96" s="271"/>
      <c r="PZ96" s="271"/>
      <c r="QA96" s="271"/>
      <c r="QB96" s="271"/>
      <c r="QC96" s="271"/>
      <c r="QD96" s="271"/>
      <c r="QE96" s="271"/>
      <c r="QF96" s="271"/>
      <c r="QG96" s="271"/>
      <c r="QH96" s="271"/>
      <c r="QI96" s="271"/>
      <c r="QJ96" s="271"/>
      <c r="QK96" s="271"/>
      <c r="QL96" s="271"/>
      <c r="QM96" s="271"/>
      <c r="QN96" s="271"/>
      <c r="QO96" s="271"/>
      <c r="QP96" s="271"/>
      <c r="QQ96" s="271"/>
      <c r="QR96" s="271"/>
      <c r="QS96" s="271"/>
      <c r="QT96" s="271"/>
      <c r="QU96" s="271"/>
      <c r="QV96" s="271"/>
      <c r="QW96" s="271"/>
      <c r="QX96" s="271"/>
      <c r="QY96" s="271"/>
      <c r="QZ96" s="271"/>
      <c r="RA96" s="271"/>
      <c r="RB96" s="271"/>
      <c r="RC96" s="271"/>
      <c r="RD96" s="271"/>
      <c r="RE96" s="271"/>
      <c r="RF96" s="271"/>
      <c r="RG96" s="271"/>
      <c r="RH96" s="271"/>
      <c r="RI96" s="271"/>
      <c r="RJ96" s="271"/>
      <c r="RK96" s="271"/>
      <c r="RL96" s="271"/>
      <c r="RM96" s="271"/>
      <c r="RN96" s="271"/>
      <c r="RO96" s="271"/>
      <c r="RP96" s="271"/>
      <c r="RQ96" s="271"/>
      <c r="RR96" s="271"/>
      <c r="RS96" s="271"/>
      <c r="RT96" s="271"/>
      <c r="RU96" s="271"/>
      <c r="RV96" s="271"/>
      <c r="RW96" s="271"/>
      <c r="RX96" s="271"/>
      <c r="RY96" s="271"/>
      <c r="RZ96" s="271"/>
      <c r="SA96" s="271"/>
      <c r="SB96" s="271"/>
      <c r="SC96" s="271"/>
      <c r="SD96" s="271"/>
      <c r="SE96" s="271"/>
      <c r="SF96" s="271"/>
      <c r="SG96" s="271"/>
      <c r="SH96" s="271"/>
      <c r="SI96" s="271"/>
      <c r="SJ96" s="271"/>
      <c r="SK96" s="271"/>
      <c r="SL96" s="271"/>
      <c r="SM96" s="271"/>
      <c r="SN96" s="271"/>
      <c r="SO96" s="271"/>
      <c r="SP96" s="271"/>
      <c r="SQ96" s="271"/>
      <c r="SR96" s="271"/>
      <c r="SS96" s="271"/>
      <c r="ST96" s="271"/>
      <c r="SU96" s="271"/>
      <c r="SV96" s="271"/>
      <c r="SW96" s="271"/>
      <c r="SX96" s="271"/>
      <c r="SY96" s="271"/>
      <c r="SZ96" s="271"/>
      <c r="TA96" s="271"/>
      <c r="TB96" s="271"/>
      <c r="TC96" s="271"/>
      <c r="TD96" s="271"/>
      <c r="TE96" s="271"/>
      <c r="TF96" s="271"/>
      <c r="TG96" s="271"/>
      <c r="TH96" s="271"/>
      <c r="TI96" s="271"/>
      <c r="TJ96" s="271"/>
      <c r="TK96" s="271"/>
      <c r="TL96" s="271"/>
      <c r="TM96" s="271"/>
      <c r="TN96" s="271"/>
      <c r="TO96" s="271"/>
      <c r="TP96" s="271"/>
      <c r="TQ96" s="271"/>
      <c r="TR96" s="271"/>
      <c r="TS96" s="271"/>
      <c r="TT96" s="271"/>
      <c r="TU96" s="271"/>
      <c r="TV96" s="271"/>
      <c r="TW96" s="271"/>
      <c r="TX96" s="271"/>
      <c r="TY96" s="271"/>
      <c r="TZ96" s="271"/>
      <c r="UA96" s="271"/>
      <c r="UB96" s="271"/>
      <c r="UC96" s="271"/>
      <c r="UD96" s="271"/>
      <c r="UE96" s="271"/>
      <c r="UF96" s="271"/>
      <c r="UG96" s="271"/>
      <c r="UH96" s="271"/>
      <c r="UI96" s="271"/>
      <c r="UJ96" s="271"/>
      <c r="UK96" s="271"/>
      <c r="UL96" s="271"/>
      <c r="UM96" s="271"/>
      <c r="UN96" s="271"/>
      <c r="UO96" s="271"/>
      <c r="UP96" s="271"/>
      <c r="UQ96" s="271"/>
      <c r="UR96" s="271"/>
      <c r="US96" s="271"/>
      <c r="UT96" s="271"/>
      <c r="UU96" s="271"/>
      <c r="UV96" s="271"/>
      <c r="UW96" s="271"/>
      <c r="UX96" s="271"/>
      <c r="UY96" s="271"/>
      <c r="UZ96" s="271"/>
      <c r="VA96" s="271"/>
      <c r="VB96" s="271"/>
      <c r="VC96" s="271"/>
      <c r="VD96" s="271"/>
      <c r="VE96" s="271"/>
      <c r="VF96" s="271"/>
      <c r="VG96" s="271"/>
      <c r="VH96" s="271"/>
      <c r="VI96" s="271"/>
      <c r="VJ96" s="271"/>
      <c r="VK96" s="271"/>
      <c r="VL96" s="271"/>
      <c r="VM96" s="271"/>
      <c r="VN96" s="271"/>
      <c r="VO96" s="271"/>
      <c r="VP96" s="271"/>
      <c r="VQ96" s="271"/>
      <c r="VR96" s="271"/>
      <c r="VS96" s="271"/>
      <c r="VT96" s="271"/>
      <c r="VU96" s="271"/>
      <c r="VV96" s="271"/>
      <c r="VW96" s="271"/>
      <c r="VX96" s="271"/>
      <c r="VY96" s="271"/>
      <c r="VZ96" s="271"/>
      <c r="WA96" s="271"/>
      <c r="WB96" s="271"/>
      <c r="WC96" s="271"/>
      <c r="WD96" s="271"/>
      <c r="WE96" s="271"/>
      <c r="WF96" s="271"/>
      <c r="WG96" s="271"/>
      <c r="WH96" s="271"/>
      <c r="WI96" s="271"/>
      <c r="WJ96" s="271"/>
      <c r="WK96" s="271"/>
      <c r="WL96" s="271"/>
      <c r="WM96" s="271"/>
      <c r="WN96" s="271"/>
      <c r="WO96" s="271"/>
      <c r="WP96" s="271"/>
      <c r="WQ96" s="271"/>
      <c r="WR96" s="271"/>
      <c r="WS96" s="271"/>
      <c r="WT96" s="271"/>
      <c r="WU96" s="271"/>
      <c r="WV96" s="271"/>
      <c r="WW96" s="271"/>
      <c r="WX96" s="271"/>
      <c r="WY96" s="271"/>
      <c r="WZ96" s="271"/>
      <c r="XA96" s="271"/>
      <c r="XB96" s="271"/>
      <c r="XC96" s="271"/>
      <c r="XD96" s="271"/>
      <c r="XE96" s="271"/>
      <c r="XF96" s="271"/>
      <c r="XG96" s="271"/>
      <c r="XH96" s="271"/>
      <c r="XI96" s="271"/>
      <c r="XJ96" s="271"/>
      <c r="XK96" s="271"/>
      <c r="XL96" s="271"/>
      <c r="XM96" s="271"/>
      <c r="XN96" s="271"/>
      <c r="XO96" s="271"/>
      <c r="XP96" s="271"/>
      <c r="XQ96" s="271"/>
      <c r="XR96" s="271"/>
      <c r="XS96" s="271"/>
      <c r="XT96" s="271"/>
      <c r="XU96" s="271"/>
      <c r="XV96" s="271"/>
      <c r="XW96" s="271"/>
      <c r="XX96" s="271"/>
      <c r="XY96" s="271"/>
      <c r="XZ96" s="271"/>
      <c r="YA96" s="271"/>
      <c r="YB96" s="271"/>
      <c r="YC96" s="271"/>
      <c r="YD96" s="271"/>
      <c r="YE96" s="271"/>
      <c r="YF96" s="271"/>
      <c r="YG96" s="271"/>
      <c r="YH96" s="271"/>
      <c r="YI96" s="271"/>
      <c r="YJ96" s="271"/>
      <c r="YK96" s="271"/>
      <c r="YL96" s="271"/>
      <c r="YM96" s="271"/>
      <c r="YN96" s="271"/>
      <c r="YO96" s="271"/>
      <c r="YP96" s="271"/>
      <c r="YQ96" s="271"/>
      <c r="YR96" s="271"/>
      <c r="YS96" s="271"/>
      <c r="YT96" s="271"/>
      <c r="YU96" s="271"/>
      <c r="YV96" s="271"/>
      <c r="YW96" s="271"/>
      <c r="YX96" s="271"/>
      <c r="YY96" s="271"/>
      <c r="YZ96" s="271"/>
      <c r="ZA96" s="271"/>
      <c r="ZB96" s="271"/>
      <c r="ZC96" s="271"/>
      <c r="ZD96" s="271"/>
      <c r="ZE96" s="271"/>
      <c r="ZF96" s="271"/>
      <c r="ZG96" s="271"/>
      <c r="ZH96" s="271"/>
      <c r="ZI96" s="271"/>
      <c r="ZJ96" s="271"/>
      <c r="ZK96" s="271"/>
      <c r="ZL96" s="271"/>
      <c r="ZM96" s="271"/>
      <c r="ZN96" s="271"/>
      <c r="ZO96" s="271"/>
      <c r="ZP96" s="271"/>
      <c r="ZQ96" s="271"/>
      <c r="ZR96" s="271"/>
      <c r="ZS96" s="271"/>
      <c r="ZT96" s="271"/>
      <c r="ZU96" s="271"/>
      <c r="ZV96" s="271"/>
      <c r="ZW96" s="271"/>
      <c r="ZX96" s="271"/>
      <c r="ZY96" s="271"/>
      <c r="ZZ96" s="271"/>
      <c r="AAA96" s="271"/>
      <c r="AAB96" s="271"/>
      <c r="AAC96" s="271"/>
      <c r="AAD96" s="271"/>
      <c r="AAE96" s="271"/>
      <c r="AAF96" s="271"/>
      <c r="AAG96" s="271"/>
      <c r="AAH96" s="271"/>
      <c r="AAI96" s="271"/>
      <c r="AAJ96" s="271"/>
      <c r="AAK96" s="271"/>
      <c r="AAL96" s="271"/>
      <c r="AAM96" s="271"/>
      <c r="AAN96" s="271"/>
      <c r="AAO96" s="271"/>
      <c r="AAP96" s="271"/>
      <c r="AAQ96" s="271"/>
      <c r="AAR96" s="271"/>
      <c r="AAS96" s="271"/>
      <c r="AAT96" s="271"/>
      <c r="AAU96" s="271"/>
      <c r="AAV96" s="271"/>
      <c r="AAW96" s="271"/>
      <c r="AAX96" s="271"/>
      <c r="AAY96" s="271"/>
      <c r="AAZ96" s="271"/>
      <c r="ABA96" s="271"/>
      <c r="ABB96" s="271"/>
      <c r="ABC96" s="271"/>
      <c r="ABD96" s="271"/>
      <c r="ABE96" s="271"/>
      <c r="ABF96" s="271"/>
      <c r="ABG96" s="271"/>
      <c r="ABH96" s="271"/>
      <c r="ABI96" s="271"/>
      <c r="ABJ96" s="271"/>
      <c r="ABK96" s="271"/>
      <c r="ABL96" s="271"/>
      <c r="ABM96" s="271"/>
      <c r="ABN96" s="271"/>
      <c r="ABO96" s="271"/>
      <c r="ABP96" s="271"/>
      <c r="ABQ96" s="271"/>
      <c r="ABR96" s="271"/>
      <c r="ABS96" s="271"/>
      <c r="ABT96" s="271"/>
      <c r="ABU96" s="271"/>
      <c r="ABV96" s="271"/>
      <c r="ABW96" s="271"/>
      <c r="ABX96" s="271"/>
      <c r="ABY96" s="271"/>
      <c r="ABZ96" s="271"/>
      <c r="ACA96" s="271"/>
      <c r="ACB96" s="271"/>
      <c r="ACC96" s="271"/>
      <c r="ACD96" s="271"/>
      <c r="ACE96" s="271"/>
      <c r="ACF96" s="271"/>
      <c r="ACG96" s="271"/>
      <c r="ACH96" s="271"/>
      <c r="ACI96" s="271"/>
      <c r="ACJ96" s="271"/>
      <c r="ACK96" s="271"/>
      <c r="ACL96" s="271"/>
      <c r="ACM96" s="271"/>
      <c r="ACN96" s="271"/>
      <c r="ACO96" s="271"/>
      <c r="ACP96" s="271"/>
      <c r="ACQ96" s="271"/>
      <c r="ACR96" s="271"/>
      <c r="ACS96" s="271"/>
      <c r="ACT96" s="271"/>
      <c r="ACU96" s="271"/>
      <c r="ACV96" s="271"/>
      <c r="ACW96" s="271"/>
      <c r="ACX96" s="271"/>
      <c r="ACY96" s="271"/>
      <c r="ACZ96" s="271"/>
      <c r="ADA96" s="271"/>
      <c r="ADB96" s="271"/>
      <c r="ADC96" s="271"/>
      <c r="ADD96" s="271"/>
      <c r="ADE96" s="271"/>
      <c r="ADF96" s="271"/>
      <c r="ADG96" s="271"/>
      <c r="ADH96" s="271"/>
      <c r="ADI96" s="271"/>
      <c r="ADJ96" s="271"/>
      <c r="ADK96" s="271"/>
      <c r="ADL96" s="271"/>
      <c r="ADM96" s="271"/>
      <c r="ADN96" s="271"/>
      <c r="ADO96" s="271"/>
      <c r="ADP96" s="271"/>
      <c r="ADQ96" s="271"/>
      <c r="ADR96" s="271"/>
      <c r="ADS96" s="271"/>
      <c r="ADT96" s="271"/>
      <c r="ADU96" s="271"/>
      <c r="ADV96" s="271"/>
      <c r="ADW96" s="271"/>
      <c r="ADX96" s="271"/>
      <c r="ADY96" s="271"/>
      <c r="ADZ96" s="271"/>
      <c r="AEA96" s="271"/>
      <c r="AEB96" s="271"/>
      <c r="AEC96" s="271"/>
      <c r="AED96" s="271"/>
      <c r="AEE96" s="271"/>
      <c r="AEF96" s="271"/>
      <c r="AEG96" s="271"/>
      <c r="AEH96" s="271"/>
      <c r="AEI96" s="271"/>
      <c r="AEJ96" s="271"/>
      <c r="AEK96" s="271"/>
      <c r="AEL96" s="271"/>
      <c r="AEM96" s="271"/>
      <c r="AEN96" s="271"/>
      <c r="AEO96" s="271"/>
      <c r="AEP96" s="271"/>
      <c r="AEQ96" s="271"/>
      <c r="AER96" s="271"/>
      <c r="AES96" s="271"/>
      <c r="AET96" s="271"/>
      <c r="AEU96" s="271"/>
      <c r="AEV96" s="271"/>
      <c r="AEW96" s="271"/>
      <c r="AEX96" s="271"/>
      <c r="AEY96" s="271"/>
      <c r="AEZ96" s="271"/>
      <c r="AFA96" s="271"/>
      <c r="AFB96" s="271"/>
      <c r="AFC96" s="271"/>
      <c r="AFD96" s="271"/>
      <c r="AFE96" s="271"/>
      <c r="AFF96" s="271"/>
      <c r="AFG96" s="271"/>
      <c r="AFH96" s="271"/>
      <c r="AFI96" s="271"/>
      <c r="AFJ96" s="271"/>
      <c r="AFK96" s="271"/>
      <c r="AFL96" s="271"/>
      <c r="AFM96" s="271"/>
      <c r="AFN96" s="271"/>
      <c r="AFO96" s="271"/>
      <c r="AFP96" s="271"/>
      <c r="AFQ96" s="271"/>
      <c r="AFR96" s="271"/>
      <c r="AFS96" s="271"/>
      <c r="AFT96" s="271"/>
      <c r="AFU96" s="271"/>
      <c r="AFV96" s="271"/>
      <c r="AFW96" s="271"/>
      <c r="AFX96" s="271"/>
      <c r="AFY96" s="271"/>
      <c r="AFZ96" s="271"/>
      <c r="AGA96" s="271"/>
      <c r="AGB96" s="271"/>
      <c r="AGC96" s="271"/>
      <c r="AGD96" s="271"/>
      <c r="AGE96" s="271"/>
      <c r="AGF96" s="271"/>
      <c r="AGG96" s="271"/>
      <c r="AGH96" s="271"/>
      <c r="AGI96" s="271"/>
      <c r="AGJ96" s="271"/>
      <c r="AGK96" s="271"/>
      <c r="AGL96" s="271"/>
      <c r="AGM96" s="271"/>
      <c r="AGN96" s="271"/>
      <c r="AGO96" s="271"/>
      <c r="AGP96" s="271"/>
      <c r="AGQ96" s="271"/>
      <c r="AGR96" s="271"/>
      <c r="AGS96" s="271"/>
      <c r="AGT96" s="271"/>
      <c r="AGU96" s="271"/>
      <c r="AGV96" s="271"/>
      <c r="AGW96" s="271"/>
      <c r="AGX96" s="271"/>
      <c r="AGY96" s="271"/>
      <c r="AGZ96" s="271"/>
      <c r="AHA96" s="271"/>
      <c r="AHB96" s="271"/>
      <c r="AHC96" s="271"/>
      <c r="AHD96" s="271"/>
      <c r="AHE96" s="271"/>
      <c r="AHF96" s="271"/>
      <c r="AHG96" s="271"/>
      <c r="AHH96" s="271"/>
      <c r="AHI96" s="271"/>
      <c r="AHJ96" s="271"/>
      <c r="AHK96" s="271"/>
      <c r="AHL96" s="271"/>
      <c r="AHM96" s="271"/>
      <c r="AHN96" s="271"/>
      <c r="AHO96" s="271"/>
      <c r="AHP96" s="271"/>
      <c r="AHQ96" s="271"/>
      <c r="AHR96" s="271"/>
      <c r="AHS96" s="271"/>
      <c r="AHT96" s="271"/>
      <c r="AHU96" s="271"/>
      <c r="AHV96" s="271"/>
      <c r="AHW96" s="271"/>
      <c r="AHX96" s="271"/>
      <c r="AHY96" s="271"/>
      <c r="AHZ96" s="271"/>
      <c r="AIA96" s="271"/>
      <c r="AIB96" s="271"/>
      <c r="AIC96" s="271"/>
      <c r="AID96" s="271"/>
      <c r="AIE96" s="271"/>
      <c r="AIF96" s="271"/>
      <c r="AIG96" s="271"/>
      <c r="AIH96" s="271"/>
      <c r="AII96" s="271"/>
      <c r="AIJ96" s="271"/>
      <c r="AIK96" s="271"/>
      <c r="AIL96" s="271"/>
      <c r="AIM96" s="271"/>
      <c r="AIN96" s="271"/>
      <c r="AIO96" s="271"/>
      <c r="AIP96" s="271"/>
      <c r="AIQ96" s="271"/>
      <c r="AIR96" s="271"/>
      <c r="AIS96" s="271"/>
      <c r="AIT96" s="271"/>
      <c r="AIU96" s="271"/>
      <c r="AIV96" s="271"/>
      <c r="AIW96" s="271"/>
      <c r="AIX96" s="271"/>
      <c r="AIY96" s="271"/>
      <c r="AIZ96" s="271"/>
      <c r="AJA96" s="271"/>
      <c r="AJB96" s="271"/>
      <c r="AJC96" s="271"/>
      <c r="AJD96" s="271"/>
      <c r="AJE96" s="271"/>
      <c r="AJF96" s="271"/>
      <c r="AJG96" s="271"/>
      <c r="AJH96" s="271"/>
      <c r="AJI96" s="271"/>
      <c r="AJJ96" s="271"/>
      <c r="AJK96" s="271"/>
      <c r="AJL96" s="271"/>
      <c r="AJM96" s="271"/>
      <c r="AJN96" s="271"/>
      <c r="AJO96" s="271"/>
      <c r="AJP96" s="271"/>
      <c r="AJQ96" s="271"/>
      <c r="AJR96" s="271"/>
      <c r="AJS96" s="271"/>
      <c r="AJT96" s="271"/>
      <c r="AJU96" s="271"/>
      <c r="AJV96" s="271"/>
      <c r="AJW96" s="271"/>
      <c r="AJX96" s="271"/>
      <c r="AJY96" s="271"/>
      <c r="AJZ96" s="271"/>
      <c r="AKA96" s="271"/>
      <c r="AKB96" s="271"/>
      <c r="AKC96" s="271"/>
      <c r="AKD96" s="271"/>
      <c r="AKE96" s="271"/>
      <c r="AKF96" s="271"/>
      <c r="AKG96" s="271"/>
      <c r="AKH96" s="271"/>
      <c r="AKI96" s="271"/>
      <c r="AKJ96" s="271"/>
      <c r="AKK96" s="271"/>
      <c r="AKL96" s="271"/>
      <c r="AKM96" s="271"/>
      <c r="AKN96" s="271"/>
      <c r="AKO96" s="271"/>
      <c r="AKP96" s="271"/>
      <c r="AKQ96" s="271"/>
      <c r="AKR96" s="271"/>
      <c r="AKS96" s="271"/>
      <c r="AKT96" s="271"/>
      <c r="AKU96" s="271"/>
      <c r="AKV96" s="271"/>
      <c r="AKW96" s="271"/>
      <c r="AKX96" s="271"/>
      <c r="AKY96" s="271"/>
      <c r="AKZ96" s="271"/>
      <c r="ALA96" s="271"/>
      <c r="ALB96" s="271"/>
      <c r="ALC96" s="271"/>
      <c r="ALD96" s="271"/>
      <c r="ALE96" s="271"/>
      <c r="ALF96" s="271"/>
      <c r="ALG96" s="271"/>
      <c r="ALH96" s="271"/>
      <c r="ALI96" s="271"/>
      <c r="ALJ96" s="271"/>
      <c r="ALK96" s="271"/>
      <c r="ALL96" s="271"/>
      <c r="ALM96" s="271"/>
      <c r="ALN96" s="271"/>
      <c r="ALO96" s="271"/>
      <c r="ALP96" s="271"/>
      <c r="ALQ96" s="271"/>
      <c r="ALR96" s="271"/>
      <c r="ALS96" s="271"/>
      <c r="ALT96" s="271"/>
      <c r="ALU96" s="271"/>
      <c r="ALV96" s="271"/>
      <c r="ALW96" s="271"/>
      <c r="ALX96" s="271"/>
      <c r="ALY96" s="271"/>
      <c r="ALZ96" s="271"/>
      <c r="AMA96" s="271"/>
      <c r="AMB96" s="271"/>
      <c r="AMC96" s="271"/>
      <c r="AMD96" s="271"/>
      <c r="AME96" s="271"/>
      <c r="AMF96" s="271"/>
      <c r="AMG96" s="271"/>
      <c r="AMH96" s="271"/>
      <c r="AMI96" s="271"/>
      <c r="AMJ96" s="271"/>
      <c r="AMK96" s="271"/>
      <c r="AML96" s="271"/>
      <c r="AMM96" s="271"/>
      <c r="AMN96" s="271"/>
      <c r="AMO96" s="271"/>
    </row>
    <row r="97" spans="1:1029" s="1" customFormat="1" ht="69" customHeight="1">
      <c r="A97" s="2"/>
      <c r="B97" s="10">
        <v>11</v>
      </c>
      <c r="C97" s="280">
        <v>78</v>
      </c>
      <c r="D97" s="281">
        <v>79</v>
      </c>
      <c r="E97" s="10" t="s">
        <v>450</v>
      </c>
      <c r="F97" s="10" t="s">
        <v>61</v>
      </c>
      <c r="G97" s="11"/>
      <c r="H97" s="11" t="s">
        <v>1673</v>
      </c>
      <c r="I97" s="11" t="s">
        <v>1672</v>
      </c>
      <c r="J97" s="11"/>
      <c r="K97" s="11"/>
      <c r="L97" s="11"/>
      <c r="M97" s="11"/>
      <c r="N97" s="395">
        <v>47</v>
      </c>
      <c r="O97" s="390" t="s">
        <v>444</v>
      </c>
      <c r="P97" s="390" t="s">
        <v>400</v>
      </c>
      <c r="Q97" s="390" t="s">
        <v>445</v>
      </c>
      <c r="R97" s="385">
        <v>3</v>
      </c>
      <c r="S97" s="386">
        <v>34</v>
      </c>
      <c r="T97" s="399"/>
      <c r="U97" s="399"/>
      <c r="V97" s="399"/>
      <c r="W97" s="399">
        <v>1</v>
      </c>
      <c r="X97" s="399"/>
      <c r="Y97" s="399"/>
      <c r="Z97" s="399"/>
      <c r="AA97" s="400">
        <v>1</v>
      </c>
      <c r="AB97" s="383">
        <v>0</v>
      </c>
      <c r="AC97" s="388">
        <v>2</v>
      </c>
      <c r="AD97" s="387" t="s">
        <v>451</v>
      </c>
      <c r="AE97" s="387" t="s">
        <v>66</v>
      </c>
      <c r="AF97" s="387" t="s">
        <v>409</v>
      </c>
      <c r="AG97" s="387" t="s">
        <v>68</v>
      </c>
      <c r="AH97" s="387" t="s">
        <v>452</v>
      </c>
      <c r="AI97" s="387" t="s">
        <v>453</v>
      </c>
      <c r="AJ97" s="387" t="s">
        <v>454</v>
      </c>
      <c r="AK97" s="387" t="s">
        <v>68</v>
      </c>
      <c r="AL97" s="387" t="s">
        <v>455</v>
      </c>
      <c r="AM97" s="387" t="s">
        <v>449</v>
      </c>
      <c r="AN97" s="390" t="s">
        <v>403</v>
      </c>
      <c r="AO97" s="390" t="s">
        <v>404</v>
      </c>
      <c r="AP97" s="390"/>
      <c r="AQ97" s="390"/>
      <c r="AR97" s="390"/>
      <c r="AS97" s="390"/>
      <c r="AT97" s="387"/>
      <c r="AU97" s="387"/>
      <c r="AV97" s="387"/>
      <c r="AW97" s="387"/>
      <c r="AX97" s="387"/>
      <c r="AY97" s="387"/>
      <c r="AZ97" s="387"/>
      <c r="BA97" s="387"/>
      <c r="BB97" s="387">
        <v>1</v>
      </c>
      <c r="BC97" s="387"/>
      <c r="BD97" s="387"/>
      <c r="BE97" s="387"/>
      <c r="BF97" s="387"/>
      <c r="BG97" s="387"/>
      <c r="BH97" s="387"/>
      <c r="BI97" s="387"/>
      <c r="BJ97" s="387"/>
      <c r="BK97" s="389">
        <v>1230</v>
      </c>
      <c r="BL97" s="10"/>
      <c r="BM97" s="10"/>
      <c r="BN97" s="10">
        <v>86</v>
      </c>
      <c r="BO97" s="10" t="s">
        <v>74</v>
      </c>
      <c r="BP97" s="10" t="s">
        <v>447</v>
      </c>
      <c r="BQ97" s="10">
        <v>1</v>
      </c>
      <c r="BR97" s="10" t="str">
        <f t="shared" si="1"/>
        <v>78_79</v>
      </c>
      <c r="BS97" s="282"/>
      <c r="BT97" s="10"/>
      <c r="BU97" s="10" t="s">
        <v>447</v>
      </c>
      <c r="BV97" s="10"/>
      <c r="BW97" s="289"/>
      <c r="BX97" s="289"/>
      <c r="BY97" s="457"/>
      <c r="BZ97" s="457"/>
      <c r="CA97" s="457"/>
      <c r="CB97" s="271"/>
      <c r="CC97" s="458" t="s">
        <v>1959</v>
      </c>
      <c r="CD97" s="271"/>
      <c r="CE97" s="271"/>
      <c r="CF97" s="271"/>
      <c r="CG97" s="271"/>
      <c r="CH97" s="271"/>
      <c r="CI97" s="271"/>
      <c r="CJ97" s="271"/>
      <c r="CK97" s="271"/>
      <c r="CL97" s="271"/>
      <c r="CM97" s="271"/>
      <c r="CN97" s="271"/>
      <c r="CO97" s="271"/>
      <c r="CP97" s="271"/>
      <c r="CQ97" s="271"/>
      <c r="CR97" s="271"/>
      <c r="CS97" s="271"/>
      <c r="CT97" s="271"/>
      <c r="CU97" s="271"/>
      <c r="CV97" s="271"/>
      <c r="CW97" s="271"/>
      <c r="CX97" s="271"/>
      <c r="CY97" s="271"/>
      <c r="CZ97" s="271"/>
      <c r="DA97" s="271"/>
      <c r="DB97" s="271"/>
      <c r="DC97" s="271"/>
      <c r="DD97" s="271"/>
      <c r="DE97" s="271"/>
      <c r="DF97" s="271"/>
      <c r="DG97" s="271"/>
      <c r="DH97" s="271"/>
      <c r="DI97" s="271"/>
      <c r="DJ97" s="271"/>
      <c r="DK97" s="271"/>
      <c r="DL97" s="271"/>
      <c r="DM97" s="271"/>
      <c r="DN97" s="271"/>
      <c r="DO97" s="271"/>
      <c r="DP97" s="271"/>
      <c r="DQ97" s="271"/>
      <c r="DR97" s="271"/>
      <c r="DS97" s="271"/>
      <c r="DT97" s="271"/>
      <c r="DU97" s="271"/>
      <c r="DV97" s="271"/>
      <c r="DW97" s="271"/>
      <c r="DX97" s="271"/>
      <c r="DY97" s="271"/>
      <c r="DZ97" s="271"/>
      <c r="EA97" s="271"/>
      <c r="EB97" s="271"/>
      <c r="EC97" s="271"/>
      <c r="ED97" s="271"/>
      <c r="EE97" s="271"/>
      <c r="EF97" s="271"/>
      <c r="EG97" s="271"/>
      <c r="EH97" s="271"/>
      <c r="EI97" s="271"/>
      <c r="EJ97" s="271"/>
      <c r="EK97" s="271"/>
      <c r="EL97" s="271"/>
      <c r="EM97" s="271"/>
      <c r="EN97" s="271"/>
      <c r="EO97" s="271"/>
      <c r="EP97" s="271"/>
      <c r="EQ97" s="271"/>
      <c r="ER97" s="271"/>
      <c r="ES97" s="271"/>
      <c r="ET97" s="271"/>
      <c r="EU97" s="271"/>
      <c r="EV97" s="271"/>
      <c r="EW97" s="271"/>
      <c r="EX97" s="271"/>
      <c r="EY97" s="271"/>
      <c r="EZ97" s="271"/>
      <c r="FA97" s="271"/>
      <c r="FB97" s="271"/>
      <c r="FC97" s="271"/>
      <c r="FD97" s="271"/>
      <c r="FE97" s="271"/>
      <c r="FF97" s="271"/>
      <c r="FG97" s="271"/>
      <c r="FH97" s="271"/>
      <c r="FI97" s="271"/>
      <c r="FJ97" s="271"/>
      <c r="FK97" s="271"/>
      <c r="FL97" s="271"/>
      <c r="FM97" s="271"/>
      <c r="FN97" s="271"/>
      <c r="FO97" s="271"/>
      <c r="FP97" s="271"/>
      <c r="FQ97" s="271"/>
      <c r="FR97" s="271"/>
      <c r="FS97" s="271"/>
      <c r="FT97" s="271"/>
      <c r="FU97" s="271"/>
      <c r="FV97" s="271"/>
      <c r="FW97" s="271"/>
      <c r="FX97" s="271"/>
      <c r="FY97" s="271"/>
      <c r="FZ97" s="271"/>
      <c r="GA97" s="271"/>
      <c r="GB97" s="271"/>
      <c r="GC97" s="271"/>
      <c r="GD97" s="271"/>
      <c r="GE97" s="271"/>
      <c r="GF97" s="271"/>
      <c r="GG97" s="271"/>
      <c r="GH97" s="271"/>
      <c r="GI97" s="271"/>
      <c r="GJ97" s="271"/>
      <c r="GK97" s="271"/>
      <c r="GL97" s="271"/>
      <c r="GM97" s="271"/>
      <c r="GN97" s="271"/>
      <c r="GO97" s="271"/>
      <c r="GP97" s="271"/>
      <c r="GQ97" s="271"/>
      <c r="GR97" s="271"/>
      <c r="GS97" s="271"/>
      <c r="GT97" s="271"/>
      <c r="GU97" s="271"/>
      <c r="GV97" s="271"/>
      <c r="GW97" s="271"/>
      <c r="GX97" s="271"/>
      <c r="GY97" s="271"/>
      <c r="GZ97" s="271"/>
      <c r="HA97" s="271"/>
      <c r="HB97" s="271"/>
      <c r="HC97" s="271"/>
      <c r="HD97" s="271"/>
      <c r="HE97" s="271"/>
      <c r="HF97" s="271"/>
      <c r="HG97" s="271"/>
      <c r="HH97" s="271"/>
      <c r="HI97" s="271"/>
      <c r="HJ97" s="271"/>
      <c r="HK97" s="271"/>
      <c r="HL97" s="271"/>
      <c r="HM97" s="271"/>
      <c r="HN97" s="271"/>
      <c r="HO97" s="271"/>
      <c r="HP97" s="271"/>
      <c r="HQ97" s="271"/>
      <c r="HR97" s="271"/>
      <c r="HS97" s="271"/>
      <c r="HT97" s="271"/>
      <c r="HU97" s="271"/>
      <c r="HV97" s="271"/>
      <c r="HW97" s="271"/>
      <c r="HX97" s="271"/>
      <c r="HY97" s="271"/>
      <c r="HZ97" s="271"/>
      <c r="IA97" s="271"/>
      <c r="IB97" s="271"/>
      <c r="IC97" s="271"/>
      <c r="ID97" s="271"/>
      <c r="IE97" s="271"/>
      <c r="IF97" s="271"/>
      <c r="IG97" s="271"/>
      <c r="IH97" s="271"/>
      <c r="II97" s="271"/>
      <c r="IJ97" s="271"/>
      <c r="IK97" s="271"/>
      <c r="IL97" s="271"/>
      <c r="IM97" s="271"/>
      <c r="IN97" s="271"/>
      <c r="IO97" s="271"/>
      <c r="IP97" s="271"/>
      <c r="IQ97" s="271"/>
      <c r="IR97" s="271"/>
      <c r="IS97" s="271"/>
      <c r="IT97" s="271"/>
      <c r="IU97" s="271"/>
      <c r="IV97" s="271"/>
      <c r="IW97" s="271"/>
      <c r="IX97" s="271"/>
      <c r="IY97" s="271"/>
      <c r="IZ97" s="271"/>
      <c r="JA97" s="271"/>
      <c r="JB97" s="271"/>
      <c r="JC97" s="271"/>
      <c r="JD97" s="271"/>
      <c r="JE97" s="271"/>
      <c r="JF97" s="271"/>
      <c r="JG97" s="271"/>
      <c r="JH97" s="271"/>
      <c r="JI97" s="271"/>
      <c r="JJ97" s="271"/>
      <c r="JK97" s="271"/>
      <c r="JL97" s="271"/>
      <c r="JM97" s="271"/>
      <c r="JN97" s="271"/>
      <c r="JO97" s="271"/>
      <c r="JP97" s="271"/>
      <c r="JQ97" s="271"/>
      <c r="JR97" s="271"/>
      <c r="JS97" s="271"/>
      <c r="JT97" s="271"/>
      <c r="JU97" s="271"/>
      <c r="JV97" s="271"/>
      <c r="JW97" s="271"/>
      <c r="JX97" s="271"/>
      <c r="JY97" s="271"/>
      <c r="JZ97" s="271"/>
      <c r="KA97" s="271"/>
      <c r="KB97" s="271"/>
      <c r="KC97" s="271"/>
      <c r="KD97" s="271"/>
      <c r="KE97" s="271"/>
      <c r="KF97" s="271"/>
      <c r="KG97" s="271"/>
      <c r="KH97" s="271"/>
      <c r="KI97" s="271"/>
      <c r="KJ97" s="271"/>
      <c r="KK97" s="271"/>
      <c r="KL97" s="271"/>
      <c r="KM97" s="271"/>
      <c r="KN97" s="271"/>
      <c r="KO97" s="271"/>
      <c r="KP97" s="271"/>
      <c r="KQ97" s="271"/>
      <c r="KR97" s="271"/>
      <c r="KS97" s="271"/>
      <c r="KT97" s="271"/>
      <c r="KU97" s="271"/>
      <c r="KV97" s="271"/>
      <c r="KW97" s="271"/>
      <c r="KX97" s="271"/>
      <c r="KY97" s="271"/>
      <c r="KZ97" s="271"/>
      <c r="LA97" s="271"/>
      <c r="LB97" s="271"/>
      <c r="LC97" s="271"/>
      <c r="LD97" s="271"/>
      <c r="LE97" s="271"/>
      <c r="LF97" s="271"/>
      <c r="LG97" s="271"/>
      <c r="LH97" s="271"/>
      <c r="LI97" s="271"/>
      <c r="LJ97" s="271"/>
      <c r="LK97" s="271"/>
      <c r="LL97" s="271"/>
      <c r="LM97" s="271"/>
      <c r="LN97" s="271"/>
      <c r="LO97" s="271"/>
      <c r="LP97" s="271"/>
      <c r="LQ97" s="271"/>
      <c r="LR97" s="271"/>
      <c r="LS97" s="271"/>
      <c r="LT97" s="271"/>
      <c r="LU97" s="271"/>
      <c r="LV97" s="271"/>
      <c r="LW97" s="271"/>
      <c r="LX97" s="271"/>
      <c r="LY97" s="271"/>
      <c r="LZ97" s="271"/>
      <c r="MA97" s="271"/>
      <c r="MB97" s="271"/>
      <c r="MC97" s="271"/>
      <c r="MD97" s="271"/>
      <c r="ME97" s="271"/>
      <c r="MF97" s="271"/>
      <c r="MG97" s="271"/>
      <c r="MH97" s="271"/>
      <c r="MI97" s="271"/>
      <c r="MJ97" s="271"/>
      <c r="MK97" s="271"/>
      <c r="ML97" s="271"/>
      <c r="MM97" s="271"/>
      <c r="MN97" s="271"/>
      <c r="MO97" s="271"/>
      <c r="MP97" s="271"/>
      <c r="MQ97" s="271"/>
      <c r="MR97" s="271"/>
      <c r="MS97" s="271"/>
      <c r="MT97" s="271"/>
      <c r="MU97" s="271"/>
      <c r="MV97" s="271"/>
      <c r="MW97" s="271"/>
      <c r="MX97" s="271"/>
      <c r="MY97" s="271"/>
      <c r="MZ97" s="271"/>
      <c r="NA97" s="271"/>
      <c r="NB97" s="271"/>
      <c r="NC97" s="271"/>
      <c r="ND97" s="271"/>
      <c r="NE97" s="271"/>
      <c r="NF97" s="271"/>
      <c r="NG97" s="271"/>
      <c r="NH97" s="271"/>
      <c r="NI97" s="271"/>
      <c r="NJ97" s="271"/>
      <c r="NK97" s="271"/>
      <c r="NL97" s="271"/>
      <c r="NM97" s="271"/>
      <c r="NN97" s="271"/>
      <c r="NO97" s="271"/>
      <c r="NP97" s="271"/>
      <c r="NQ97" s="271"/>
      <c r="NR97" s="271"/>
      <c r="NS97" s="271"/>
      <c r="NT97" s="271"/>
      <c r="NU97" s="271"/>
      <c r="NV97" s="271"/>
      <c r="NW97" s="271"/>
      <c r="NX97" s="271"/>
      <c r="NY97" s="271"/>
      <c r="NZ97" s="271"/>
      <c r="OA97" s="271"/>
      <c r="OB97" s="271"/>
      <c r="OC97" s="271"/>
      <c r="OD97" s="271"/>
      <c r="OE97" s="271"/>
      <c r="OF97" s="271"/>
      <c r="OG97" s="271"/>
      <c r="OH97" s="271"/>
      <c r="OI97" s="271"/>
      <c r="OJ97" s="271"/>
      <c r="OK97" s="271"/>
      <c r="OL97" s="271"/>
      <c r="OM97" s="271"/>
      <c r="ON97" s="271"/>
      <c r="OO97" s="271"/>
      <c r="OP97" s="271"/>
      <c r="OQ97" s="271"/>
      <c r="OR97" s="271"/>
      <c r="OS97" s="271"/>
      <c r="OT97" s="271"/>
      <c r="OU97" s="271"/>
      <c r="OV97" s="271"/>
      <c r="OW97" s="271"/>
      <c r="OX97" s="271"/>
      <c r="OY97" s="271"/>
      <c r="OZ97" s="271"/>
      <c r="PA97" s="271"/>
      <c r="PB97" s="271"/>
      <c r="PC97" s="271"/>
      <c r="PD97" s="271"/>
      <c r="PE97" s="271"/>
      <c r="PF97" s="271"/>
      <c r="PG97" s="271"/>
      <c r="PH97" s="271"/>
      <c r="PI97" s="271"/>
      <c r="PJ97" s="271"/>
      <c r="PK97" s="271"/>
      <c r="PL97" s="271"/>
      <c r="PM97" s="271"/>
      <c r="PN97" s="271"/>
      <c r="PO97" s="271"/>
      <c r="PP97" s="271"/>
      <c r="PQ97" s="271"/>
      <c r="PR97" s="271"/>
      <c r="PS97" s="271"/>
      <c r="PT97" s="271"/>
      <c r="PU97" s="271"/>
      <c r="PV97" s="271"/>
      <c r="PW97" s="271"/>
      <c r="PX97" s="271"/>
      <c r="PY97" s="271"/>
      <c r="PZ97" s="271"/>
      <c r="QA97" s="271"/>
      <c r="QB97" s="271"/>
      <c r="QC97" s="271"/>
      <c r="QD97" s="271"/>
      <c r="QE97" s="271"/>
      <c r="QF97" s="271"/>
      <c r="QG97" s="271"/>
      <c r="QH97" s="271"/>
      <c r="QI97" s="271"/>
      <c r="QJ97" s="271"/>
      <c r="QK97" s="271"/>
      <c r="QL97" s="271"/>
      <c r="QM97" s="271"/>
      <c r="QN97" s="271"/>
      <c r="QO97" s="271"/>
      <c r="QP97" s="271"/>
      <c r="QQ97" s="271"/>
      <c r="QR97" s="271"/>
      <c r="QS97" s="271"/>
      <c r="QT97" s="271"/>
      <c r="QU97" s="271"/>
      <c r="QV97" s="271"/>
      <c r="QW97" s="271"/>
      <c r="QX97" s="271"/>
      <c r="QY97" s="271"/>
      <c r="QZ97" s="271"/>
      <c r="RA97" s="271"/>
      <c r="RB97" s="271"/>
      <c r="RC97" s="271"/>
      <c r="RD97" s="271"/>
      <c r="RE97" s="271"/>
      <c r="RF97" s="271"/>
      <c r="RG97" s="271"/>
      <c r="RH97" s="271"/>
      <c r="RI97" s="271"/>
      <c r="RJ97" s="271"/>
      <c r="RK97" s="271"/>
      <c r="RL97" s="271"/>
      <c r="RM97" s="271"/>
      <c r="RN97" s="271"/>
      <c r="RO97" s="271"/>
      <c r="RP97" s="271"/>
      <c r="RQ97" s="271"/>
      <c r="RR97" s="271"/>
      <c r="RS97" s="271"/>
      <c r="RT97" s="271"/>
      <c r="RU97" s="271"/>
      <c r="RV97" s="271"/>
      <c r="RW97" s="271"/>
      <c r="RX97" s="271"/>
      <c r="RY97" s="271"/>
      <c r="RZ97" s="271"/>
      <c r="SA97" s="271"/>
      <c r="SB97" s="271"/>
      <c r="SC97" s="271"/>
      <c r="SD97" s="271"/>
      <c r="SE97" s="271"/>
      <c r="SF97" s="271"/>
      <c r="SG97" s="271"/>
      <c r="SH97" s="271"/>
      <c r="SI97" s="271"/>
      <c r="SJ97" s="271"/>
      <c r="SK97" s="271"/>
      <c r="SL97" s="271"/>
      <c r="SM97" s="271"/>
      <c r="SN97" s="271"/>
      <c r="SO97" s="271"/>
      <c r="SP97" s="271"/>
      <c r="SQ97" s="271"/>
      <c r="SR97" s="271"/>
      <c r="SS97" s="271"/>
      <c r="ST97" s="271"/>
      <c r="SU97" s="271"/>
      <c r="SV97" s="271"/>
      <c r="SW97" s="271"/>
      <c r="SX97" s="271"/>
      <c r="SY97" s="271"/>
      <c r="SZ97" s="271"/>
      <c r="TA97" s="271"/>
      <c r="TB97" s="271"/>
      <c r="TC97" s="271"/>
      <c r="TD97" s="271"/>
      <c r="TE97" s="271"/>
      <c r="TF97" s="271"/>
      <c r="TG97" s="271"/>
      <c r="TH97" s="271"/>
      <c r="TI97" s="271"/>
      <c r="TJ97" s="271"/>
      <c r="TK97" s="271"/>
      <c r="TL97" s="271"/>
      <c r="TM97" s="271"/>
      <c r="TN97" s="271"/>
      <c r="TO97" s="271"/>
      <c r="TP97" s="271"/>
      <c r="TQ97" s="271"/>
      <c r="TR97" s="271"/>
      <c r="TS97" s="271"/>
      <c r="TT97" s="271"/>
      <c r="TU97" s="271"/>
      <c r="TV97" s="271"/>
      <c r="TW97" s="271"/>
      <c r="TX97" s="271"/>
      <c r="TY97" s="271"/>
      <c r="TZ97" s="271"/>
      <c r="UA97" s="271"/>
      <c r="UB97" s="271"/>
      <c r="UC97" s="271"/>
      <c r="UD97" s="271"/>
      <c r="UE97" s="271"/>
      <c r="UF97" s="271"/>
      <c r="UG97" s="271"/>
      <c r="UH97" s="271"/>
      <c r="UI97" s="271"/>
      <c r="UJ97" s="271"/>
      <c r="UK97" s="271"/>
      <c r="UL97" s="271"/>
      <c r="UM97" s="271"/>
      <c r="UN97" s="271"/>
      <c r="UO97" s="271"/>
      <c r="UP97" s="271"/>
      <c r="UQ97" s="271"/>
      <c r="UR97" s="271"/>
      <c r="US97" s="271"/>
      <c r="UT97" s="271"/>
      <c r="UU97" s="271"/>
      <c r="UV97" s="271"/>
      <c r="UW97" s="271"/>
      <c r="UX97" s="271"/>
      <c r="UY97" s="271"/>
      <c r="UZ97" s="271"/>
      <c r="VA97" s="271"/>
      <c r="VB97" s="271"/>
      <c r="VC97" s="271"/>
      <c r="VD97" s="271"/>
      <c r="VE97" s="271"/>
      <c r="VF97" s="271"/>
      <c r="VG97" s="271"/>
      <c r="VH97" s="271"/>
      <c r="VI97" s="271"/>
      <c r="VJ97" s="271"/>
      <c r="VK97" s="271"/>
      <c r="VL97" s="271"/>
      <c r="VM97" s="271"/>
      <c r="VN97" s="271"/>
      <c r="VO97" s="271"/>
      <c r="VP97" s="271"/>
      <c r="VQ97" s="271"/>
      <c r="VR97" s="271"/>
      <c r="VS97" s="271"/>
      <c r="VT97" s="271"/>
      <c r="VU97" s="271"/>
      <c r="VV97" s="271"/>
      <c r="VW97" s="271"/>
      <c r="VX97" s="271"/>
      <c r="VY97" s="271"/>
      <c r="VZ97" s="271"/>
      <c r="WA97" s="271"/>
      <c r="WB97" s="271"/>
      <c r="WC97" s="271"/>
      <c r="WD97" s="271"/>
      <c r="WE97" s="271"/>
      <c r="WF97" s="271"/>
      <c r="WG97" s="271"/>
      <c r="WH97" s="271"/>
      <c r="WI97" s="271"/>
      <c r="WJ97" s="271"/>
      <c r="WK97" s="271"/>
      <c r="WL97" s="271"/>
      <c r="WM97" s="271"/>
      <c r="WN97" s="271"/>
      <c r="WO97" s="271"/>
      <c r="WP97" s="271"/>
      <c r="WQ97" s="271"/>
      <c r="WR97" s="271"/>
      <c r="WS97" s="271"/>
      <c r="WT97" s="271"/>
      <c r="WU97" s="271"/>
      <c r="WV97" s="271"/>
      <c r="WW97" s="271"/>
      <c r="WX97" s="271"/>
      <c r="WY97" s="271"/>
      <c r="WZ97" s="271"/>
      <c r="XA97" s="271"/>
      <c r="XB97" s="271"/>
      <c r="XC97" s="271"/>
      <c r="XD97" s="271"/>
      <c r="XE97" s="271"/>
      <c r="XF97" s="271"/>
      <c r="XG97" s="271"/>
      <c r="XH97" s="271"/>
      <c r="XI97" s="271"/>
      <c r="XJ97" s="271"/>
      <c r="XK97" s="271"/>
      <c r="XL97" s="271"/>
      <c r="XM97" s="271"/>
      <c r="XN97" s="271"/>
      <c r="XO97" s="271"/>
      <c r="XP97" s="271"/>
      <c r="XQ97" s="271"/>
      <c r="XR97" s="271"/>
      <c r="XS97" s="271"/>
      <c r="XT97" s="271"/>
      <c r="XU97" s="271"/>
      <c r="XV97" s="271"/>
      <c r="XW97" s="271"/>
      <c r="XX97" s="271"/>
      <c r="XY97" s="271"/>
      <c r="XZ97" s="271"/>
      <c r="YA97" s="271"/>
      <c r="YB97" s="271"/>
      <c r="YC97" s="271"/>
      <c r="YD97" s="271"/>
      <c r="YE97" s="271"/>
      <c r="YF97" s="271"/>
      <c r="YG97" s="271"/>
      <c r="YH97" s="271"/>
      <c r="YI97" s="271"/>
      <c r="YJ97" s="271"/>
      <c r="YK97" s="271"/>
      <c r="YL97" s="271"/>
      <c r="YM97" s="271"/>
      <c r="YN97" s="271"/>
      <c r="YO97" s="271"/>
      <c r="YP97" s="271"/>
      <c r="YQ97" s="271"/>
      <c r="YR97" s="271"/>
      <c r="YS97" s="271"/>
      <c r="YT97" s="271"/>
      <c r="YU97" s="271"/>
      <c r="YV97" s="271"/>
      <c r="YW97" s="271"/>
      <c r="YX97" s="271"/>
      <c r="YY97" s="271"/>
      <c r="YZ97" s="271"/>
      <c r="ZA97" s="271"/>
      <c r="ZB97" s="271"/>
      <c r="ZC97" s="271"/>
      <c r="ZD97" s="271"/>
      <c r="ZE97" s="271"/>
      <c r="ZF97" s="271"/>
      <c r="ZG97" s="271"/>
      <c r="ZH97" s="271"/>
      <c r="ZI97" s="271"/>
      <c r="ZJ97" s="271"/>
      <c r="ZK97" s="271"/>
      <c r="ZL97" s="271"/>
      <c r="ZM97" s="271"/>
      <c r="ZN97" s="271"/>
      <c r="ZO97" s="271"/>
      <c r="ZP97" s="271"/>
      <c r="ZQ97" s="271"/>
      <c r="ZR97" s="271"/>
      <c r="ZS97" s="271"/>
      <c r="ZT97" s="271"/>
      <c r="ZU97" s="271"/>
      <c r="ZV97" s="271"/>
      <c r="ZW97" s="271"/>
      <c r="ZX97" s="271"/>
      <c r="ZY97" s="271"/>
      <c r="ZZ97" s="271"/>
      <c r="AAA97" s="271"/>
      <c r="AAB97" s="271"/>
      <c r="AAC97" s="271"/>
      <c r="AAD97" s="271"/>
      <c r="AAE97" s="271"/>
      <c r="AAF97" s="271"/>
      <c r="AAG97" s="271"/>
      <c r="AAH97" s="271"/>
      <c r="AAI97" s="271"/>
      <c r="AAJ97" s="271"/>
      <c r="AAK97" s="271"/>
      <c r="AAL97" s="271"/>
      <c r="AAM97" s="271"/>
      <c r="AAN97" s="271"/>
      <c r="AAO97" s="271"/>
      <c r="AAP97" s="271"/>
      <c r="AAQ97" s="271"/>
      <c r="AAR97" s="271"/>
      <c r="AAS97" s="271"/>
      <c r="AAT97" s="271"/>
      <c r="AAU97" s="271"/>
      <c r="AAV97" s="271"/>
      <c r="AAW97" s="271"/>
      <c r="AAX97" s="271"/>
      <c r="AAY97" s="271"/>
      <c r="AAZ97" s="271"/>
      <c r="ABA97" s="271"/>
      <c r="ABB97" s="271"/>
      <c r="ABC97" s="271"/>
      <c r="ABD97" s="271"/>
      <c r="ABE97" s="271"/>
      <c r="ABF97" s="271"/>
      <c r="ABG97" s="271"/>
      <c r="ABH97" s="271"/>
      <c r="ABI97" s="271"/>
      <c r="ABJ97" s="271"/>
      <c r="ABK97" s="271"/>
      <c r="ABL97" s="271"/>
      <c r="ABM97" s="271"/>
      <c r="ABN97" s="271"/>
      <c r="ABO97" s="271"/>
      <c r="ABP97" s="271"/>
      <c r="ABQ97" s="271"/>
      <c r="ABR97" s="271"/>
      <c r="ABS97" s="271"/>
      <c r="ABT97" s="271"/>
      <c r="ABU97" s="271"/>
      <c r="ABV97" s="271"/>
      <c r="ABW97" s="271"/>
      <c r="ABX97" s="271"/>
      <c r="ABY97" s="271"/>
      <c r="ABZ97" s="271"/>
      <c r="ACA97" s="271"/>
      <c r="ACB97" s="271"/>
      <c r="ACC97" s="271"/>
      <c r="ACD97" s="271"/>
      <c r="ACE97" s="271"/>
      <c r="ACF97" s="271"/>
      <c r="ACG97" s="271"/>
      <c r="ACH97" s="271"/>
      <c r="ACI97" s="271"/>
      <c r="ACJ97" s="271"/>
      <c r="ACK97" s="271"/>
      <c r="ACL97" s="271"/>
      <c r="ACM97" s="271"/>
      <c r="ACN97" s="271"/>
      <c r="ACO97" s="271"/>
      <c r="ACP97" s="271"/>
      <c r="ACQ97" s="271"/>
      <c r="ACR97" s="271"/>
      <c r="ACS97" s="271"/>
      <c r="ACT97" s="271"/>
      <c r="ACU97" s="271"/>
      <c r="ACV97" s="271"/>
      <c r="ACW97" s="271"/>
      <c r="ACX97" s="271"/>
      <c r="ACY97" s="271"/>
      <c r="ACZ97" s="271"/>
      <c r="ADA97" s="271"/>
      <c r="ADB97" s="271"/>
      <c r="ADC97" s="271"/>
      <c r="ADD97" s="271"/>
      <c r="ADE97" s="271"/>
      <c r="ADF97" s="271"/>
      <c r="ADG97" s="271"/>
      <c r="ADH97" s="271"/>
      <c r="ADI97" s="271"/>
      <c r="ADJ97" s="271"/>
      <c r="ADK97" s="271"/>
      <c r="ADL97" s="271"/>
      <c r="ADM97" s="271"/>
      <c r="ADN97" s="271"/>
      <c r="ADO97" s="271"/>
      <c r="ADP97" s="271"/>
      <c r="ADQ97" s="271"/>
      <c r="ADR97" s="271"/>
      <c r="ADS97" s="271"/>
      <c r="ADT97" s="271"/>
      <c r="ADU97" s="271"/>
      <c r="ADV97" s="271"/>
      <c r="ADW97" s="271"/>
      <c r="ADX97" s="271"/>
      <c r="ADY97" s="271"/>
      <c r="ADZ97" s="271"/>
      <c r="AEA97" s="271"/>
      <c r="AEB97" s="271"/>
      <c r="AEC97" s="271"/>
      <c r="AED97" s="271"/>
      <c r="AEE97" s="271"/>
      <c r="AEF97" s="271"/>
      <c r="AEG97" s="271"/>
      <c r="AEH97" s="271"/>
      <c r="AEI97" s="271"/>
      <c r="AEJ97" s="271"/>
      <c r="AEK97" s="271"/>
      <c r="AEL97" s="271"/>
      <c r="AEM97" s="271"/>
      <c r="AEN97" s="271"/>
      <c r="AEO97" s="271"/>
      <c r="AEP97" s="271"/>
      <c r="AEQ97" s="271"/>
      <c r="AER97" s="271"/>
      <c r="AES97" s="271"/>
      <c r="AET97" s="271"/>
      <c r="AEU97" s="271"/>
      <c r="AEV97" s="271"/>
      <c r="AEW97" s="271"/>
      <c r="AEX97" s="271"/>
      <c r="AEY97" s="271"/>
      <c r="AEZ97" s="271"/>
      <c r="AFA97" s="271"/>
      <c r="AFB97" s="271"/>
      <c r="AFC97" s="271"/>
      <c r="AFD97" s="271"/>
      <c r="AFE97" s="271"/>
      <c r="AFF97" s="271"/>
      <c r="AFG97" s="271"/>
      <c r="AFH97" s="271"/>
      <c r="AFI97" s="271"/>
      <c r="AFJ97" s="271"/>
      <c r="AFK97" s="271"/>
      <c r="AFL97" s="271"/>
      <c r="AFM97" s="271"/>
      <c r="AFN97" s="271"/>
      <c r="AFO97" s="271"/>
      <c r="AFP97" s="271"/>
      <c r="AFQ97" s="271"/>
      <c r="AFR97" s="271"/>
      <c r="AFS97" s="271"/>
      <c r="AFT97" s="271"/>
      <c r="AFU97" s="271"/>
      <c r="AFV97" s="271"/>
      <c r="AFW97" s="271"/>
      <c r="AFX97" s="271"/>
      <c r="AFY97" s="271"/>
      <c r="AFZ97" s="271"/>
      <c r="AGA97" s="271"/>
      <c r="AGB97" s="271"/>
      <c r="AGC97" s="271"/>
      <c r="AGD97" s="271"/>
      <c r="AGE97" s="271"/>
      <c r="AGF97" s="271"/>
      <c r="AGG97" s="271"/>
      <c r="AGH97" s="271"/>
      <c r="AGI97" s="271"/>
      <c r="AGJ97" s="271"/>
      <c r="AGK97" s="271"/>
      <c r="AGL97" s="271"/>
      <c r="AGM97" s="271"/>
      <c r="AGN97" s="271"/>
      <c r="AGO97" s="271"/>
      <c r="AGP97" s="271"/>
      <c r="AGQ97" s="271"/>
      <c r="AGR97" s="271"/>
      <c r="AGS97" s="271"/>
      <c r="AGT97" s="271"/>
      <c r="AGU97" s="271"/>
      <c r="AGV97" s="271"/>
      <c r="AGW97" s="271"/>
      <c r="AGX97" s="271"/>
      <c r="AGY97" s="271"/>
      <c r="AGZ97" s="271"/>
      <c r="AHA97" s="271"/>
      <c r="AHB97" s="271"/>
      <c r="AHC97" s="271"/>
      <c r="AHD97" s="271"/>
      <c r="AHE97" s="271"/>
      <c r="AHF97" s="271"/>
      <c r="AHG97" s="271"/>
      <c r="AHH97" s="271"/>
      <c r="AHI97" s="271"/>
      <c r="AHJ97" s="271"/>
      <c r="AHK97" s="271"/>
      <c r="AHL97" s="271"/>
      <c r="AHM97" s="271"/>
      <c r="AHN97" s="271"/>
      <c r="AHO97" s="271"/>
      <c r="AHP97" s="271"/>
      <c r="AHQ97" s="271"/>
      <c r="AHR97" s="271"/>
      <c r="AHS97" s="271"/>
      <c r="AHT97" s="271"/>
      <c r="AHU97" s="271"/>
      <c r="AHV97" s="271"/>
      <c r="AHW97" s="271"/>
      <c r="AHX97" s="271"/>
      <c r="AHY97" s="271"/>
      <c r="AHZ97" s="271"/>
      <c r="AIA97" s="271"/>
      <c r="AIB97" s="271"/>
      <c r="AIC97" s="271"/>
      <c r="AID97" s="271"/>
      <c r="AIE97" s="271"/>
      <c r="AIF97" s="271"/>
      <c r="AIG97" s="271"/>
      <c r="AIH97" s="271"/>
      <c r="AII97" s="271"/>
      <c r="AIJ97" s="271"/>
      <c r="AIK97" s="271"/>
      <c r="AIL97" s="271"/>
      <c r="AIM97" s="271"/>
      <c r="AIN97" s="271"/>
      <c r="AIO97" s="271"/>
      <c r="AIP97" s="271"/>
      <c r="AIQ97" s="271"/>
      <c r="AIR97" s="271"/>
      <c r="AIS97" s="271"/>
      <c r="AIT97" s="271"/>
      <c r="AIU97" s="271"/>
      <c r="AIV97" s="271"/>
      <c r="AIW97" s="271"/>
      <c r="AIX97" s="271"/>
      <c r="AIY97" s="271"/>
      <c r="AIZ97" s="271"/>
      <c r="AJA97" s="271"/>
      <c r="AJB97" s="271"/>
      <c r="AJC97" s="271"/>
      <c r="AJD97" s="271"/>
      <c r="AJE97" s="271"/>
      <c r="AJF97" s="271"/>
      <c r="AJG97" s="271"/>
      <c r="AJH97" s="271"/>
      <c r="AJI97" s="271"/>
      <c r="AJJ97" s="271"/>
      <c r="AJK97" s="271"/>
      <c r="AJL97" s="271"/>
      <c r="AJM97" s="271"/>
      <c r="AJN97" s="271"/>
      <c r="AJO97" s="271"/>
      <c r="AJP97" s="271"/>
      <c r="AJQ97" s="271"/>
      <c r="AJR97" s="271"/>
      <c r="AJS97" s="271"/>
      <c r="AJT97" s="271"/>
      <c r="AJU97" s="271"/>
      <c r="AJV97" s="271"/>
      <c r="AJW97" s="271"/>
      <c r="AJX97" s="271"/>
      <c r="AJY97" s="271"/>
      <c r="AJZ97" s="271"/>
      <c r="AKA97" s="271"/>
      <c r="AKB97" s="271"/>
      <c r="AKC97" s="271"/>
      <c r="AKD97" s="271"/>
      <c r="AKE97" s="271"/>
      <c r="AKF97" s="271"/>
      <c r="AKG97" s="271"/>
      <c r="AKH97" s="271"/>
      <c r="AKI97" s="271"/>
      <c r="AKJ97" s="271"/>
      <c r="AKK97" s="271"/>
      <c r="AKL97" s="271"/>
      <c r="AKM97" s="271"/>
      <c r="AKN97" s="271"/>
      <c r="AKO97" s="271"/>
      <c r="AKP97" s="271"/>
      <c r="AKQ97" s="271"/>
      <c r="AKR97" s="271"/>
      <c r="AKS97" s="271"/>
      <c r="AKT97" s="271"/>
      <c r="AKU97" s="271"/>
      <c r="AKV97" s="271"/>
      <c r="AKW97" s="271"/>
      <c r="AKX97" s="271"/>
      <c r="AKY97" s="271"/>
      <c r="AKZ97" s="271"/>
      <c r="ALA97" s="271"/>
      <c r="ALB97" s="271"/>
      <c r="ALC97" s="271"/>
      <c r="ALD97" s="271"/>
      <c r="ALE97" s="271"/>
      <c r="ALF97" s="271"/>
      <c r="ALG97" s="271"/>
      <c r="ALH97" s="271"/>
      <c r="ALI97" s="271"/>
      <c r="ALJ97" s="271"/>
      <c r="ALK97" s="271"/>
      <c r="ALL97" s="271"/>
      <c r="ALM97" s="271"/>
      <c r="ALN97" s="271"/>
      <c r="ALO97" s="271"/>
      <c r="ALP97" s="271"/>
      <c r="ALQ97" s="271"/>
      <c r="ALR97" s="271"/>
      <c r="ALS97" s="271"/>
      <c r="ALT97" s="271"/>
      <c r="ALU97" s="271"/>
      <c r="ALV97" s="271"/>
      <c r="ALW97" s="271"/>
      <c r="ALX97" s="271"/>
      <c r="ALY97" s="271"/>
      <c r="ALZ97" s="271"/>
      <c r="AMA97" s="271"/>
      <c r="AMB97" s="271"/>
      <c r="AMC97" s="271"/>
      <c r="AMD97" s="271"/>
      <c r="AME97" s="271"/>
      <c r="AMF97" s="271"/>
      <c r="AMG97" s="271"/>
      <c r="AMH97" s="271"/>
      <c r="AMI97" s="271"/>
      <c r="AMJ97" s="271"/>
      <c r="AMK97" s="271"/>
      <c r="AML97" s="271"/>
      <c r="AMM97" s="271"/>
      <c r="AMN97" s="271"/>
      <c r="AMO97" s="271"/>
    </row>
    <row r="98" spans="1:1029" s="1" customFormat="1" ht="69" customHeight="1">
      <c r="A98" s="2"/>
      <c r="B98" s="10">
        <v>12</v>
      </c>
      <c r="C98" s="280">
        <v>79</v>
      </c>
      <c r="D98" s="281">
        <v>79</v>
      </c>
      <c r="E98" s="10" t="s">
        <v>456</v>
      </c>
      <c r="F98" s="10" t="s">
        <v>61</v>
      </c>
      <c r="G98" s="11"/>
      <c r="H98" s="11" t="s">
        <v>1673</v>
      </c>
      <c r="I98" s="11" t="s">
        <v>1672</v>
      </c>
      <c r="J98" s="11"/>
      <c r="K98" s="11"/>
      <c r="L98" s="11"/>
      <c r="M98" s="11"/>
      <c r="N98" s="395">
        <v>48</v>
      </c>
      <c r="O98" s="390" t="s">
        <v>444</v>
      </c>
      <c r="P98" s="390" t="s">
        <v>400</v>
      </c>
      <c r="Q98" s="390" t="s">
        <v>445</v>
      </c>
      <c r="R98" s="385">
        <v>3</v>
      </c>
      <c r="S98" s="386">
        <v>34</v>
      </c>
      <c r="T98" s="399"/>
      <c r="U98" s="399"/>
      <c r="V98" s="399"/>
      <c r="W98" s="399">
        <v>1</v>
      </c>
      <c r="X98" s="399"/>
      <c r="Y98" s="399"/>
      <c r="Z98" s="399"/>
      <c r="AA98" s="400">
        <v>1</v>
      </c>
      <c r="AB98" s="383">
        <v>0</v>
      </c>
      <c r="AC98" s="388">
        <v>1</v>
      </c>
      <c r="AD98" s="387" t="s">
        <v>457</v>
      </c>
      <c r="AE98" s="387" t="s">
        <v>201</v>
      </c>
      <c r="AF98" s="387" t="s">
        <v>458</v>
      </c>
      <c r="AG98" s="387" t="s">
        <v>199</v>
      </c>
      <c r="AH98" s="387" t="s">
        <v>68</v>
      </c>
      <c r="AI98" s="387" t="s">
        <v>68</v>
      </c>
      <c r="AJ98" s="387" t="s">
        <v>68</v>
      </c>
      <c r="AK98" s="387" t="s">
        <v>68</v>
      </c>
      <c r="AL98" s="387" t="s">
        <v>93</v>
      </c>
      <c r="AM98" s="387" t="s">
        <v>459</v>
      </c>
      <c r="AN98" s="390" t="s">
        <v>403</v>
      </c>
      <c r="AO98" s="390" t="s">
        <v>404</v>
      </c>
      <c r="AP98" s="390"/>
      <c r="AQ98" s="390"/>
      <c r="AR98" s="390"/>
      <c r="AS98" s="390"/>
      <c r="AT98" s="387"/>
      <c r="AU98" s="387"/>
      <c r="AV98" s="387"/>
      <c r="AW98" s="387"/>
      <c r="AX98" s="387"/>
      <c r="AY98" s="387"/>
      <c r="AZ98" s="387"/>
      <c r="BA98" s="387"/>
      <c r="BB98" s="387">
        <v>1</v>
      </c>
      <c r="BC98" s="387"/>
      <c r="BD98" s="387"/>
      <c r="BE98" s="387"/>
      <c r="BF98" s="387"/>
      <c r="BG98" s="387"/>
      <c r="BH98" s="387"/>
      <c r="BI98" s="387"/>
      <c r="BJ98" s="387"/>
      <c r="BK98" s="389">
        <v>1230</v>
      </c>
      <c r="BL98" s="10">
        <v>1</v>
      </c>
      <c r="BM98" s="10" t="s">
        <v>320</v>
      </c>
      <c r="BN98" s="10">
        <v>87</v>
      </c>
      <c r="BO98" s="10"/>
      <c r="BP98" s="10" t="s">
        <v>447</v>
      </c>
      <c r="BQ98" s="10">
        <v>1</v>
      </c>
      <c r="BR98" s="10" t="str">
        <f t="shared" si="1"/>
        <v>79_79</v>
      </c>
      <c r="BS98" s="282"/>
      <c r="BT98" s="10"/>
      <c r="BU98" s="10" t="s">
        <v>447</v>
      </c>
      <c r="BV98" s="10"/>
      <c r="BW98" s="289"/>
      <c r="BX98" s="289"/>
      <c r="BY98" s="457"/>
      <c r="BZ98" s="457"/>
      <c r="CA98" s="457"/>
      <c r="CB98" s="271"/>
      <c r="CC98" s="458" t="s">
        <v>1959</v>
      </c>
      <c r="CD98" s="271"/>
      <c r="CE98" s="271"/>
      <c r="CF98" s="271"/>
      <c r="CG98" s="271"/>
      <c r="CH98" s="271"/>
      <c r="CI98" s="271"/>
      <c r="CJ98" s="271"/>
      <c r="CK98" s="271"/>
      <c r="CL98" s="271"/>
      <c r="CM98" s="271"/>
      <c r="CN98" s="271"/>
      <c r="CO98" s="271"/>
      <c r="CP98" s="271"/>
      <c r="CQ98" s="271"/>
      <c r="CR98" s="271"/>
      <c r="CS98" s="271"/>
      <c r="CT98" s="271"/>
      <c r="CU98" s="271"/>
      <c r="CV98" s="271"/>
      <c r="CW98" s="271"/>
      <c r="CX98" s="271"/>
      <c r="CY98" s="271"/>
      <c r="CZ98" s="271"/>
      <c r="DA98" s="271"/>
      <c r="DB98" s="271"/>
      <c r="DC98" s="271"/>
      <c r="DD98" s="271"/>
      <c r="DE98" s="271"/>
      <c r="DF98" s="271"/>
      <c r="DG98" s="271"/>
      <c r="DH98" s="271"/>
      <c r="DI98" s="271"/>
      <c r="DJ98" s="271"/>
      <c r="DK98" s="271"/>
      <c r="DL98" s="271"/>
      <c r="DM98" s="271"/>
      <c r="DN98" s="271"/>
      <c r="DO98" s="271"/>
      <c r="DP98" s="271"/>
      <c r="DQ98" s="271"/>
      <c r="DR98" s="271"/>
      <c r="DS98" s="271"/>
      <c r="DT98" s="271"/>
      <c r="DU98" s="271"/>
      <c r="DV98" s="271"/>
      <c r="DW98" s="271"/>
      <c r="DX98" s="271"/>
      <c r="DY98" s="271"/>
      <c r="DZ98" s="271"/>
      <c r="EA98" s="271"/>
      <c r="EB98" s="271"/>
      <c r="EC98" s="271"/>
      <c r="ED98" s="271"/>
      <c r="EE98" s="271"/>
      <c r="EF98" s="271"/>
      <c r="EG98" s="271"/>
      <c r="EH98" s="271"/>
      <c r="EI98" s="271"/>
      <c r="EJ98" s="271"/>
      <c r="EK98" s="271"/>
      <c r="EL98" s="271"/>
      <c r="EM98" s="271"/>
      <c r="EN98" s="271"/>
      <c r="EO98" s="271"/>
      <c r="EP98" s="271"/>
      <c r="EQ98" s="271"/>
      <c r="ER98" s="271"/>
      <c r="ES98" s="271"/>
      <c r="ET98" s="271"/>
      <c r="EU98" s="271"/>
      <c r="EV98" s="271"/>
      <c r="EW98" s="271"/>
      <c r="EX98" s="271"/>
      <c r="EY98" s="271"/>
      <c r="EZ98" s="271"/>
      <c r="FA98" s="271"/>
      <c r="FB98" s="271"/>
      <c r="FC98" s="271"/>
      <c r="FD98" s="271"/>
      <c r="FE98" s="271"/>
      <c r="FF98" s="271"/>
      <c r="FG98" s="271"/>
      <c r="FH98" s="271"/>
      <c r="FI98" s="271"/>
      <c r="FJ98" s="271"/>
      <c r="FK98" s="271"/>
      <c r="FL98" s="271"/>
      <c r="FM98" s="271"/>
      <c r="FN98" s="271"/>
      <c r="FO98" s="271"/>
      <c r="FP98" s="271"/>
      <c r="FQ98" s="271"/>
      <c r="FR98" s="271"/>
      <c r="FS98" s="271"/>
      <c r="FT98" s="271"/>
      <c r="FU98" s="271"/>
      <c r="FV98" s="271"/>
      <c r="FW98" s="271"/>
      <c r="FX98" s="271"/>
      <c r="FY98" s="271"/>
      <c r="FZ98" s="271"/>
      <c r="GA98" s="271"/>
      <c r="GB98" s="271"/>
      <c r="GC98" s="271"/>
      <c r="GD98" s="271"/>
      <c r="GE98" s="271"/>
      <c r="GF98" s="271"/>
      <c r="GG98" s="271"/>
      <c r="GH98" s="271"/>
      <c r="GI98" s="271"/>
      <c r="GJ98" s="271"/>
      <c r="GK98" s="271"/>
      <c r="GL98" s="271"/>
      <c r="GM98" s="271"/>
      <c r="GN98" s="271"/>
      <c r="GO98" s="271"/>
      <c r="GP98" s="271"/>
      <c r="GQ98" s="271"/>
      <c r="GR98" s="271"/>
      <c r="GS98" s="271"/>
      <c r="GT98" s="271"/>
      <c r="GU98" s="271"/>
      <c r="GV98" s="271"/>
      <c r="GW98" s="271"/>
      <c r="GX98" s="271"/>
      <c r="GY98" s="271"/>
      <c r="GZ98" s="271"/>
      <c r="HA98" s="271"/>
      <c r="HB98" s="271"/>
      <c r="HC98" s="271"/>
      <c r="HD98" s="271"/>
      <c r="HE98" s="271"/>
      <c r="HF98" s="271"/>
      <c r="HG98" s="271"/>
      <c r="HH98" s="271"/>
      <c r="HI98" s="271"/>
      <c r="HJ98" s="271"/>
      <c r="HK98" s="271"/>
      <c r="HL98" s="271"/>
      <c r="HM98" s="271"/>
      <c r="HN98" s="271"/>
      <c r="HO98" s="271"/>
      <c r="HP98" s="271"/>
      <c r="HQ98" s="271"/>
      <c r="HR98" s="271"/>
      <c r="HS98" s="271"/>
      <c r="HT98" s="271"/>
      <c r="HU98" s="271"/>
      <c r="HV98" s="271"/>
      <c r="HW98" s="271"/>
      <c r="HX98" s="271"/>
      <c r="HY98" s="271"/>
      <c r="HZ98" s="271"/>
      <c r="IA98" s="271"/>
      <c r="IB98" s="271"/>
      <c r="IC98" s="271"/>
      <c r="ID98" s="271"/>
      <c r="IE98" s="271"/>
      <c r="IF98" s="271"/>
      <c r="IG98" s="271"/>
      <c r="IH98" s="271"/>
      <c r="II98" s="271"/>
      <c r="IJ98" s="271"/>
      <c r="IK98" s="271"/>
      <c r="IL98" s="271"/>
      <c r="IM98" s="271"/>
      <c r="IN98" s="271"/>
      <c r="IO98" s="271"/>
      <c r="IP98" s="271"/>
      <c r="IQ98" s="271"/>
      <c r="IR98" s="271"/>
      <c r="IS98" s="271"/>
      <c r="IT98" s="271"/>
      <c r="IU98" s="271"/>
      <c r="IV98" s="271"/>
      <c r="IW98" s="271"/>
      <c r="IX98" s="271"/>
      <c r="IY98" s="271"/>
      <c r="IZ98" s="271"/>
      <c r="JA98" s="271"/>
      <c r="JB98" s="271"/>
      <c r="JC98" s="271"/>
      <c r="JD98" s="271"/>
      <c r="JE98" s="271"/>
      <c r="JF98" s="271"/>
      <c r="JG98" s="271"/>
      <c r="JH98" s="271"/>
      <c r="JI98" s="271"/>
      <c r="JJ98" s="271"/>
      <c r="JK98" s="271"/>
      <c r="JL98" s="271"/>
      <c r="JM98" s="271"/>
      <c r="JN98" s="271"/>
      <c r="JO98" s="271"/>
      <c r="JP98" s="271"/>
      <c r="JQ98" s="271"/>
      <c r="JR98" s="271"/>
      <c r="JS98" s="271"/>
      <c r="JT98" s="271"/>
      <c r="JU98" s="271"/>
      <c r="JV98" s="271"/>
      <c r="JW98" s="271"/>
      <c r="JX98" s="271"/>
      <c r="JY98" s="271"/>
      <c r="JZ98" s="271"/>
      <c r="KA98" s="271"/>
      <c r="KB98" s="271"/>
      <c r="KC98" s="271"/>
      <c r="KD98" s="271"/>
      <c r="KE98" s="271"/>
      <c r="KF98" s="271"/>
      <c r="KG98" s="271"/>
      <c r="KH98" s="271"/>
      <c r="KI98" s="271"/>
      <c r="KJ98" s="271"/>
      <c r="KK98" s="271"/>
      <c r="KL98" s="271"/>
      <c r="KM98" s="271"/>
      <c r="KN98" s="271"/>
      <c r="KO98" s="271"/>
      <c r="KP98" s="271"/>
      <c r="KQ98" s="271"/>
      <c r="KR98" s="271"/>
      <c r="KS98" s="271"/>
      <c r="KT98" s="271"/>
      <c r="KU98" s="271"/>
      <c r="KV98" s="271"/>
      <c r="KW98" s="271"/>
      <c r="KX98" s="271"/>
      <c r="KY98" s="271"/>
      <c r="KZ98" s="271"/>
      <c r="LA98" s="271"/>
      <c r="LB98" s="271"/>
      <c r="LC98" s="271"/>
      <c r="LD98" s="271"/>
      <c r="LE98" s="271"/>
      <c r="LF98" s="271"/>
      <c r="LG98" s="271"/>
      <c r="LH98" s="271"/>
      <c r="LI98" s="271"/>
      <c r="LJ98" s="271"/>
      <c r="LK98" s="271"/>
      <c r="LL98" s="271"/>
      <c r="LM98" s="271"/>
      <c r="LN98" s="271"/>
      <c r="LO98" s="271"/>
      <c r="LP98" s="271"/>
      <c r="LQ98" s="271"/>
      <c r="LR98" s="271"/>
      <c r="LS98" s="271"/>
      <c r="LT98" s="271"/>
      <c r="LU98" s="271"/>
      <c r="LV98" s="271"/>
      <c r="LW98" s="271"/>
      <c r="LX98" s="271"/>
      <c r="LY98" s="271"/>
      <c r="LZ98" s="271"/>
      <c r="MA98" s="271"/>
      <c r="MB98" s="271"/>
      <c r="MC98" s="271"/>
      <c r="MD98" s="271"/>
      <c r="ME98" s="271"/>
      <c r="MF98" s="271"/>
      <c r="MG98" s="271"/>
      <c r="MH98" s="271"/>
      <c r="MI98" s="271"/>
      <c r="MJ98" s="271"/>
      <c r="MK98" s="271"/>
      <c r="ML98" s="271"/>
      <c r="MM98" s="271"/>
      <c r="MN98" s="271"/>
      <c r="MO98" s="271"/>
      <c r="MP98" s="271"/>
      <c r="MQ98" s="271"/>
      <c r="MR98" s="271"/>
      <c r="MS98" s="271"/>
      <c r="MT98" s="271"/>
      <c r="MU98" s="271"/>
      <c r="MV98" s="271"/>
      <c r="MW98" s="271"/>
      <c r="MX98" s="271"/>
      <c r="MY98" s="271"/>
      <c r="MZ98" s="271"/>
      <c r="NA98" s="271"/>
      <c r="NB98" s="271"/>
      <c r="NC98" s="271"/>
      <c r="ND98" s="271"/>
      <c r="NE98" s="271"/>
      <c r="NF98" s="271"/>
      <c r="NG98" s="271"/>
      <c r="NH98" s="271"/>
      <c r="NI98" s="271"/>
      <c r="NJ98" s="271"/>
      <c r="NK98" s="271"/>
      <c r="NL98" s="271"/>
      <c r="NM98" s="271"/>
      <c r="NN98" s="271"/>
      <c r="NO98" s="271"/>
      <c r="NP98" s="271"/>
      <c r="NQ98" s="271"/>
      <c r="NR98" s="271"/>
      <c r="NS98" s="271"/>
      <c r="NT98" s="271"/>
      <c r="NU98" s="271"/>
      <c r="NV98" s="271"/>
      <c r="NW98" s="271"/>
      <c r="NX98" s="271"/>
      <c r="NY98" s="271"/>
      <c r="NZ98" s="271"/>
      <c r="OA98" s="271"/>
      <c r="OB98" s="271"/>
      <c r="OC98" s="271"/>
      <c r="OD98" s="271"/>
      <c r="OE98" s="271"/>
      <c r="OF98" s="271"/>
      <c r="OG98" s="271"/>
      <c r="OH98" s="271"/>
      <c r="OI98" s="271"/>
      <c r="OJ98" s="271"/>
      <c r="OK98" s="271"/>
      <c r="OL98" s="271"/>
      <c r="OM98" s="271"/>
      <c r="ON98" s="271"/>
      <c r="OO98" s="271"/>
      <c r="OP98" s="271"/>
      <c r="OQ98" s="271"/>
      <c r="OR98" s="271"/>
      <c r="OS98" s="271"/>
      <c r="OT98" s="271"/>
      <c r="OU98" s="271"/>
      <c r="OV98" s="271"/>
      <c r="OW98" s="271"/>
      <c r="OX98" s="271"/>
      <c r="OY98" s="271"/>
      <c r="OZ98" s="271"/>
      <c r="PA98" s="271"/>
      <c r="PB98" s="271"/>
      <c r="PC98" s="271"/>
      <c r="PD98" s="271"/>
      <c r="PE98" s="271"/>
      <c r="PF98" s="271"/>
      <c r="PG98" s="271"/>
      <c r="PH98" s="271"/>
      <c r="PI98" s="271"/>
      <c r="PJ98" s="271"/>
      <c r="PK98" s="271"/>
      <c r="PL98" s="271"/>
      <c r="PM98" s="271"/>
      <c r="PN98" s="271"/>
      <c r="PO98" s="271"/>
      <c r="PP98" s="271"/>
      <c r="PQ98" s="271"/>
      <c r="PR98" s="271"/>
      <c r="PS98" s="271"/>
      <c r="PT98" s="271"/>
      <c r="PU98" s="271"/>
      <c r="PV98" s="271"/>
      <c r="PW98" s="271"/>
      <c r="PX98" s="271"/>
      <c r="PY98" s="271"/>
      <c r="PZ98" s="271"/>
      <c r="QA98" s="271"/>
      <c r="QB98" s="271"/>
      <c r="QC98" s="271"/>
      <c r="QD98" s="271"/>
      <c r="QE98" s="271"/>
      <c r="QF98" s="271"/>
      <c r="QG98" s="271"/>
      <c r="QH98" s="271"/>
      <c r="QI98" s="271"/>
      <c r="QJ98" s="271"/>
      <c r="QK98" s="271"/>
      <c r="QL98" s="271"/>
      <c r="QM98" s="271"/>
      <c r="QN98" s="271"/>
      <c r="QO98" s="271"/>
      <c r="QP98" s="271"/>
      <c r="QQ98" s="271"/>
      <c r="QR98" s="271"/>
      <c r="QS98" s="271"/>
      <c r="QT98" s="271"/>
      <c r="QU98" s="271"/>
      <c r="QV98" s="271"/>
      <c r="QW98" s="271"/>
      <c r="QX98" s="271"/>
      <c r="QY98" s="271"/>
      <c r="QZ98" s="271"/>
      <c r="RA98" s="271"/>
      <c r="RB98" s="271"/>
      <c r="RC98" s="271"/>
      <c r="RD98" s="271"/>
      <c r="RE98" s="271"/>
      <c r="RF98" s="271"/>
      <c r="RG98" s="271"/>
      <c r="RH98" s="271"/>
      <c r="RI98" s="271"/>
      <c r="RJ98" s="271"/>
      <c r="RK98" s="271"/>
      <c r="RL98" s="271"/>
      <c r="RM98" s="271"/>
      <c r="RN98" s="271"/>
      <c r="RO98" s="271"/>
      <c r="RP98" s="271"/>
      <c r="RQ98" s="271"/>
      <c r="RR98" s="271"/>
      <c r="RS98" s="271"/>
      <c r="RT98" s="271"/>
      <c r="RU98" s="271"/>
      <c r="RV98" s="271"/>
      <c r="RW98" s="271"/>
      <c r="RX98" s="271"/>
      <c r="RY98" s="271"/>
      <c r="RZ98" s="271"/>
      <c r="SA98" s="271"/>
      <c r="SB98" s="271"/>
      <c r="SC98" s="271"/>
      <c r="SD98" s="271"/>
      <c r="SE98" s="271"/>
      <c r="SF98" s="271"/>
      <c r="SG98" s="271"/>
      <c r="SH98" s="271"/>
      <c r="SI98" s="271"/>
      <c r="SJ98" s="271"/>
      <c r="SK98" s="271"/>
      <c r="SL98" s="271"/>
      <c r="SM98" s="271"/>
      <c r="SN98" s="271"/>
      <c r="SO98" s="271"/>
      <c r="SP98" s="271"/>
      <c r="SQ98" s="271"/>
      <c r="SR98" s="271"/>
      <c r="SS98" s="271"/>
      <c r="ST98" s="271"/>
      <c r="SU98" s="271"/>
      <c r="SV98" s="271"/>
      <c r="SW98" s="271"/>
      <c r="SX98" s="271"/>
      <c r="SY98" s="271"/>
      <c r="SZ98" s="271"/>
      <c r="TA98" s="271"/>
      <c r="TB98" s="271"/>
      <c r="TC98" s="271"/>
      <c r="TD98" s="271"/>
      <c r="TE98" s="271"/>
      <c r="TF98" s="271"/>
      <c r="TG98" s="271"/>
      <c r="TH98" s="271"/>
      <c r="TI98" s="271"/>
      <c r="TJ98" s="271"/>
      <c r="TK98" s="271"/>
      <c r="TL98" s="271"/>
      <c r="TM98" s="271"/>
      <c r="TN98" s="271"/>
      <c r="TO98" s="271"/>
      <c r="TP98" s="271"/>
      <c r="TQ98" s="271"/>
      <c r="TR98" s="271"/>
      <c r="TS98" s="271"/>
      <c r="TT98" s="271"/>
      <c r="TU98" s="271"/>
      <c r="TV98" s="271"/>
      <c r="TW98" s="271"/>
      <c r="TX98" s="271"/>
      <c r="TY98" s="271"/>
      <c r="TZ98" s="271"/>
      <c r="UA98" s="271"/>
      <c r="UB98" s="271"/>
      <c r="UC98" s="271"/>
      <c r="UD98" s="271"/>
      <c r="UE98" s="271"/>
      <c r="UF98" s="271"/>
      <c r="UG98" s="271"/>
      <c r="UH98" s="271"/>
      <c r="UI98" s="271"/>
      <c r="UJ98" s="271"/>
      <c r="UK98" s="271"/>
      <c r="UL98" s="271"/>
      <c r="UM98" s="271"/>
      <c r="UN98" s="271"/>
      <c r="UO98" s="271"/>
      <c r="UP98" s="271"/>
      <c r="UQ98" s="271"/>
      <c r="UR98" s="271"/>
      <c r="US98" s="271"/>
      <c r="UT98" s="271"/>
      <c r="UU98" s="271"/>
      <c r="UV98" s="271"/>
      <c r="UW98" s="271"/>
      <c r="UX98" s="271"/>
      <c r="UY98" s="271"/>
      <c r="UZ98" s="271"/>
      <c r="VA98" s="271"/>
      <c r="VB98" s="271"/>
      <c r="VC98" s="271"/>
      <c r="VD98" s="271"/>
      <c r="VE98" s="271"/>
      <c r="VF98" s="271"/>
      <c r="VG98" s="271"/>
      <c r="VH98" s="271"/>
      <c r="VI98" s="271"/>
      <c r="VJ98" s="271"/>
      <c r="VK98" s="271"/>
      <c r="VL98" s="271"/>
      <c r="VM98" s="271"/>
      <c r="VN98" s="271"/>
      <c r="VO98" s="271"/>
      <c r="VP98" s="271"/>
      <c r="VQ98" s="271"/>
      <c r="VR98" s="271"/>
      <c r="VS98" s="271"/>
      <c r="VT98" s="271"/>
      <c r="VU98" s="271"/>
      <c r="VV98" s="271"/>
      <c r="VW98" s="271"/>
      <c r="VX98" s="271"/>
      <c r="VY98" s="271"/>
      <c r="VZ98" s="271"/>
      <c r="WA98" s="271"/>
      <c r="WB98" s="271"/>
      <c r="WC98" s="271"/>
      <c r="WD98" s="271"/>
      <c r="WE98" s="271"/>
      <c r="WF98" s="271"/>
      <c r="WG98" s="271"/>
      <c r="WH98" s="271"/>
      <c r="WI98" s="271"/>
      <c r="WJ98" s="271"/>
      <c r="WK98" s="271"/>
      <c r="WL98" s="271"/>
      <c r="WM98" s="271"/>
      <c r="WN98" s="271"/>
      <c r="WO98" s="271"/>
      <c r="WP98" s="271"/>
      <c r="WQ98" s="271"/>
      <c r="WR98" s="271"/>
      <c r="WS98" s="271"/>
      <c r="WT98" s="271"/>
      <c r="WU98" s="271"/>
      <c r="WV98" s="271"/>
      <c r="WW98" s="271"/>
      <c r="WX98" s="271"/>
      <c r="WY98" s="271"/>
      <c r="WZ98" s="271"/>
      <c r="XA98" s="271"/>
      <c r="XB98" s="271"/>
      <c r="XC98" s="271"/>
      <c r="XD98" s="271"/>
      <c r="XE98" s="271"/>
      <c r="XF98" s="271"/>
      <c r="XG98" s="271"/>
      <c r="XH98" s="271"/>
      <c r="XI98" s="271"/>
      <c r="XJ98" s="271"/>
      <c r="XK98" s="271"/>
      <c r="XL98" s="271"/>
      <c r="XM98" s="271"/>
      <c r="XN98" s="271"/>
      <c r="XO98" s="271"/>
      <c r="XP98" s="271"/>
      <c r="XQ98" s="271"/>
      <c r="XR98" s="271"/>
      <c r="XS98" s="271"/>
      <c r="XT98" s="271"/>
      <c r="XU98" s="271"/>
      <c r="XV98" s="271"/>
      <c r="XW98" s="271"/>
      <c r="XX98" s="271"/>
      <c r="XY98" s="271"/>
      <c r="XZ98" s="271"/>
      <c r="YA98" s="271"/>
      <c r="YB98" s="271"/>
      <c r="YC98" s="271"/>
      <c r="YD98" s="271"/>
      <c r="YE98" s="271"/>
      <c r="YF98" s="271"/>
      <c r="YG98" s="271"/>
      <c r="YH98" s="271"/>
      <c r="YI98" s="271"/>
      <c r="YJ98" s="271"/>
      <c r="YK98" s="271"/>
      <c r="YL98" s="271"/>
      <c r="YM98" s="271"/>
      <c r="YN98" s="271"/>
      <c r="YO98" s="271"/>
      <c r="YP98" s="271"/>
      <c r="YQ98" s="271"/>
      <c r="YR98" s="271"/>
      <c r="YS98" s="271"/>
      <c r="YT98" s="271"/>
      <c r="YU98" s="271"/>
      <c r="YV98" s="271"/>
      <c r="YW98" s="271"/>
      <c r="YX98" s="271"/>
      <c r="YY98" s="271"/>
      <c r="YZ98" s="271"/>
      <c r="ZA98" s="271"/>
      <c r="ZB98" s="271"/>
      <c r="ZC98" s="271"/>
      <c r="ZD98" s="271"/>
      <c r="ZE98" s="271"/>
      <c r="ZF98" s="271"/>
      <c r="ZG98" s="271"/>
      <c r="ZH98" s="271"/>
      <c r="ZI98" s="271"/>
      <c r="ZJ98" s="271"/>
      <c r="ZK98" s="271"/>
      <c r="ZL98" s="271"/>
      <c r="ZM98" s="271"/>
      <c r="ZN98" s="271"/>
      <c r="ZO98" s="271"/>
      <c r="ZP98" s="271"/>
      <c r="ZQ98" s="271"/>
      <c r="ZR98" s="271"/>
      <c r="ZS98" s="271"/>
      <c r="ZT98" s="271"/>
      <c r="ZU98" s="271"/>
      <c r="ZV98" s="271"/>
      <c r="ZW98" s="271"/>
      <c r="ZX98" s="271"/>
      <c r="ZY98" s="271"/>
      <c r="ZZ98" s="271"/>
      <c r="AAA98" s="271"/>
      <c r="AAB98" s="271"/>
      <c r="AAC98" s="271"/>
      <c r="AAD98" s="271"/>
      <c r="AAE98" s="271"/>
      <c r="AAF98" s="271"/>
      <c r="AAG98" s="271"/>
      <c r="AAH98" s="271"/>
      <c r="AAI98" s="271"/>
      <c r="AAJ98" s="271"/>
      <c r="AAK98" s="271"/>
      <c r="AAL98" s="271"/>
      <c r="AAM98" s="271"/>
      <c r="AAN98" s="271"/>
      <c r="AAO98" s="271"/>
      <c r="AAP98" s="271"/>
      <c r="AAQ98" s="271"/>
      <c r="AAR98" s="271"/>
      <c r="AAS98" s="271"/>
      <c r="AAT98" s="271"/>
      <c r="AAU98" s="271"/>
      <c r="AAV98" s="271"/>
      <c r="AAW98" s="271"/>
      <c r="AAX98" s="271"/>
      <c r="AAY98" s="271"/>
      <c r="AAZ98" s="271"/>
      <c r="ABA98" s="271"/>
      <c r="ABB98" s="271"/>
      <c r="ABC98" s="271"/>
      <c r="ABD98" s="271"/>
      <c r="ABE98" s="271"/>
      <c r="ABF98" s="271"/>
      <c r="ABG98" s="271"/>
      <c r="ABH98" s="271"/>
      <c r="ABI98" s="271"/>
      <c r="ABJ98" s="271"/>
      <c r="ABK98" s="271"/>
      <c r="ABL98" s="271"/>
      <c r="ABM98" s="271"/>
      <c r="ABN98" s="271"/>
      <c r="ABO98" s="271"/>
      <c r="ABP98" s="271"/>
      <c r="ABQ98" s="271"/>
      <c r="ABR98" s="271"/>
      <c r="ABS98" s="271"/>
      <c r="ABT98" s="271"/>
      <c r="ABU98" s="271"/>
      <c r="ABV98" s="271"/>
      <c r="ABW98" s="271"/>
      <c r="ABX98" s="271"/>
      <c r="ABY98" s="271"/>
      <c r="ABZ98" s="271"/>
      <c r="ACA98" s="271"/>
      <c r="ACB98" s="271"/>
      <c r="ACC98" s="271"/>
      <c r="ACD98" s="271"/>
      <c r="ACE98" s="271"/>
      <c r="ACF98" s="271"/>
      <c r="ACG98" s="271"/>
      <c r="ACH98" s="271"/>
      <c r="ACI98" s="271"/>
      <c r="ACJ98" s="271"/>
      <c r="ACK98" s="271"/>
      <c r="ACL98" s="271"/>
      <c r="ACM98" s="271"/>
      <c r="ACN98" s="271"/>
      <c r="ACO98" s="271"/>
      <c r="ACP98" s="271"/>
      <c r="ACQ98" s="271"/>
      <c r="ACR98" s="271"/>
      <c r="ACS98" s="271"/>
      <c r="ACT98" s="271"/>
      <c r="ACU98" s="271"/>
      <c r="ACV98" s="271"/>
      <c r="ACW98" s="271"/>
      <c r="ACX98" s="271"/>
      <c r="ACY98" s="271"/>
      <c r="ACZ98" s="271"/>
      <c r="ADA98" s="271"/>
      <c r="ADB98" s="271"/>
      <c r="ADC98" s="271"/>
      <c r="ADD98" s="271"/>
      <c r="ADE98" s="271"/>
      <c r="ADF98" s="271"/>
      <c r="ADG98" s="271"/>
      <c r="ADH98" s="271"/>
      <c r="ADI98" s="271"/>
      <c r="ADJ98" s="271"/>
      <c r="ADK98" s="271"/>
      <c r="ADL98" s="271"/>
      <c r="ADM98" s="271"/>
      <c r="ADN98" s="271"/>
      <c r="ADO98" s="271"/>
      <c r="ADP98" s="271"/>
      <c r="ADQ98" s="271"/>
      <c r="ADR98" s="271"/>
      <c r="ADS98" s="271"/>
      <c r="ADT98" s="271"/>
      <c r="ADU98" s="271"/>
      <c r="ADV98" s="271"/>
      <c r="ADW98" s="271"/>
      <c r="ADX98" s="271"/>
      <c r="ADY98" s="271"/>
      <c r="ADZ98" s="271"/>
      <c r="AEA98" s="271"/>
      <c r="AEB98" s="271"/>
      <c r="AEC98" s="271"/>
      <c r="AED98" s="271"/>
      <c r="AEE98" s="271"/>
      <c r="AEF98" s="271"/>
      <c r="AEG98" s="271"/>
      <c r="AEH98" s="271"/>
      <c r="AEI98" s="271"/>
      <c r="AEJ98" s="271"/>
      <c r="AEK98" s="271"/>
      <c r="AEL98" s="271"/>
      <c r="AEM98" s="271"/>
      <c r="AEN98" s="271"/>
      <c r="AEO98" s="271"/>
      <c r="AEP98" s="271"/>
      <c r="AEQ98" s="271"/>
      <c r="AER98" s="271"/>
      <c r="AES98" s="271"/>
      <c r="AET98" s="271"/>
      <c r="AEU98" s="271"/>
      <c r="AEV98" s="271"/>
      <c r="AEW98" s="271"/>
      <c r="AEX98" s="271"/>
      <c r="AEY98" s="271"/>
      <c r="AEZ98" s="271"/>
      <c r="AFA98" s="271"/>
      <c r="AFB98" s="271"/>
      <c r="AFC98" s="271"/>
      <c r="AFD98" s="271"/>
      <c r="AFE98" s="271"/>
      <c r="AFF98" s="271"/>
      <c r="AFG98" s="271"/>
      <c r="AFH98" s="271"/>
      <c r="AFI98" s="271"/>
      <c r="AFJ98" s="271"/>
      <c r="AFK98" s="271"/>
      <c r="AFL98" s="271"/>
      <c r="AFM98" s="271"/>
      <c r="AFN98" s="271"/>
      <c r="AFO98" s="271"/>
      <c r="AFP98" s="271"/>
      <c r="AFQ98" s="271"/>
      <c r="AFR98" s="271"/>
      <c r="AFS98" s="271"/>
      <c r="AFT98" s="271"/>
      <c r="AFU98" s="271"/>
      <c r="AFV98" s="271"/>
      <c r="AFW98" s="271"/>
      <c r="AFX98" s="271"/>
      <c r="AFY98" s="271"/>
      <c r="AFZ98" s="271"/>
      <c r="AGA98" s="271"/>
      <c r="AGB98" s="271"/>
      <c r="AGC98" s="271"/>
      <c r="AGD98" s="271"/>
      <c r="AGE98" s="271"/>
      <c r="AGF98" s="271"/>
      <c r="AGG98" s="271"/>
      <c r="AGH98" s="271"/>
      <c r="AGI98" s="271"/>
      <c r="AGJ98" s="271"/>
      <c r="AGK98" s="271"/>
      <c r="AGL98" s="271"/>
      <c r="AGM98" s="271"/>
      <c r="AGN98" s="271"/>
      <c r="AGO98" s="271"/>
      <c r="AGP98" s="271"/>
      <c r="AGQ98" s="271"/>
      <c r="AGR98" s="271"/>
      <c r="AGS98" s="271"/>
      <c r="AGT98" s="271"/>
      <c r="AGU98" s="271"/>
      <c r="AGV98" s="271"/>
      <c r="AGW98" s="271"/>
      <c r="AGX98" s="271"/>
      <c r="AGY98" s="271"/>
      <c r="AGZ98" s="271"/>
      <c r="AHA98" s="271"/>
      <c r="AHB98" s="271"/>
      <c r="AHC98" s="271"/>
      <c r="AHD98" s="271"/>
      <c r="AHE98" s="271"/>
      <c r="AHF98" s="271"/>
      <c r="AHG98" s="271"/>
      <c r="AHH98" s="271"/>
      <c r="AHI98" s="271"/>
      <c r="AHJ98" s="271"/>
      <c r="AHK98" s="271"/>
      <c r="AHL98" s="271"/>
      <c r="AHM98" s="271"/>
      <c r="AHN98" s="271"/>
      <c r="AHO98" s="271"/>
      <c r="AHP98" s="271"/>
      <c r="AHQ98" s="271"/>
      <c r="AHR98" s="271"/>
      <c r="AHS98" s="271"/>
      <c r="AHT98" s="271"/>
      <c r="AHU98" s="271"/>
      <c r="AHV98" s="271"/>
      <c r="AHW98" s="271"/>
      <c r="AHX98" s="271"/>
      <c r="AHY98" s="271"/>
      <c r="AHZ98" s="271"/>
      <c r="AIA98" s="271"/>
      <c r="AIB98" s="271"/>
      <c r="AIC98" s="271"/>
      <c r="AID98" s="271"/>
      <c r="AIE98" s="271"/>
      <c r="AIF98" s="271"/>
      <c r="AIG98" s="271"/>
      <c r="AIH98" s="271"/>
      <c r="AII98" s="271"/>
      <c r="AIJ98" s="271"/>
      <c r="AIK98" s="271"/>
      <c r="AIL98" s="271"/>
      <c r="AIM98" s="271"/>
      <c r="AIN98" s="271"/>
      <c r="AIO98" s="271"/>
      <c r="AIP98" s="271"/>
      <c r="AIQ98" s="271"/>
      <c r="AIR98" s="271"/>
      <c r="AIS98" s="271"/>
      <c r="AIT98" s="271"/>
      <c r="AIU98" s="271"/>
      <c r="AIV98" s="271"/>
      <c r="AIW98" s="271"/>
      <c r="AIX98" s="271"/>
      <c r="AIY98" s="271"/>
      <c r="AIZ98" s="271"/>
      <c r="AJA98" s="271"/>
      <c r="AJB98" s="271"/>
      <c r="AJC98" s="271"/>
      <c r="AJD98" s="271"/>
      <c r="AJE98" s="271"/>
      <c r="AJF98" s="271"/>
      <c r="AJG98" s="271"/>
      <c r="AJH98" s="271"/>
      <c r="AJI98" s="271"/>
      <c r="AJJ98" s="271"/>
      <c r="AJK98" s="271"/>
      <c r="AJL98" s="271"/>
      <c r="AJM98" s="271"/>
      <c r="AJN98" s="271"/>
      <c r="AJO98" s="271"/>
      <c r="AJP98" s="271"/>
      <c r="AJQ98" s="271"/>
      <c r="AJR98" s="271"/>
      <c r="AJS98" s="271"/>
      <c r="AJT98" s="271"/>
      <c r="AJU98" s="271"/>
      <c r="AJV98" s="271"/>
      <c r="AJW98" s="271"/>
      <c r="AJX98" s="271"/>
      <c r="AJY98" s="271"/>
      <c r="AJZ98" s="271"/>
      <c r="AKA98" s="271"/>
      <c r="AKB98" s="271"/>
      <c r="AKC98" s="271"/>
      <c r="AKD98" s="271"/>
      <c r="AKE98" s="271"/>
      <c r="AKF98" s="271"/>
      <c r="AKG98" s="271"/>
      <c r="AKH98" s="271"/>
      <c r="AKI98" s="271"/>
      <c r="AKJ98" s="271"/>
      <c r="AKK98" s="271"/>
      <c r="AKL98" s="271"/>
      <c r="AKM98" s="271"/>
      <c r="AKN98" s="271"/>
      <c r="AKO98" s="271"/>
      <c r="AKP98" s="271"/>
      <c r="AKQ98" s="271"/>
      <c r="AKR98" s="271"/>
      <c r="AKS98" s="271"/>
      <c r="AKT98" s="271"/>
      <c r="AKU98" s="271"/>
      <c r="AKV98" s="271"/>
      <c r="AKW98" s="271"/>
      <c r="AKX98" s="271"/>
      <c r="AKY98" s="271"/>
      <c r="AKZ98" s="271"/>
      <c r="ALA98" s="271"/>
      <c r="ALB98" s="271"/>
      <c r="ALC98" s="271"/>
      <c r="ALD98" s="271"/>
      <c r="ALE98" s="271"/>
      <c r="ALF98" s="271"/>
      <c r="ALG98" s="271"/>
      <c r="ALH98" s="271"/>
      <c r="ALI98" s="271"/>
      <c r="ALJ98" s="271"/>
      <c r="ALK98" s="271"/>
      <c r="ALL98" s="271"/>
      <c r="ALM98" s="271"/>
      <c r="ALN98" s="271"/>
      <c r="ALO98" s="271"/>
      <c r="ALP98" s="271"/>
      <c r="ALQ98" s="271"/>
      <c r="ALR98" s="271"/>
      <c r="ALS98" s="271"/>
      <c r="ALT98" s="271"/>
      <c r="ALU98" s="271"/>
      <c r="ALV98" s="271"/>
      <c r="ALW98" s="271"/>
      <c r="ALX98" s="271"/>
      <c r="ALY98" s="271"/>
      <c r="ALZ98" s="271"/>
      <c r="AMA98" s="271"/>
      <c r="AMB98" s="271"/>
      <c r="AMC98" s="271"/>
      <c r="AMD98" s="271"/>
      <c r="AME98" s="271"/>
      <c r="AMF98" s="271"/>
      <c r="AMG98" s="271"/>
      <c r="AMH98" s="271"/>
      <c r="AMI98" s="271"/>
      <c r="AMJ98" s="271"/>
      <c r="AMK98" s="271"/>
      <c r="AML98" s="271"/>
      <c r="AMM98" s="271"/>
      <c r="AMN98" s="271"/>
      <c r="AMO98" s="271"/>
    </row>
    <row r="99" spans="1:1029" s="1" customFormat="1" ht="69" customHeight="1">
      <c r="A99" s="2"/>
      <c r="B99" s="10">
        <v>13</v>
      </c>
      <c r="C99" s="280">
        <v>80</v>
      </c>
      <c r="D99" s="281">
        <v>27</v>
      </c>
      <c r="E99" s="10" t="s">
        <v>460</v>
      </c>
      <c r="F99" s="10" t="s">
        <v>77</v>
      </c>
      <c r="G99" s="11"/>
      <c r="H99" s="11"/>
      <c r="I99" s="11"/>
      <c r="J99" s="11"/>
      <c r="K99" s="11"/>
      <c r="L99" s="11"/>
      <c r="M99" s="11"/>
      <c r="N99" s="390"/>
      <c r="O99" s="390" t="s">
        <v>399</v>
      </c>
      <c r="P99" s="390" t="s">
        <v>400</v>
      </c>
      <c r="Q99" s="390" t="s">
        <v>64</v>
      </c>
      <c r="R99" s="391">
        <v>4</v>
      </c>
      <c r="S99" s="387">
        <v>26</v>
      </c>
      <c r="T99" s="399">
        <v>1</v>
      </c>
      <c r="U99" s="399"/>
      <c r="V99" s="399"/>
      <c r="W99" s="399"/>
      <c r="X99" s="399">
        <v>1</v>
      </c>
      <c r="Y99" s="399">
        <v>1</v>
      </c>
      <c r="Z99" s="399"/>
      <c r="AA99" s="399"/>
      <c r="AB99" s="384"/>
      <c r="AC99" s="399"/>
      <c r="AD99" s="399"/>
      <c r="AE99" s="399"/>
      <c r="AF99" s="399"/>
      <c r="AG99" s="399"/>
      <c r="AH99" s="399"/>
      <c r="AI99" s="399"/>
      <c r="AJ99" s="399"/>
      <c r="AK99" s="399"/>
      <c r="AL99" s="387" t="s">
        <v>461</v>
      </c>
      <c r="AM99" s="387" t="s">
        <v>462</v>
      </c>
      <c r="AN99" s="390" t="s">
        <v>403</v>
      </c>
      <c r="AO99" s="390" t="s">
        <v>404</v>
      </c>
      <c r="AP99" s="390">
        <v>1</v>
      </c>
      <c r="AQ99" s="384" t="s">
        <v>81</v>
      </c>
      <c r="AR99" s="392">
        <v>42163</v>
      </c>
      <c r="AS99" s="392">
        <v>43259</v>
      </c>
      <c r="AT99" s="387"/>
      <c r="AU99" s="387"/>
      <c r="AV99" s="387">
        <v>1</v>
      </c>
      <c r="AW99" s="387"/>
      <c r="AX99" s="387"/>
      <c r="AY99" s="387"/>
      <c r="AZ99" s="387"/>
      <c r="BA99" s="387"/>
      <c r="BB99" s="387"/>
      <c r="BC99" s="387"/>
      <c r="BD99" s="387"/>
      <c r="BE99" s="387">
        <v>1</v>
      </c>
      <c r="BF99" s="387">
        <v>1</v>
      </c>
      <c r="BG99" s="387"/>
      <c r="BH99" s="387"/>
      <c r="BI99" s="387"/>
      <c r="BJ99" s="387"/>
      <c r="BK99" s="389">
        <v>2450</v>
      </c>
      <c r="BL99" s="10"/>
      <c r="BM99" s="10"/>
      <c r="BN99" s="10">
        <v>93</v>
      </c>
      <c r="BO99" s="10" t="s">
        <v>74</v>
      </c>
      <c r="BP99" s="10" t="s">
        <v>74</v>
      </c>
      <c r="BQ99" s="10">
        <v>2</v>
      </c>
      <c r="BR99" s="10" t="str">
        <f t="shared" si="1"/>
        <v>80_27</v>
      </c>
      <c r="BS99" s="282"/>
      <c r="BT99" s="10"/>
      <c r="BU99" s="10"/>
      <c r="BV99" s="10"/>
      <c r="BW99" s="289"/>
      <c r="BX99" s="289" t="s">
        <v>1777</v>
      </c>
      <c r="BY99" s="457"/>
      <c r="BZ99" s="457"/>
      <c r="CA99" s="457"/>
      <c r="CB99" s="271"/>
      <c r="CC99" s="458" t="s">
        <v>1959</v>
      </c>
      <c r="CD99" s="271"/>
      <c r="CE99" s="271"/>
      <c r="CF99" s="271"/>
      <c r="CG99" s="271"/>
      <c r="CH99" s="271"/>
      <c r="CI99" s="271"/>
      <c r="CJ99" s="271"/>
      <c r="CK99" s="271"/>
      <c r="CL99" s="271"/>
      <c r="CM99" s="271"/>
      <c r="CN99" s="271"/>
      <c r="CO99" s="271"/>
      <c r="CP99" s="271"/>
      <c r="CQ99" s="271"/>
      <c r="CR99" s="271"/>
      <c r="CS99" s="271"/>
      <c r="CT99" s="271"/>
      <c r="CU99" s="271"/>
      <c r="CV99" s="271"/>
      <c r="CW99" s="271"/>
      <c r="CX99" s="271"/>
      <c r="CY99" s="271"/>
      <c r="CZ99" s="271"/>
      <c r="DA99" s="271"/>
      <c r="DB99" s="271"/>
      <c r="DC99" s="271"/>
      <c r="DD99" s="271"/>
      <c r="DE99" s="271"/>
      <c r="DF99" s="271"/>
      <c r="DG99" s="271"/>
      <c r="DH99" s="271"/>
      <c r="DI99" s="271"/>
      <c r="DJ99" s="271"/>
      <c r="DK99" s="271"/>
      <c r="DL99" s="271"/>
      <c r="DM99" s="271"/>
      <c r="DN99" s="271"/>
      <c r="DO99" s="271"/>
      <c r="DP99" s="271"/>
      <c r="DQ99" s="271"/>
      <c r="DR99" s="271"/>
      <c r="DS99" s="271"/>
      <c r="DT99" s="271"/>
      <c r="DU99" s="271"/>
      <c r="DV99" s="271"/>
      <c r="DW99" s="271"/>
      <c r="DX99" s="271"/>
      <c r="DY99" s="271"/>
      <c r="DZ99" s="271"/>
      <c r="EA99" s="271"/>
      <c r="EB99" s="271"/>
      <c r="EC99" s="271"/>
      <c r="ED99" s="271"/>
      <c r="EE99" s="271"/>
      <c r="EF99" s="271"/>
      <c r="EG99" s="271"/>
      <c r="EH99" s="271"/>
      <c r="EI99" s="271"/>
      <c r="EJ99" s="271"/>
      <c r="EK99" s="271"/>
      <c r="EL99" s="271"/>
      <c r="EM99" s="271"/>
      <c r="EN99" s="271"/>
      <c r="EO99" s="271"/>
      <c r="EP99" s="271"/>
      <c r="EQ99" s="271"/>
      <c r="ER99" s="271"/>
      <c r="ES99" s="271"/>
      <c r="ET99" s="271"/>
      <c r="EU99" s="271"/>
      <c r="EV99" s="271"/>
      <c r="EW99" s="271"/>
      <c r="EX99" s="271"/>
      <c r="EY99" s="271"/>
      <c r="EZ99" s="271"/>
      <c r="FA99" s="271"/>
      <c r="FB99" s="271"/>
      <c r="FC99" s="271"/>
      <c r="FD99" s="271"/>
      <c r="FE99" s="271"/>
      <c r="FF99" s="271"/>
      <c r="FG99" s="271"/>
      <c r="FH99" s="271"/>
      <c r="FI99" s="271"/>
      <c r="FJ99" s="271"/>
      <c r="FK99" s="271"/>
      <c r="FL99" s="271"/>
      <c r="FM99" s="271"/>
      <c r="FN99" s="271"/>
      <c r="FO99" s="271"/>
      <c r="FP99" s="271"/>
      <c r="FQ99" s="271"/>
      <c r="FR99" s="271"/>
      <c r="FS99" s="271"/>
      <c r="FT99" s="271"/>
      <c r="FU99" s="271"/>
      <c r="FV99" s="271"/>
      <c r="FW99" s="271"/>
      <c r="FX99" s="271"/>
      <c r="FY99" s="271"/>
      <c r="FZ99" s="271"/>
      <c r="GA99" s="271"/>
      <c r="GB99" s="271"/>
      <c r="GC99" s="271"/>
      <c r="GD99" s="271"/>
      <c r="GE99" s="271"/>
      <c r="GF99" s="271"/>
      <c r="GG99" s="271"/>
      <c r="GH99" s="271"/>
      <c r="GI99" s="271"/>
      <c r="GJ99" s="271"/>
      <c r="GK99" s="271"/>
      <c r="GL99" s="271"/>
      <c r="GM99" s="271"/>
      <c r="GN99" s="271"/>
      <c r="GO99" s="271"/>
      <c r="GP99" s="271"/>
      <c r="GQ99" s="271"/>
      <c r="GR99" s="271"/>
      <c r="GS99" s="271"/>
      <c r="GT99" s="271"/>
      <c r="GU99" s="271"/>
      <c r="GV99" s="271"/>
      <c r="GW99" s="271"/>
      <c r="GX99" s="271"/>
      <c r="GY99" s="271"/>
      <c r="GZ99" s="271"/>
      <c r="HA99" s="271"/>
      <c r="HB99" s="271"/>
      <c r="HC99" s="271"/>
      <c r="HD99" s="271"/>
      <c r="HE99" s="271"/>
      <c r="HF99" s="271"/>
      <c r="HG99" s="271"/>
      <c r="HH99" s="271"/>
      <c r="HI99" s="271"/>
      <c r="HJ99" s="271"/>
      <c r="HK99" s="271"/>
      <c r="HL99" s="271"/>
      <c r="HM99" s="271"/>
      <c r="HN99" s="271"/>
      <c r="HO99" s="271"/>
      <c r="HP99" s="271"/>
      <c r="HQ99" s="271"/>
      <c r="HR99" s="271"/>
      <c r="HS99" s="271"/>
      <c r="HT99" s="271"/>
      <c r="HU99" s="271"/>
      <c r="HV99" s="271"/>
      <c r="HW99" s="271"/>
      <c r="HX99" s="271"/>
      <c r="HY99" s="271"/>
      <c r="HZ99" s="271"/>
      <c r="IA99" s="271"/>
      <c r="IB99" s="271"/>
      <c r="IC99" s="271"/>
      <c r="ID99" s="271"/>
      <c r="IE99" s="271"/>
      <c r="IF99" s="271"/>
      <c r="IG99" s="271"/>
      <c r="IH99" s="271"/>
      <c r="II99" s="271"/>
      <c r="IJ99" s="271"/>
      <c r="IK99" s="271"/>
      <c r="IL99" s="271"/>
      <c r="IM99" s="271"/>
      <c r="IN99" s="271"/>
      <c r="IO99" s="271"/>
      <c r="IP99" s="271"/>
      <c r="IQ99" s="271"/>
      <c r="IR99" s="271"/>
      <c r="IS99" s="271"/>
      <c r="IT99" s="271"/>
      <c r="IU99" s="271"/>
      <c r="IV99" s="271"/>
      <c r="IW99" s="271"/>
      <c r="IX99" s="271"/>
      <c r="IY99" s="271"/>
      <c r="IZ99" s="271"/>
      <c r="JA99" s="271"/>
      <c r="JB99" s="271"/>
      <c r="JC99" s="271"/>
      <c r="JD99" s="271"/>
      <c r="JE99" s="271"/>
      <c r="JF99" s="271"/>
      <c r="JG99" s="271"/>
      <c r="JH99" s="271"/>
      <c r="JI99" s="271"/>
      <c r="JJ99" s="271"/>
      <c r="JK99" s="271"/>
      <c r="JL99" s="271"/>
      <c r="JM99" s="271"/>
      <c r="JN99" s="271"/>
      <c r="JO99" s="271"/>
      <c r="JP99" s="271"/>
      <c r="JQ99" s="271"/>
      <c r="JR99" s="271"/>
      <c r="JS99" s="271"/>
      <c r="JT99" s="271"/>
      <c r="JU99" s="271"/>
      <c r="JV99" s="271"/>
      <c r="JW99" s="271"/>
      <c r="JX99" s="271"/>
      <c r="JY99" s="271"/>
      <c r="JZ99" s="271"/>
      <c r="KA99" s="271"/>
      <c r="KB99" s="271"/>
      <c r="KC99" s="271"/>
      <c r="KD99" s="271"/>
      <c r="KE99" s="271"/>
      <c r="KF99" s="271"/>
      <c r="KG99" s="271"/>
      <c r="KH99" s="271"/>
      <c r="KI99" s="271"/>
      <c r="KJ99" s="271"/>
      <c r="KK99" s="271"/>
      <c r="KL99" s="271"/>
      <c r="KM99" s="271"/>
      <c r="KN99" s="271"/>
      <c r="KO99" s="271"/>
      <c r="KP99" s="271"/>
      <c r="KQ99" s="271"/>
      <c r="KR99" s="271"/>
      <c r="KS99" s="271"/>
      <c r="KT99" s="271"/>
      <c r="KU99" s="271"/>
      <c r="KV99" s="271"/>
      <c r="KW99" s="271"/>
      <c r="KX99" s="271"/>
      <c r="KY99" s="271"/>
      <c r="KZ99" s="271"/>
      <c r="LA99" s="271"/>
      <c r="LB99" s="271"/>
      <c r="LC99" s="271"/>
      <c r="LD99" s="271"/>
      <c r="LE99" s="271"/>
      <c r="LF99" s="271"/>
      <c r="LG99" s="271"/>
      <c r="LH99" s="271"/>
      <c r="LI99" s="271"/>
      <c r="LJ99" s="271"/>
      <c r="LK99" s="271"/>
      <c r="LL99" s="271"/>
      <c r="LM99" s="271"/>
      <c r="LN99" s="271"/>
      <c r="LO99" s="271"/>
      <c r="LP99" s="271"/>
      <c r="LQ99" s="271"/>
      <c r="LR99" s="271"/>
      <c r="LS99" s="271"/>
      <c r="LT99" s="271"/>
      <c r="LU99" s="271"/>
      <c r="LV99" s="271"/>
      <c r="LW99" s="271"/>
      <c r="LX99" s="271"/>
      <c r="LY99" s="271"/>
      <c r="LZ99" s="271"/>
      <c r="MA99" s="271"/>
      <c r="MB99" s="271"/>
      <c r="MC99" s="271"/>
      <c r="MD99" s="271"/>
      <c r="ME99" s="271"/>
      <c r="MF99" s="271"/>
      <c r="MG99" s="271"/>
      <c r="MH99" s="271"/>
      <c r="MI99" s="271"/>
      <c r="MJ99" s="271"/>
      <c r="MK99" s="271"/>
      <c r="ML99" s="271"/>
      <c r="MM99" s="271"/>
      <c r="MN99" s="271"/>
      <c r="MO99" s="271"/>
      <c r="MP99" s="271"/>
      <c r="MQ99" s="271"/>
      <c r="MR99" s="271"/>
      <c r="MS99" s="271"/>
      <c r="MT99" s="271"/>
      <c r="MU99" s="271"/>
      <c r="MV99" s="271"/>
      <c r="MW99" s="271"/>
      <c r="MX99" s="271"/>
      <c r="MY99" s="271"/>
      <c r="MZ99" s="271"/>
      <c r="NA99" s="271"/>
      <c r="NB99" s="271"/>
      <c r="NC99" s="271"/>
      <c r="ND99" s="271"/>
      <c r="NE99" s="271"/>
      <c r="NF99" s="271"/>
      <c r="NG99" s="271"/>
      <c r="NH99" s="271"/>
      <c r="NI99" s="271"/>
      <c r="NJ99" s="271"/>
      <c r="NK99" s="271"/>
      <c r="NL99" s="271"/>
      <c r="NM99" s="271"/>
      <c r="NN99" s="271"/>
      <c r="NO99" s="271"/>
      <c r="NP99" s="271"/>
      <c r="NQ99" s="271"/>
      <c r="NR99" s="271"/>
      <c r="NS99" s="271"/>
      <c r="NT99" s="271"/>
      <c r="NU99" s="271"/>
      <c r="NV99" s="271"/>
      <c r="NW99" s="271"/>
      <c r="NX99" s="271"/>
      <c r="NY99" s="271"/>
      <c r="NZ99" s="271"/>
      <c r="OA99" s="271"/>
      <c r="OB99" s="271"/>
      <c r="OC99" s="271"/>
      <c r="OD99" s="271"/>
      <c r="OE99" s="271"/>
      <c r="OF99" s="271"/>
      <c r="OG99" s="271"/>
      <c r="OH99" s="271"/>
      <c r="OI99" s="271"/>
      <c r="OJ99" s="271"/>
      <c r="OK99" s="271"/>
      <c r="OL99" s="271"/>
      <c r="OM99" s="271"/>
      <c r="ON99" s="271"/>
      <c r="OO99" s="271"/>
      <c r="OP99" s="271"/>
      <c r="OQ99" s="271"/>
      <c r="OR99" s="271"/>
      <c r="OS99" s="271"/>
      <c r="OT99" s="271"/>
      <c r="OU99" s="271"/>
      <c r="OV99" s="271"/>
      <c r="OW99" s="271"/>
      <c r="OX99" s="271"/>
      <c r="OY99" s="271"/>
      <c r="OZ99" s="271"/>
      <c r="PA99" s="271"/>
      <c r="PB99" s="271"/>
      <c r="PC99" s="271"/>
      <c r="PD99" s="271"/>
      <c r="PE99" s="271"/>
      <c r="PF99" s="271"/>
      <c r="PG99" s="271"/>
      <c r="PH99" s="271"/>
      <c r="PI99" s="271"/>
      <c r="PJ99" s="271"/>
      <c r="PK99" s="271"/>
      <c r="PL99" s="271"/>
      <c r="PM99" s="271"/>
      <c r="PN99" s="271"/>
      <c r="PO99" s="271"/>
      <c r="PP99" s="271"/>
      <c r="PQ99" s="271"/>
      <c r="PR99" s="271"/>
      <c r="PS99" s="271"/>
      <c r="PT99" s="271"/>
      <c r="PU99" s="271"/>
      <c r="PV99" s="271"/>
      <c r="PW99" s="271"/>
      <c r="PX99" s="271"/>
      <c r="PY99" s="271"/>
      <c r="PZ99" s="271"/>
      <c r="QA99" s="271"/>
      <c r="QB99" s="271"/>
      <c r="QC99" s="271"/>
      <c r="QD99" s="271"/>
      <c r="QE99" s="271"/>
      <c r="QF99" s="271"/>
      <c r="QG99" s="271"/>
      <c r="QH99" s="271"/>
      <c r="QI99" s="271"/>
      <c r="QJ99" s="271"/>
      <c r="QK99" s="271"/>
      <c r="QL99" s="271"/>
      <c r="QM99" s="271"/>
      <c r="QN99" s="271"/>
      <c r="QO99" s="271"/>
      <c r="QP99" s="271"/>
      <c r="QQ99" s="271"/>
      <c r="QR99" s="271"/>
      <c r="QS99" s="271"/>
      <c r="QT99" s="271"/>
      <c r="QU99" s="271"/>
      <c r="QV99" s="271"/>
      <c r="QW99" s="271"/>
      <c r="QX99" s="271"/>
      <c r="QY99" s="271"/>
      <c r="QZ99" s="271"/>
      <c r="RA99" s="271"/>
      <c r="RB99" s="271"/>
      <c r="RC99" s="271"/>
      <c r="RD99" s="271"/>
      <c r="RE99" s="271"/>
      <c r="RF99" s="271"/>
      <c r="RG99" s="271"/>
      <c r="RH99" s="271"/>
      <c r="RI99" s="271"/>
      <c r="RJ99" s="271"/>
      <c r="RK99" s="271"/>
      <c r="RL99" s="271"/>
      <c r="RM99" s="271"/>
      <c r="RN99" s="271"/>
      <c r="RO99" s="271"/>
      <c r="RP99" s="271"/>
      <c r="RQ99" s="271"/>
      <c r="RR99" s="271"/>
      <c r="RS99" s="271"/>
      <c r="RT99" s="271"/>
      <c r="RU99" s="271"/>
      <c r="RV99" s="271"/>
      <c r="RW99" s="271"/>
      <c r="RX99" s="271"/>
      <c r="RY99" s="271"/>
      <c r="RZ99" s="271"/>
      <c r="SA99" s="271"/>
      <c r="SB99" s="271"/>
      <c r="SC99" s="271"/>
      <c r="SD99" s="271"/>
      <c r="SE99" s="271"/>
      <c r="SF99" s="271"/>
      <c r="SG99" s="271"/>
      <c r="SH99" s="271"/>
      <c r="SI99" s="271"/>
      <c r="SJ99" s="271"/>
      <c r="SK99" s="271"/>
      <c r="SL99" s="271"/>
      <c r="SM99" s="271"/>
      <c r="SN99" s="271"/>
      <c r="SO99" s="271"/>
      <c r="SP99" s="271"/>
      <c r="SQ99" s="271"/>
      <c r="SR99" s="271"/>
      <c r="SS99" s="271"/>
      <c r="ST99" s="271"/>
      <c r="SU99" s="271"/>
      <c r="SV99" s="271"/>
      <c r="SW99" s="271"/>
      <c r="SX99" s="271"/>
      <c r="SY99" s="271"/>
      <c r="SZ99" s="271"/>
      <c r="TA99" s="271"/>
      <c r="TB99" s="271"/>
      <c r="TC99" s="271"/>
      <c r="TD99" s="271"/>
      <c r="TE99" s="271"/>
      <c r="TF99" s="271"/>
      <c r="TG99" s="271"/>
      <c r="TH99" s="271"/>
      <c r="TI99" s="271"/>
      <c r="TJ99" s="271"/>
      <c r="TK99" s="271"/>
      <c r="TL99" s="271"/>
      <c r="TM99" s="271"/>
      <c r="TN99" s="271"/>
      <c r="TO99" s="271"/>
      <c r="TP99" s="271"/>
      <c r="TQ99" s="271"/>
      <c r="TR99" s="271"/>
      <c r="TS99" s="271"/>
      <c r="TT99" s="271"/>
      <c r="TU99" s="271"/>
      <c r="TV99" s="271"/>
      <c r="TW99" s="271"/>
      <c r="TX99" s="271"/>
      <c r="TY99" s="271"/>
      <c r="TZ99" s="271"/>
      <c r="UA99" s="271"/>
      <c r="UB99" s="271"/>
      <c r="UC99" s="271"/>
      <c r="UD99" s="271"/>
      <c r="UE99" s="271"/>
      <c r="UF99" s="271"/>
      <c r="UG99" s="271"/>
      <c r="UH99" s="271"/>
      <c r="UI99" s="271"/>
      <c r="UJ99" s="271"/>
      <c r="UK99" s="271"/>
      <c r="UL99" s="271"/>
      <c r="UM99" s="271"/>
      <c r="UN99" s="271"/>
      <c r="UO99" s="271"/>
      <c r="UP99" s="271"/>
      <c r="UQ99" s="271"/>
      <c r="UR99" s="271"/>
      <c r="US99" s="271"/>
      <c r="UT99" s="271"/>
      <c r="UU99" s="271"/>
      <c r="UV99" s="271"/>
      <c r="UW99" s="271"/>
      <c r="UX99" s="271"/>
      <c r="UY99" s="271"/>
      <c r="UZ99" s="271"/>
      <c r="VA99" s="271"/>
      <c r="VB99" s="271"/>
      <c r="VC99" s="271"/>
      <c r="VD99" s="271"/>
      <c r="VE99" s="271"/>
      <c r="VF99" s="271"/>
      <c r="VG99" s="271"/>
      <c r="VH99" s="271"/>
      <c r="VI99" s="271"/>
      <c r="VJ99" s="271"/>
      <c r="VK99" s="271"/>
      <c r="VL99" s="271"/>
      <c r="VM99" s="271"/>
      <c r="VN99" s="271"/>
      <c r="VO99" s="271"/>
      <c r="VP99" s="271"/>
      <c r="VQ99" s="271"/>
      <c r="VR99" s="271"/>
      <c r="VS99" s="271"/>
      <c r="VT99" s="271"/>
      <c r="VU99" s="271"/>
      <c r="VV99" s="271"/>
      <c r="VW99" s="271"/>
      <c r="VX99" s="271"/>
      <c r="VY99" s="271"/>
      <c r="VZ99" s="271"/>
      <c r="WA99" s="271"/>
      <c r="WB99" s="271"/>
      <c r="WC99" s="271"/>
      <c r="WD99" s="271"/>
      <c r="WE99" s="271"/>
      <c r="WF99" s="271"/>
      <c r="WG99" s="271"/>
      <c r="WH99" s="271"/>
      <c r="WI99" s="271"/>
      <c r="WJ99" s="271"/>
      <c r="WK99" s="271"/>
      <c r="WL99" s="271"/>
      <c r="WM99" s="271"/>
      <c r="WN99" s="271"/>
      <c r="WO99" s="271"/>
      <c r="WP99" s="271"/>
      <c r="WQ99" s="271"/>
      <c r="WR99" s="271"/>
      <c r="WS99" s="271"/>
      <c r="WT99" s="271"/>
      <c r="WU99" s="271"/>
      <c r="WV99" s="271"/>
      <c r="WW99" s="271"/>
      <c r="WX99" s="271"/>
      <c r="WY99" s="271"/>
      <c r="WZ99" s="271"/>
      <c r="XA99" s="271"/>
      <c r="XB99" s="271"/>
      <c r="XC99" s="271"/>
      <c r="XD99" s="271"/>
      <c r="XE99" s="271"/>
      <c r="XF99" s="271"/>
      <c r="XG99" s="271"/>
      <c r="XH99" s="271"/>
      <c r="XI99" s="271"/>
      <c r="XJ99" s="271"/>
      <c r="XK99" s="271"/>
      <c r="XL99" s="271"/>
      <c r="XM99" s="271"/>
      <c r="XN99" s="271"/>
      <c r="XO99" s="271"/>
      <c r="XP99" s="271"/>
      <c r="XQ99" s="271"/>
      <c r="XR99" s="271"/>
      <c r="XS99" s="271"/>
      <c r="XT99" s="271"/>
      <c r="XU99" s="271"/>
      <c r="XV99" s="271"/>
      <c r="XW99" s="271"/>
      <c r="XX99" s="271"/>
      <c r="XY99" s="271"/>
      <c r="XZ99" s="271"/>
      <c r="YA99" s="271"/>
      <c r="YB99" s="271"/>
      <c r="YC99" s="271"/>
      <c r="YD99" s="271"/>
      <c r="YE99" s="271"/>
      <c r="YF99" s="271"/>
      <c r="YG99" s="271"/>
      <c r="YH99" s="271"/>
      <c r="YI99" s="271"/>
      <c r="YJ99" s="271"/>
      <c r="YK99" s="271"/>
      <c r="YL99" s="271"/>
      <c r="YM99" s="271"/>
      <c r="YN99" s="271"/>
      <c r="YO99" s="271"/>
      <c r="YP99" s="271"/>
      <c r="YQ99" s="271"/>
      <c r="YR99" s="271"/>
      <c r="YS99" s="271"/>
      <c r="YT99" s="271"/>
      <c r="YU99" s="271"/>
      <c r="YV99" s="271"/>
      <c r="YW99" s="271"/>
      <c r="YX99" s="271"/>
      <c r="YY99" s="271"/>
      <c r="YZ99" s="271"/>
      <c r="ZA99" s="271"/>
      <c r="ZB99" s="271"/>
      <c r="ZC99" s="271"/>
      <c r="ZD99" s="271"/>
      <c r="ZE99" s="271"/>
      <c r="ZF99" s="271"/>
      <c r="ZG99" s="271"/>
      <c r="ZH99" s="271"/>
      <c r="ZI99" s="271"/>
      <c r="ZJ99" s="271"/>
      <c r="ZK99" s="271"/>
      <c r="ZL99" s="271"/>
      <c r="ZM99" s="271"/>
      <c r="ZN99" s="271"/>
      <c r="ZO99" s="271"/>
      <c r="ZP99" s="271"/>
      <c r="ZQ99" s="271"/>
      <c r="ZR99" s="271"/>
      <c r="ZS99" s="271"/>
      <c r="ZT99" s="271"/>
      <c r="ZU99" s="271"/>
      <c r="ZV99" s="271"/>
      <c r="ZW99" s="271"/>
      <c r="ZX99" s="271"/>
      <c r="ZY99" s="271"/>
      <c r="ZZ99" s="271"/>
      <c r="AAA99" s="271"/>
      <c r="AAB99" s="271"/>
      <c r="AAC99" s="271"/>
      <c r="AAD99" s="271"/>
      <c r="AAE99" s="271"/>
      <c r="AAF99" s="271"/>
      <c r="AAG99" s="271"/>
      <c r="AAH99" s="271"/>
      <c r="AAI99" s="271"/>
      <c r="AAJ99" s="271"/>
      <c r="AAK99" s="271"/>
      <c r="AAL99" s="271"/>
      <c r="AAM99" s="271"/>
      <c r="AAN99" s="271"/>
      <c r="AAO99" s="271"/>
      <c r="AAP99" s="271"/>
      <c r="AAQ99" s="271"/>
      <c r="AAR99" s="271"/>
      <c r="AAS99" s="271"/>
      <c r="AAT99" s="271"/>
      <c r="AAU99" s="271"/>
      <c r="AAV99" s="271"/>
      <c r="AAW99" s="271"/>
      <c r="AAX99" s="271"/>
      <c r="AAY99" s="271"/>
      <c r="AAZ99" s="271"/>
      <c r="ABA99" s="271"/>
      <c r="ABB99" s="271"/>
      <c r="ABC99" s="271"/>
      <c r="ABD99" s="271"/>
      <c r="ABE99" s="271"/>
      <c r="ABF99" s="271"/>
      <c r="ABG99" s="271"/>
      <c r="ABH99" s="271"/>
      <c r="ABI99" s="271"/>
      <c r="ABJ99" s="271"/>
      <c r="ABK99" s="271"/>
      <c r="ABL99" s="271"/>
      <c r="ABM99" s="271"/>
      <c r="ABN99" s="271"/>
      <c r="ABO99" s="271"/>
      <c r="ABP99" s="271"/>
      <c r="ABQ99" s="271"/>
      <c r="ABR99" s="271"/>
      <c r="ABS99" s="271"/>
      <c r="ABT99" s="271"/>
      <c r="ABU99" s="271"/>
      <c r="ABV99" s="271"/>
      <c r="ABW99" s="271"/>
      <c r="ABX99" s="271"/>
      <c r="ABY99" s="271"/>
      <c r="ABZ99" s="271"/>
      <c r="ACA99" s="271"/>
      <c r="ACB99" s="271"/>
      <c r="ACC99" s="271"/>
      <c r="ACD99" s="271"/>
      <c r="ACE99" s="271"/>
      <c r="ACF99" s="271"/>
      <c r="ACG99" s="271"/>
      <c r="ACH99" s="271"/>
      <c r="ACI99" s="271"/>
      <c r="ACJ99" s="271"/>
      <c r="ACK99" s="271"/>
      <c r="ACL99" s="271"/>
      <c r="ACM99" s="271"/>
      <c r="ACN99" s="271"/>
      <c r="ACO99" s="271"/>
      <c r="ACP99" s="271"/>
      <c r="ACQ99" s="271"/>
      <c r="ACR99" s="271"/>
      <c r="ACS99" s="271"/>
      <c r="ACT99" s="271"/>
      <c r="ACU99" s="271"/>
      <c r="ACV99" s="271"/>
      <c r="ACW99" s="271"/>
      <c r="ACX99" s="271"/>
      <c r="ACY99" s="271"/>
      <c r="ACZ99" s="271"/>
      <c r="ADA99" s="271"/>
      <c r="ADB99" s="271"/>
      <c r="ADC99" s="271"/>
      <c r="ADD99" s="271"/>
      <c r="ADE99" s="271"/>
      <c r="ADF99" s="271"/>
      <c r="ADG99" s="271"/>
      <c r="ADH99" s="271"/>
      <c r="ADI99" s="271"/>
      <c r="ADJ99" s="271"/>
      <c r="ADK99" s="271"/>
      <c r="ADL99" s="271"/>
      <c r="ADM99" s="271"/>
      <c r="ADN99" s="271"/>
      <c r="ADO99" s="271"/>
      <c r="ADP99" s="271"/>
      <c r="ADQ99" s="271"/>
      <c r="ADR99" s="271"/>
      <c r="ADS99" s="271"/>
      <c r="ADT99" s="271"/>
      <c r="ADU99" s="271"/>
      <c r="ADV99" s="271"/>
      <c r="ADW99" s="271"/>
      <c r="ADX99" s="271"/>
      <c r="ADY99" s="271"/>
      <c r="ADZ99" s="271"/>
      <c r="AEA99" s="271"/>
      <c r="AEB99" s="271"/>
      <c r="AEC99" s="271"/>
      <c r="AED99" s="271"/>
      <c r="AEE99" s="271"/>
      <c r="AEF99" s="271"/>
      <c r="AEG99" s="271"/>
      <c r="AEH99" s="271"/>
      <c r="AEI99" s="271"/>
      <c r="AEJ99" s="271"/>
      <c r="AEK99" s="271"/>
      <c r="AEL99" s="271"/>
      <c r="AEM99" s="271"/>
      <c r="AEN99" s="271"/>
      <c r="AEO99" s="271"/>
      <c r="AEP99" s="271"/>
      <c r="AEQ99" s="271"/>
      <c r="AER99" s="271"/>
      <c r="AES99" s="271"/>
      <c r="AET99" s="271"/>
      <c r="AEU99" s="271"/>
      <c r="AEV99" s="271"/>
      <c r="AEW99" s="271"/>
      <c r="AEX99" s="271"/>
      <c r="AEY99" s="271"/>
      <c r="AEZ99" s="271"/>
      <c r="AFA99" s="271"/>
      <c r="AFB99" s="271"/>
      <c r="AFC99" s="271"/>
      <c r="AFD99" s="271"/>
      <c r="AFE99" s="271"/>
      <c r="AFF99" s="271"/>
      <c r="AFG99" s="271"/>
      <c r="AFH99" s="271"/>
      <c r="AFI99" s="271"/>
      <c r="AFJ99" s="271"/>
      <c r="AFK99" s="271"/>
      <c r="AFL99" s="271"/>
      <c r="AFM99" s="271"/>
      <c r="AFN99" s="271"/>
      <c r="AFO99" s="271"/>
      <c r="AFP99" s="271"/>
      <c r="AFQ99" s="271"/>
      <c r="AFR99" s="271"/>
      <c r="AFS99" s="271"/>
      <c r="AFT99" s="271"/>
      <c r="AFU99" s="271"/>
      <c r="AFV99" s="271"/>
      <c r="AFW99" s="271"/>
      <c r="AFX99" s="271"/>
      <c r="AFY99" s="271"/>
      <c r="AFZ99" s="271"/>
      <c r="AGA99" s="271"/>
      <c r="AGB99" s="271"/>
      <c r="AGC99" s="271"/>
      <c r="AGD99" s="271"/>
      <c r="AGE99" s="271"/>
      <c r="AGF99" s="271"/>
      <c r="AGG99" s="271"/>
      <c r="AGH99" s="271"/>
      <c r="AGI99" s="271"/>
      <c r="AGJ99" s="271"/>
      <c r="AGK99" s="271"/>
      <c r="AGL99" s="271"/>
      <c r="AGM99" s="271"/>
      <c r="AGN99" s="271"/>
      <c r="AGO99" s="271"/>
      <c r="AGP99" s="271"/>
      <c r="AGQ99" s="271"/>
      <c r="AGR99" s="271"/>
      <c r="AGS99" s="271"/>
      <c r="AGT99" s="271"/>
      <c r="AGU99" s="271"/>
      <c r="AGV99" s="271"/>
      <c r="AGW99" s="271"/>
      <c r="AGX99" s="271"/>
      <c r="AGY99" s="271"/>
      <c r="AGZ99" s="271"/>
      <c r="AHA99" s="271"/>
      <c r="AHB99" s="271"/>
      <c r="AHC99" s="271"/>
      <c r="AHD99" s="271"/>
      <c r="AHE99" s="271"/>
      <c r="AHF99" s="271"/>
      <c r="AHG99" s="271"/>
      <c r="AHH99" s="271"/>
      <c r="AHI99" s="271"/>
      <c r="AHJ99" s="271"/>
      <c r="AHK99" s="271"/>
      <c r="AHL99" s="271"/>
      <c r="AHM99" s="271"/>
      <c r="AHN99" s="271"/>
      <c r="AHO99" s="271"/>
      <c r="AHP99" s="271"/>
      <c r="AHQ99" s="271"/>
      <c r="AHR99" s="271"/>
      <c r="AHS99" s="271"/>
      <c r="AHT99" s="271"/>
      <c r="AHU99" s="271"/>
      <c r="AHV99" s="271"/>
      <c r="AHW99" s="271"/>
      <c r="AHX99" s="271"/>
      <c r="AHY99" s="271"/>
      <c r="AHZ99" s="271"/>
      <c r="AIA99" s="271"/>
      <c r="AIB99" s="271"/>
      <c r="AIC99" s="271"/>
      <c r="AID99" s="271"/>
      <c r="AIE99" s="271"/>
      <c r="AIF99" s="271"/>
      <c r="AIG99" s="271"/>
      <c r="AIH99" s="271"/>
      <c r="AII99" s="271"/>
      <c r="AIJ99" s="271"/>
      <c r="AIK99" s="271"/>
      <c r="AIL99" s="271"/>
      <c r="AIM99" s="271"/>
      <c r="AIN99" s="271"/>
      <c r="AIO99" s="271"/>
      <c r="AIP99" s="271"/>
      <c r="AIQ99" s="271"/>
      <c r="AIR99" s="271"/>
      <c r="AIS99" s="271"/>
      <c r="AIT99" s="271"/>
      <c r="AIU99" s="271"/>
      <c r="AIV99" s="271"/>
      <c r="AIW99" s="271"/>
      <c r="AIX99" s="271"/>
      <c r="AIY99" s="271"/>
      <c r="AIZ99" s="271"/>
      <c r="AJA99" s="271"/>
      <c r="AJB99" s="271"/>
      <c r="AJC99" s="271"/>
      <c r="AJD99" s="271"/>
      <c r="AJE99" s="271"/>
      <c r="AJF99" s="271"/>
      <c r="AJG99" s="271"/>
      <c r="AJH99" s="271"/>
      <c r="AJI99" s="271"/>
      <c r="AJJ99" s="271"/>
      <c r="AJK99" s="271"/>
      <c r="AJL99" s="271"/>
      <c r="AJM99" s="271"/>
      <c r="AJN99" s="271"/>
      <c r="AJO99" s="271"/>
      <c r="AJP99" s="271"/>
      <c r="AJQ99" s="271"/>
      <c r="AJR99" s="271"/>
      <c r="AJS99" s="271"/>
      <c r="AJT99" s="271"/>
      <c r="AJU99" s="271"/>
      <c r="AJV99" s="271"/>
      <c r="AJW99" s="271"/>
      <c r="AJX99" s="271"/>
      <c r="AJY99" s="271"/>
      <c r="AJZ99" s="271"/>
      <c r="AKA99" s="271"/>
      <c r="AKB99" s="271"/>
      <c r="AKC99" s="271"/>
      <c r="AKD99" s="271"/>
      <c r="AKE99" s="271"/>
      <c r="AKF99" s="271"/>
      <c r="AKG99" s="271"/>
      <c r="AKH99" s="271"/>
      <c r="AKI99" s="271"/>
      <c r="AKJ99" s="271"/>
      <c r="AKK99" s="271"/>
      <c r="AKL99" s="271"/>
      <c r="AKM99" s="271"/>
      <c r="AKN99" s="271"/>
      <c r="AKO99" s="271"/>
      <c r="AKP99" s="271"/>
      <c r="AKQ99" s="271"/>
      <c r="AKR99" s="271"/>
      <c r="AKS99" s="271"/>
      <c r="AKT99" s="271"/>
      <c r="AKU99" s="271"/>
      <c r="AKV99" s="271"/>
      <c r="AKW99" s="271"/>
      <c r="AKX99" s="271"/>
      <c r="AKY99" s="271"/>
      <c r="AKZ99" s="271"/>
      <c r="ALA99" s="271"/>
      <c r="ALB99" s="271"/>
      <c r="ALC99" s="271"/>
      <c r="ALD99" s="271"/>
      <c r="ALE99" s="271"/>
      <c r="ALF99" s="271"/>
      <c r="ALG99" s="271"/>
      <c r="ALH99" s="271"/>
      <c r="ALI99" s="271"/>
      <c r="ALJ99" s="271"/>
      <c r="ALK99" s="271"/>
      <c r="ALL99" s="271"/>
      <c r="ALM99" s="271"/>
      <c r="ALN99" s="271"/>
      <c r="ALO99" s="271"/>
      <c r="ALP99" s="271"/>
      <c r="ALQ99" s="271"/>
      <c r="ALR99" s="271"/>
      <c r="ALS99" s="271"/>
      <c r="ALT99" s="271"/>
      <c r="ALU99" s="271"/>
      <c r="ALV99" s="271"/>
      <c r="ALW99" s="271"/>
      <c r="ALX99" s="271"/>
      <c r="ALY99" s="271"/>
      <c r="ALZ99" s="271"/>
      <c r="AMA99" s="271"/>
      <c r="AMB99" s="271"/>
      <c r="AMC99" s="271"/>
      <c r="AMD99" s="271"/>
      <c r="AME99" s="271"/>
      <c r="AMF99" s="271"/>
      <c r="AMG99" s="271"/>
      <c r="AMH99" s="271"/>
      <c r="AMI99" s="271"/>
      <c r="AMJ99" s="271"/>
      <c r="AMK99" s="271"/>
      <c r="AML99" s="271"/>
      <c r="AMM99" s="271"/>
      <c r="AMN99" s="271"/>
      <c r="AMO99" s="271"/>
    </row>
    <row r="100" spans="1:1029" s="1" customFormat="1" ht="69" customHeight="1">
      <c r="A100" s="2"/>
      <c r="B100" s="10">
        <v>14</v>
      </c>
      <c r="C100" s="280">
        <v>81</v>
      </c>
      <c r="D100" s="281">
        <v>27</v>
      </c>
      <c r="E100" s="10" t="s">
        <v>463</v>
      </c>
      <c r="F100" s="10" t="s">
        <v>61</v>
      </c>
      <c r="G100" s="11"/>
      <c r="H100" s="11"/>
      <c r="I100" s="11"/>
      <c r="J100" s="11"/>
      <c r="K100" s="11"/>
      <c r="L100" s="11"/>
      <c r="M100" s="11"/>
      <c r="N100" s="395">
        <v>49</v>
      </c>
      <c r="O100" s="390" t="s">
        <v>399</v>
      </c>
      <c r="P100" s="390" t="s">
        <v>400</v>
      </c>
      <c r="Q100" s="390" t="s">
        <v>64</v>
      </c>
      <c r="R100" s="385">
        <v>4</v>
      </c>
      <c r="S100" s="386">
        <v>26</v>
      </c>
      <c r="T100" s="399"/>
      <c r="U100" s="399">
        <v>1</v>
      </c>
      <c r="V100" s="399"/>
      <c r="W100" s="399"/>
      <c r="X100" s="399"/>
      <c r="Y100" s="399">
        <v>1</v>
      </c>
      <c r="Z100" s="399"/>
      <c r="AA100" s="400"/>
      <c r="AB100" s="383">
        <v>63</v>
      </c>
      <c r="AC100" s="388">
        <v>2</v>
      </c>
      <c r="AD100" s="387" t="s">
        <v>464</v>
      </c>
      <c r="AE100" s="387" t="s">
        <v>66</v>
      </c>
      <c r="AF100" s="387" t="s">
        <v>465</v>
      </c>
      <c r="AG100" s="387" t="s">
        <v>68</v>
      </c>
      <c r="AH100" s="387" t="s">
        <v>466</v>
      </c>
      <c r="AI100" s="387" t="s">
        <v>467</v>
      </c>
      <c r="AJ100" s="387" t="s">
        <v>468</v>
      </c>
      <c r="AK100" s="387" t="s">
        <v>68</v>
      </c>
      <c r="AL100" s="387" t="s">
        <v>469</v>
      </c>
      <c r="AM100" s="387" t="s">
        <v>470</v>
      </c>
      <c r="AN100" s="390" t="s">
        <v>403</v>
      </c>
      <c r="AO100" s="390" t="s">
        <v>404</v>
      </c>
      <c r="AP100" s="390">
        <v>1</v>
      </c>
      <c r="AQ100" s="384" t="s">
        <v>81</v>
      </c>
      <c r="AR100" s="392">
        <v>42163</v>
      </c>
      <c r="AS100" s="392">
        <v>43259</v>
      </c>
      <c r="AT100" s="387"/>
      <c r="AU100" s="387"/>
      <c r="AV100" s="387">
        <v>1</v>
      </c>
      <c r="AW100" s="387"/>
      <c r="AX100" s="387"/>
      <c r="AY100" s="387"/>
      <c r="AZ100" s="387"/>
      <c r="BA100" s="387"/>
      <c r="BB100" s="387"/>
      <c r="BC100" s="387"/>
      <c r="BD100" s="387"/>
      <c r="BE100" s="387">
        <v>1</v>
      </c>
      <c r="BF100" s="387">
        <v>1</v>
      </c>
      <c r="BG100" s="387"/>
      <c r="BH100" s="387"/>
      <c r="BI100" s="387"/>
      <c r="BJ100" s="387"/>
      <c r="BK100" s="389">
        <v>1230</v>
      </c>
      <c r="BL100" s="10"/>
      <c r="BM100" s="10"/>
      <c r="BN100" s="10">
        <v>94</v>
      </c>
      <c r="BO100" s="10" t="s">
        <v>74</v>
      </c>
      <c r="BP100" s="10" t="s">
        <v>74</v>
      </c>
      <c r="BQ100" s="10">
        <v>1</v>
      </c>
      <c r="BR100" s="10" t="str">
        <f t="shared" si="1"/>
        <v>81_27</v>
      </c>
      <c r="BS100" s="282"/>
      <c r="BT100" s="10"/>
      <c r="BU100" s="10" t="s">
        <v>1777</v>
      </c>
      <c r="BV100" s="10"/>
      <c r="BW100" s="289"/>
      <c r="BX100" s="289"/>
      <c r="BY100" s="457"/>
      <c r="BZ100" s="457"/>
      <c r="CA100" s="457"/>
      <c r="CB100" s="271"/>
      <c r="CC100" s="458" t="s">
        <v>1959</v>
      </c>
      <c r="CD100" s="271"/>
      <c r="CE100" s="271"/>
      <c r="CF100" s="271"/>
      <c r="CG100" s="271"/>
      <c r="CH100" s="271"/>
      <c r="CI100" s="271"/>
      <c r="CJ100" s="271"/>
      <c r="CK100" s="271"/>
      <c r="CL100" s="271"/>
      <c r="CM100" s="271"/>
      <c r="CN100" s="271"/>
      <c r="CO100" s="271"/>
      <c r="CP100" s="271"/>
      <c r="CQ100" s="271"/>
      <c r="CR100" s="271"/>
      <c r="CS100" s="271"/>
      <c r="CT100" s="271"/>
      <c r="CU100" s="271"/>
      <c r="CV100" s="271"/>
      <c r="CW100" s="271"/>
      <c r="CX100" s="271"/>
      <c r="CY100" s="271"/>
      <c r="CZ100" s="271"/>
      <c r="DA100" s="271"/>
      <c r="DB100" s="271"/>
      <c r="DC100" s="271"/>
      <c r="DD100" s="271"/>
      <c r="DE100" s="271"/>
      <c r="DF100" s="271"/>
      <c r="DG100" s="271"/>
      <c r="DH100" s="271"/>
      <c r="DI100" s="271"/>
      <c r="DJ100" s="271"/>
      <c r="DK100" s="271"/>
      <c r="DL100" s="271"/>
      <c r="DM100" s="271"/>
      <c r="DN100" s="271"/>
      <c r="DO100" s="271"/>
      <c r="DP100" s="271"/>
      <c r="DQ100" s="271"/>
      <c r="DR100" s="271"/>
      <c r="DS100" s="271"/>
      <c r="DT100" s="271"/>
      <c r="DU100" s="271"/>
      <c r="DV100" s="271"/>
      <c r="DW100" s="271"/>
      <c r="DX100" s="271"/>
      <c r="DY100" s="271"/>
      <c r="DZ100" s="271"/>
      <c r="EA100" s="271"/>
      <c r="EB100" s="271"/>
      <c r="EC100" s="271"/>
      <c r="ED100" s="271"/>
      <c r="EE100" s="271"/>
      <c r="EF100" s="271"/>
      <c r="EG100" s="271"/>
      <c r="EH100" s="271"/>
      <c r="EI100" s="271"/>
      <c r="EJ100" s="271"/>
      <c r="EK100" s="271"/>
      <c r="EL100" s="271"/>
      <c r="EM100" s="271"/>
      <c r="EN100" s="271"/>
      <c r="EO100" s="271"/>
      <c r="EP100" s="271"/>
      <c r="EQ100" s="271"/>
      <c r="ER100" s="271"/>
      <c r="ES100" s="271"/>
      <c r="ET100" s="271"/>
      <c r="EU100" s="271"/>
      <c r="EV100" s="271"/>
      <c r="EW100" s="271"/>
      <c r="EX100" s="271"/>
      <c r="EY100" s="271"/>
      <c r="EZ100" s="271"/>
      <c r="FA100" s="271"/>
      <c r="FB100" s="271"/>
      <c r="FC100" s="271"/>
      <c r="FD100" s="271"/>
      <c r="FE100" s="271"/>
      <c r="FF100" s="271"/>
      <c r="FG100" s="271"/>
      <c r="FH100" s="271"/>
      <c r="FI100" s="271"/>
      <c r="FJ100" s="271"/>
      <c r="FK100" s="271"/>
      <c r="FL100" s="271"/>
      <c r="FM100" s="271"/>
      <c r="FN100" s="271"/>
      <c r="FO100" s="271"/>
      <c r="FP100" s="271"/>
      <c r="FQ100" s="271"/>
      <c r="FR100" s="271"/>
      <c r="FS100" s="271"/>
      <c r="FT100" s="271"/>
      <c r="FU100" s="271"/>
      <c r="FV100" s="271"/>
      <c r="FW100" s="271"/>
      <c r="FX100" s="271"/>
      <c r="FY100" s="271"/>
      <c r="FZ100" s="271"/>
      <c r="GA100" s="271"/>
      <c r="GB100" s="271"/>
      <c r="GC100" s="271"/>
      <c r="GD100" s="271"/>
      <c r="GE100" s="271"/>
      <c r="GF100" s="271"/>
      <c r="GG100" s="271"/>
      <c r="GH100" s="271"/>
      <c r="GI100" s="271"/>
      <c r="GJ100" s="271"/>
      <c r="GK100" s="271"/>
      <c r="GL100" s="271"/>
      <c r="GM100" s="271"/>
      <c r="GN100" s="271"/>
      <c r="GO100" s="271"/>
      <c r="GP100" s="271"/>
      <c r="GQ100" s="271"/>
      <c r="GR100" s="271"/>
      <c r="GS100" s="271"/>
      <c r="GT100" s="271"/>
      <c r="GU100" s="271"/>
      <c r="GV100" s="271"/>
      <c r="GW100" s="271"/>
      <c r="GX100" s="271"/>
      <c r="GY100" s="271"/>
      <c r="GZ100" s="271"/>
      <c r="HA100" s="271"/>
      <c r="HB100" s="271"/>
      <c r="HC100" s="271"/>
      <c r="HD100" s="271"/>
      <c r="HE100" s="271"/>
      <c r="HF100" s="271"/>
      <c r="HG100" s="271"/>
      <c r="HH100" s="271"/>
      <c r="HI100" s="271"/>
      <c r="HJ100" s="271"/>
      <c r="HK100" s="271"/>
      <c r="HL100" s="271"/>
      <c r="HM100" s="271"/>
      <c r="HN100" s="271"/>
      <c r="HO100" s="271"/>
      <c r="HP100" s="271"/>
      <c r="HQ100" s="271"/>
      <c r="HR100" s="271"/>
      <c r="HS100" s="271"/>
      <c r="HT100" s="271"/>
      <c r="HU100" s="271"/>
      <c r="HV100" s="271"/>
      <c r="HW100" s="271"/>
      <c r="HX100" s="271"/>
      <c r="HY100" s="271"/>
      <c r="HZ100" s="271"/>
      <c r="IA100" s="271"/>
      <c r="IB100" s="271"/>
      <c r="IC100" s="271"/>
      <c r="ID100" s="271"/>
      <c r="IE100" s="271"/>
      <c r="IF100" s="271"/>
      <c r="IG100" s="271"/>
      <c r="IH100" s="271"/>
      <c r="II100" s="271"/>
      <c r="IJ100" s="271"/>
      <c r="IK100" s="271"/>
      <c r="IL100" s="271"/>
      <c r="IM100" s="271"/>
      <c r="IN100" s="271"/>
      <c r="IO100" s="271"/>
      <c r="IP100" s="271"/>
      <c r="IQ100" s="271"/>
      <c r="IR100" s="271"/>
      <c r="IS100" s="271"/>
      <c r="IT100" s="271"/>
      <c r="IU100" s="271"/>
      <c r="IV100" s="271"/>
      <c r="IW100" s="271"/>
      <c r="IX100" s="271"/>
      <c r="IY100" s="271"/>
      <c r="IZ100" s="271"/>
      <c r="JA100" s="271"/>
      <c r="JB100" s="271"/>
      <c r="JC100" s="271"/>
      <c r="JD100" s="271"/>
      <c r="JE100" s="271"/>
      <c r="JF100" s="271"/>
      <c r="JG100" s="271"/>
      <c r="JH100" s="271"/>
      <c r="JI100" s="271"/>
      <c r="JJ100" s="271"/>
      <c r="JK100" s="271"/>
      <c r="JL100" s="271"/>
      <c r="JM100" s="271"/>
      <c r="JN100" s="271"/>
      <c r="JO100" s="271"/>
      <c r="JP100" s="271"/>
      <c r="JQ100" s="271"/>
      <c r="JR100" s="271"/>
      <c r="JS100" s="271"/>
      <c r="JT100" s="271"/>
      <c r="JU100" s="271"/>
      <c r="JV100" s="271"/>
      <c r="JW100" s="271"/>
      <c r="JX100" s="271"/>
      <c r="JY100" s="271"/>
      <c r="JZ100" s="271"/>
      <c r="KA100" s="271"/>
      <c r="KB100" s="271"/>
      <c r="KC100" s="271"/>
      <c r="KD100" s="271"/>
      <c r="KE100" s="271"/>
      <c r="KF100" s="271"/>
      <c r="KG100" s="271"/>
      <c r="KH100" s="271"/>
      <c r="KI100" s="271"/>
      <c r="KJ100" s="271"/>
      <c r="KK100" s="271"/>
      <c r="KL100" s="271"/>
      <c r="KM100" s="271"/>
      <c r="KN100" s="271"/>
      <c r="KO100" s="271"/>
      <c r="KP100" s="271"/>
      <c r="KQ100" s="271"/>
      <c r="KR100" s="271"/>
      <c r="KS100" s="271"/>
      <c r="KT100" s="271"/>
      <c r="KU100" s="271"/>
      <c r="KV100" s="271"/>
      <c r="KW100" s="271"/>
      <c r="KX100" s="271"/>
      <c r="KY100" s="271"/>
      <c r="KZ100" s="271"/>
      <c r="LA100" s="271"/>
      <c r="LB100" s="271"/>
      <c r="LC100" s="271"/>
      <c r="LD100" s="271"/>
      <c r="LE100" s="271"/>
      <c r="LF100" s="271"/>
      <c r="LG100" s="271"/>
      <c r="LH100" s="271"/>
      <c r="LI100" s="271"/>
      <c r="LJ100" s="271"/>
      <c r="LK100" s="271"/>
      <c r="LL100" s="271"/>
      <c r="LM100" s="271"/>
      <c r="LN100" s="271"/>
      <c r="LO100" s="271"/>
      <c r="LP100" s="271"/>
      <c r="LQ100" s="271"/>
      <c r="LR100" s="271"/>
      <c r="LS100" s="271"/>
      <c r="LT100" s="271"/>
      <c r="LU100" s="271"/>
      <c r="LV100" s="271"/>
      <c r="LW100" s="271"/>
      <c r="LX100" s="271"/>
      <c r="LY100" s="271"/>
      <c r="LZ100" s="271"/>
      <c r="MA100" s="271"/>
      <c r="MB100" s="271"/>
      <c r="MC100" s="271"/>
      <c r="MD100" s="271"/>
      <c r="ME100" s="271"/>
      <c r="MF100" s="271"/>
      <c r="MG100" s="271"/>
      <c r="MH100" s="271"/>
      <c r="MI100" s="271"/>
      <c r="MJ100" s="271"/>
      <c r="MK100" s="271"/>
      <c r="ML100" s="271"/>
      <c r="MM100" s="271"/>
      <c r="MN100" s="271"/>
      <c r="MO100" s="271"/>
      <c r="MP100" s="271"/>
      <c r="MQ100" s="271"/>
      <c r="MR100" s="271"/>
      <c r="MS100" s="271"/>
      <c r="MT100" s="271"/>
      <c r="MU100" s="271"/>
      <c r="MV100" s="271"/>
      <c r="MW100" s="271"/>
      <c r="MX100" s="271"/>
      <c r="MY100" s="271"/>
      <c r="MZ100" s="271"/>
      <c r="NA100" s="271"/>
      <c r="NB100" s="271"/>
      <c r="NC100" s="271"/>
      <c r="ND100" s="271"/>
      <c r="NE100" s="271"/>
      <c r="NF100" s="271"/>
      <c r="NG100" s="271"/>
      <c r="NH100" s="271"/>
      <c r="NI100" s="271"/>
      <c r="NJ100" s="271"/>
      <c r="NK100" s="271"/>
      <c r="NL100" s="271"/>
      <c r="NM100" s="271"/>
      <c r="NN100" s="271"/>
      <c r="NO100" s="271"/>
      <c r="NP100" s="271"/>
      <c r="NQ100" s="271"/>
      <c r="NR100" s="271"/>
      <c r="NS100" s="271"/>
      <c r="NT100" s="271"/>
      <c r="NU100" s="271"/>
      <c r="NV100" s="271"/>
      <c r="NW100" s="271"/>
      <c r="NX100" s="271"/>
      <c r="NY100" s="271"/>
      <c r="NZ100" s="271"/>
      <c r="OA100" s="271"/>
      <c r="OB100" s="271"/>
      <c r="OC100" s="271"/>
      <c r="OD100" s="271"/>
      <c r="OE100" s="271"/>
      <c r="OF100" s="271"/>
      <c r="OG100" s="271"/>
      <c r="OH100" s="271"/>
      <c r="OI100" s="271"/>
      <c r="OJ100" s="271"/>
      <c r="OK100" s="271"/>
      <c r="OL100" s="271"/>
      <c r="OM100" s="271"/>
      <c r="ON100" s="271"/>
      <c r="OO100" s="271"/>
      <c r="OP100" s="271"/>
      <c r="OQ100" s="271"/>
      <c r="OR100" s="271"/>
      <c r="OS100" s="271"/>
      <c r="OT100" s="271"/>
      <c r="OU100" s="271"/>
      <c r="OV100" s="271"/>
      <c r="OW100" s="271"/>
      <c r="OX100" s="271"/>
      <c r="OY100" s="271"/>
      <c r="OZ100" s="271"/>
      <c r="PA100" s="271"/>
      <c r="PB100" s="271"/>
      <c r="PC100" s="271"/>
      <c r="PD100" s="271"/>
      <c r="PE100" s="271"/>
      <c r="PF100" s="271"/>
      <c r="PG100" s="271"/>
      <c r="PH100" s="271"/>
      <c r="PI100" s="271"/>
      <c r="PJ100" s="271"/>
      <c r="PK100" s="271"/>
      <c r="PL100" s="271"/>
      <c r="PM100" s="271"/>
      <c r="PN100" s="271"/>
      <c r="PO100" s="271"/>
      <c r="PP100" s="271"/>
      <c r="PQ100" s="271"/>
      <c r="PR100" s="271"/>
      <c r="PS100" s="271"/>
      <c r="PT100" s="271"/>
      <c r="PU100" s="271"/>
      <c r="PV100" s="271"/>
      <c r="PW100" s="271"/>
      <c r="PX100" s="271"/>
      <c r="PY100" s="271"/>
      <c r="PZ100" s="271"/>
      <c r="QA100" s="271"/>
      <c r="QB100" s="271"/>
      <c r="QC100" s="271"/>
      <c r="QD100" s="271"/>
      <c r="QE100" s="271"/>
      <c r="QF100" s="271"/>
      <c r="QG100" s="271"/>
      <c r="QH100" s="271"/>
      <c r="QI100" s="271"/>
      <c r="QJ100" s="271"/>
      <c r="QK100" s="271"/>
      <c r="QL100" s="271"/>
      <c r="QM100" s="271"/>
      <c r="QN100" s="271"/>
      <c r="QO100" s="271"/>
      <c r="QP100" s="271"/>
      <c r="QQ100" s="271"/>
      <c r="QR100" s="271"/>
      <c r="QS100" s="271"/>
      <c r="QT100" s="271"/>
      <c r="QU100" s="271"/>
      <c r="QV100" s="271"/>
      <c r="QW100" s="271"/>
      <c r="QX100" s="271"/>
      <c r="QY100" s="271"/>
      <c r="QZ100" s="271"/>
      <c r="RA100" s="271"/>
      <c r="RB100" s="271"/>
      <c r="RC100" s="271"/>
      <c r="RD100" s="271"/>
      <c r="RE100" s="271"/>
      <c r="RF100" s="271"/>
      <c r="RG100" s="271"/>
      <c r="RH100" s="271"/>
      <c r="RI100" s="271"/>
      <c r="RJ100" s="271"/>
      <c r="RK100" s="271"/>
      <c r="RL100" s="271"/>
      <c r="RM100" s="271"/>
      <c r="RN100" s="271"/>
      <c r="RO100" s="271"/>
      <c r="RP100" s="271"/>
      <c r="RQ100" s="271"/>
      <c r="RR100" s="271"/>
      <c r="RS100" s="271"/>
      <c r="RT100" s="271"/>
      <c r="RU100" s="271"/>
      <c r="RV100" s="271"/>
      <c r="RW100" s="271"/>
      <c r="RX100" s="271"/>
      <c r="RY100" s="271"/>
      <c r="RZ100" s="271"/>
      <c r="SA100" s="271"/>
      <c r="SB100" s="271"/>
      <c r="SC100" s="271"/>
      <c r="SD100" s="271"/>
      <c r="SE100" s="271"/>
      <c r="SF100" s="271"/>
      <c r="SG100" s="271"/>
      <c r="SH100" s="271"/>
      <c r="SI100" s="271"/>
      <c r="SJ100" s="271"/>
      <c r="SK100" s="271"/>
      <c r="SL100" s="271"/>
      <c r="SM100" s="271"/>
      <c r="SN100" s="271"/>
      <c r="SO100" s="271"/>
      <c r="SP100" s="271"/>
      <c r="SQ100" s="271"/>
      <c r="SR100" s="271"/>
      <c r="SS100" s="271"/>
      <c r="ST100" s="271"/>
      <c r="SU100" s="271"/>
      <c r="SV100" s="271"/>
      <c r="SW100" s="271"/>
      <c r="SX100" s="271"/>
      <c r="SY100" s="271"/>
      <c r="SZ100" s="271"/>
      <c r="TA100" s="271"/>
      <c r="TB100" s="271"/>
      <c r="TC100" s="271"/>
      <c r="TD100" s="271"/>
      <c r="TE100" s="271"/>
      <c r="TF100" s="271"/>
      <c r="TG100" s="271"/>
      <c r="TH100" s="271"/>
      <c r="TI100" s="271"/>
      <c r="TJ100" s="271"/>
      <c r="TK100" s="271"/>
      <c r="TL100" s="271"/>
      <c r="TM100" s="271"/>
      <c r="TN100" s="271"/>
      <c r="TO100" s="271"/>
      <c r="TP100" s="271"/>
      <c r="TQ100" s="271"/>
      <c r="TR100" s="271"/>
      <c r="TS100" s="271"/>
      <c r="TT100" s="271"/>
      <c r="TU100" s="271"/>
      <c r="TV100" s="271"/>
      <c r="TW100" s="271"/>
      <c r="TX100" s="271"/>
      <c r="TY100" s="271"/>
      <c r="TZ100" s="271"/>
      <c r="UA100" s="271"/>
      <c r="UB100" s="271"/>
      <c r="UC100" s="271"/>
      <c r="UD100" s="271"/>
      <c r="UE100" s="271"/>
      <c r="UF100" s="271"/>
      <c r="UG100" s="271"/>
      <c r="UH100" s="271"/>
      <c r="UI100" s="271"/>
      <c r="UJ100" s="271"/>
      <c r="UK100" s="271"/>
      <c r="UL100" s="271"/>
      <c r="UM100" s="271"/>
      <c r="UN100" s="271"/>
      <c r="UO100" s="271"/>
      <c r="UP100" s="271"/>
      <c r="UQ100" s="271"/>
      <c r="UR100" s="271"/>
      <c r="US100" s="271"/>
      <c r="UT100" s="271"/>
      <c r="UU100" s="271"/>
      <c r="UV100" s="271"/>
      <c r="UW100" s="271"/>
      <c r="UX100" s="271"/>
      <c r="UY100" s="271"/>
      <c r="UZ100" s="271"/>
      <c r="VA100" s="271"/>
      <c r="VB100" s="271"/>
      <c r="VC100" s="271"/>
      <c r="VD100" s="271"/>
      <c r="VE100" s="271"/>
      <c r="VF100" s="271"/>
      <c r="VG100" s="271"/>
      <c r="VH100" s="271"/>
      <c r="VI100" s="271"/>
      <c r="VJ100" s="271"/>
      <c r="VK100" s="271"/>
      <c r="VL100" s="271"/>
      <c r="VM100" s="271"/>
      <c r="VN100" s="271"/>
      <c r="VO100" s="271"/>
      <c r="VP100" s="271"/>
      <c r="VQ100" s="271"/>
      <c r="VR100" s="271"/>
      <c r="VS100" s="271"/>
      <c r="VT100" s="271"/>
      <c r="VU100" s="271"/>
      <c r="VV100" s="271"/>
      <c r="VW100" s="271"/>
      <c r="VX100" s="271"/>
      <c r="VY100" s="271"/>
      <c r="VZ100" s="271"/>
      <c r="WA100" s="271"/>
      <c r="WB100" s="271"/>
      <c r="WC100" s="271"/>
      <c r="WD100" s="271"/>
      <c r="WE100" s="271"/>
      <c r="WF100" s="271"/>
      <c r="WG100" s="271"/>
      <c r="WH100" s="271"/>
      <c r="WI100" s="271"/>
      <c r="WJ100" s="271"/>
      <c r="WK100" s="271"/>
      <c r="WL100" s="271"/>
      <c r="WM100" s="271"/>
      <c r="WN100" s="271"/>
      <c r="WO100" s="271"/>
      <c r="WP100" s="271"/>
      <c r="WQ100" s="271"/>
      <c r="WR100" s="271"/>
      <c r="WS100" s="271"/>
      <c r="WT100" s="271"/>
      <c r="WU100" s="271"/>
      <c r="WV100" s="271"/>
      <c r="WW100" s="271"/>
      <c r="WX100" s="271"/>
      <c r="WY100" s="271"/>
      <c r="WZ100" s="271"/>
      <c r="XA100" s="271"/>
      <c r="XB100" s="271"/>
      <c r="XC100" s="271"/>
      <c r="XD100" s="271"/>
      <c r="XE100" s="271"/>
      <c r="XF100" s="271"/>
      <c r="XG100" s="271"/>
      <c r="XH100" s="271"/>
      <c r="XI100" s="271"/>
      <c r="XJ100" s="271"/>
      <c r="XK100" s="271"/>
      <c r="XL100" s="271"/>
      <c r="XM100" s="271"/>
      <c r="XN100" s="271"/>
      <c r="XO100" s="271"/>
      <c r="XP100" s="271"/>
      <c r="XQ100" s="271"/>
      <c r="XR100" s="271"/>
      <c r="XS100" s="271"/>
      <c r="XT100" s="271"/>
      <c r="XU100" s="271"/>
      <c r="XV100" s="271"/>
      <c r="XW100" s="271"/>
      <c r="XX100" s="271"/>
      <c r="XY100" s="271"/>
      <c r="XZ100" s="271"/>
      <c r="YA100" s="271"/>
      <c r="YB100" s="271"/>
      <c r="YC100" s="271"/>
      <c r="YD100" s="271"/>
      <c r="YE100" s="271"/>
      <c r="YF100" s="271"/>
      <c r="YG100" s="271"/>
      <c r="YH100" s="271"/>
      <c r="YI100" s="271"/>
      <c r="YJ100" s="271"/>
      <c r="YK100" s="271"/>
      <c r="YL100" s="271"/>
      <c r="YM100" s="271"/>
      <c r="YN100" s="271"/>
      <c r="YO100" s="271"/>
      <c r="YP100" s="271"/>
      <c r="YQ100" s="271"/>
      <c r="YR100" s="271"/>
      <c r="YS100" s="271"/>
      <c r="YT100" s="271"/>
      <c r="YU100" s="271"/>
      <c r="YV100" s="271"/>
      <c r="YW100" s="271"/>
      <c r="YX100" s="271"/>
      <c r="YY100" s="271"/>
      <c r="YZ100" s="271"/>
      <c r="ZA100" s="271"/>
      <c r="ZB100" s="271"/>
      <c r="ZC100" s="271"/>
      <c r="ZD100" s="271"/>
      <c r="ZE100" s="271"/>
      <c r="ZF100" s="271"/>
      <c r="ZG100" s="271"/>
      <c r="ZH100" s="271"/>
      <c r="ZI100" s="271"/>
      <c r="ZJ100" s="271"/>
      <c r="ZK100" s="271"/>
      <c r="ZL100" s="271"/>
      <c r="ZM100" s="271"/>
      <c r="ZN100" s="271"/>
      <c r="ZO100" s="271"/>
      <c r="ZP100" s="271"/>
      <c r="ZQ100" s="271"/>
      <c r="ZR100" s="271"/>
      <c r="ZS100" s="271"/>
      <c r="ZT100" s="271"/>
      <c r="ZU100" s="271"/>
      <c r="ZV100" s="271"/>
      <c r="ZW100" s="271"/>
      <c r="ZX100" s="271"/>
      <c r="ZY100" s="271"/>
      <c r="ZZ100" s="271"/>
      <c r="AAA100" s="271"/>
      <c r="AAB100" s="271"/>
      <c r="AAC100" s="271"/>
      <c r="AAD100" s="271"/>
      <c r="AAE100" s="271"/>
      <c r="AAF100" s="271"/>
      <c r="AAG100" s="271"/>
      <c r="AAH100" s="271"/>
      <c r="AAI100" s="271"/>
      <c r="AAJ100" s="271"/>
      <c r="AAK100" s="271"/>
      <c r="AAL100" s="271"/>
      <c r="AAM100" s="271"/>
      <c r="AAN100" s="271"/>
      <c r="AAO100" s="271"/>
      <c r="AAP100" s="271"/>
      <c r="AAQ100" s="271"/>
      <c r="AAR100" s="271"/>
      <c r="AAS100" s="271"/>
      <c r="AAT100" s="271"/>
      <c r="AAU100" s="271"/>
      <c r="AAV100" s="271"/>
      <c r="AAW100" s="271"/>
      <c r="AAX100" s="271"/>
      <c r="AAY100" s="271"/>
      <c r="AAZ100" s="271"/>
      <c r="ABA100" s="271"/>
      <c r="ABB100" s="271"/>
      <c r="ABC100" s="271"/>
      <c r="ABD100" s="271"/>
      <c r="ABE100" s="271"/>
      <c r="ABF100" s="271"/>
      <c r="ABG100" s="271"/>
      <c r="ABH100" s="271"/>
      <c r="ABI100" s="271"/>
      <c r="ABJ100" s="271"/>
      <c r="ABK100" s="271"/>
      <c r="ABL100" s="271"/>
      <c r="ABM100" s="271"/>
      <c r="ABN100" s="271"/>
      <c r="ABO100" s="271"/>
      <c r="ABP100" s="271"/>
      <c r="ABQ100" s="271"/>
      <c r="ABR100" s="271"/>
      <c r="ABS100" s="271"/>
      <c r="ABT100" s="271"/>
      <c r="ABU100" s="271"/>
      <c r="ABV100" s="271"/>
      <c r="ABW100" s="271"/>
      <c r="ABX100" s="271"/>
      <c r="ABY100" s="271"/>
      <c r="ABZ100" s="271"/>
      <c r="ACA100" s="271"/>
      <c r="ACB100" s="271"/>
      <c r="ACC100" s="271"/>
      <c r="ACD100" s="271"/>
      <c r="ACE100" s="271"/>
      <c r="ACF100" s="271"/>
      <c r="ACG100" s="271"/>
      <c r="ACH100" s="271"/>
      <c r="ACI100" s="271"/>
      <c r="ACJ100" s="271"/>
      <c r="ACK100" s="271"/>
      <c r="ACL100" s="271"/>
      <c r="ACM100" s="271"/>
      <c r="ACN100" s="271"/>
      <c r="ACO100" s="271"/>
      <c r="ACP100" s="271"/>
      <c r="ACQ100" s="271"/>
      <c r="ACR100" s="271"/>
      <c r="ACS100" s="271"/>
      <c r="ACT100" s="271"/>
      <c r="ACU100" s="271"/>
      <c r="ACV100" s="271"/>
      <c r="ACW100" s="271"/>
      <c r="ACX100" s="271"/>
      <c r="ACY100" s="271"/>
      <c r="ACZ100" s="271"/>
      <c r="ADA100" s="271"/>
      <c r="ADB100" s="271"/>
      <c r="ADC100" s="271"/>
      <c r="ADD100" s="271"/>
      <c r="ADE100" s="271"/>
      <c r="ADF100" s="271"/>
      <c r="ADG100" s="271"/>
      <c r="ADH100" s="271"/>
      <c r="ADI100" s="271"/>
      <c r="ADJ100" s="271"/>
      <c r="ADK100" s="271"/>
      <c r="ADL100" s="271"/>
      <c r="ADM100" s="271"/>
      <c r="ADN100" s="271"/>
      <c r="ADO100" s="271"/>
      <c r="ADP100" s="271"/>
      <c r="ADQ100" s="271"/>
      <c r="ADR100" s="271"/>
      <c r="ADS100" s="271"/>
      <c r="ADT100" s="271"/>
      <c r="ADU100" s="271"/>
      <c r="ADV100" s="271"/>
      <c r="ADW100" s="271"/>
      <c r="ADX100" s="271"/>
      <c r="ADY100" s="271"/>
      <c r="ADZ100" s="271"/>
      <c r="AEA100" s="271"/>
      <c r="AEB100" s="271"/>
      <c r="AEC100" s="271"/>
      <c r="AED100" s="271"/>
      <c r="AEE100" s="271"/>
      <c r="AEF100" s="271"/>
      <c r="AEG100" s="271"/>
      <c r="AEH100" s="271"/>
      <c r="AEI100" s="271"/>
      <c r="AEJ100" s="271"/>
      <c r="AEK100" s="271"/>
      <c r="AEL100" s="271"/>
      <c r="AEM100" s="271"/>
      <c r="AEN100" s="271"/>
      <c r="AEO100" s="271"/>
      <c r="AEP100" s="271"/>
      <c r="AEQ100" s="271"/>
      <c r="AER100" s="271"/>
      <c r="AES100" s="271"/>
      <c r="AET100" s="271"/>
      <c r="AEU100" s="271"/>
      <c r="AEV100" s="271"/>
      <c r="AEW100" s="271"/>
      <c r="AEX100" s="271"/>
      <c r="AEY100" s="271"/>
      <c r="AEZ100" s="271"/>
      <c r="AFA100" s="271"/>
      <c r="AFB100" s="271"/>
      <c r="AFC100" s="271"/>
      <c r="AFD100" s="271"/>
      <c r="AFE100" s="271"/>
      <c r="AFF100" s="271"/>
      <c r="AFG100" s="271"/>
      <c r="AFH100" s="271"/>
      <c r="AFI100" s="271"/>
      <c r="AFJ100" s="271"/>
      <c r="AFK100" s="271"/>
      <c r="AFL100" s="271"/>
      <c r="AFM100" s="271"/>
      <c r="AFN100" s="271"/>
      <c r="AFO100" s="271"/>
      <c r="AFP100" s="271"/>
      <c r="AFQ100" s="271"/>
      <c r="AFR100" s="271"/>
      <c r="AFS100" s="271"/>
      <c r="AFT100" s="271"/>
      <c r="AFU100" s="271"/>
      <c r="AFV100" s="271"/>
      <c r="AFW100" s="271"/>
      <c r="AFX100" s="271"/>
      <c r="AFY100" s="271"/>
      <c r="AFZ100" s="271"/>
      <c r="AGA100" s="271"/>
      <c r="AGB100" s="271"/>
      <c r="AGC100" s="271"/>
      <c r="AGD100" s="271"/>
      <c r="AGE100" s="271"/>
      <c r="AGF100" s="271"/>
      <c r="AGG100" s="271"/>
      <c r="AGH100" s="271"/>
      <c r="AGI100" s="271"/>
      <c r="AGJ100" s="271"/>
      <c r="AGK100" s="271"/>
      <c r="AGL100" s="271"/>
      <c r="AGM100" s="271"/>
      <c r="AGN100" s="271"/>
      <c r="AGO100" s="271"/>
      <c r="AGP100" s="271"/>
      <c r="AGQ100" s="271"/>
      <c r="AGR100" s="271"/>
      <c r="AGS100" s="271"/>
      <c r="AGT100" s="271"/>
      <c r="AGU100" s="271"/>
      <c r="AGV100" s="271"/>
      <c r="AGW100" s="271"/>
      <c r="AGX100" s="271"/>
      <c r="AGY100" s="271"/>
      <c r="AGZ100" s="271"/>
      <c r="AHA100" s="271"/>
      <c r="AHB100" s="271"/>
      <c r="AHC100" s="271"/>
      <c r="AHD100" s="271"/>
      <c r="AHE100" s="271"/>
      <c r="AHF100" s="271"/>
      <c r="AHG100" s="271"/>
      <c r="AHH100" s="271"/>
      <c r="AHI100" s="271"/>
      <c r="AHJ100" s="271"/>
      <c r="AHK100" s="271"/>
      <c r="AHL100" s="271"/>
      <c r="AHM100" s="271"/>
      <c r="AHN100" s="271"/>
      <c r="AHO100" s="271"/>
      <c r="AHP100" s="271"/>
      <c r="AHQ100" s="271"/>
      <c r="AHR100" s="271"/>
      <c r="AHS100" s="271"/>
      <c r="AHT100" s="271"/>
      <c r="AHU100" s="271"/>
      <c r="AHV100" s="271"/>
      <c r="AHW100" s="271"/>
      <c r="AHX100" s="271"/>
      <c r="AHY100" s="271"/>
      <c r="AHZ100" s="271"/>
      <c r="AIA100" s="271"/>
      <c r="AIB100" s="271"/>
      <c r="AIC100" s="271"/>
      <c r="AID100" s="271"/>
      <c r="AIE100" s="271"/>
      <c r="AIF100" s="271"/>
      <c r="AIG100" s="271"/>
      <c r="AIH100" s="271"/>
      <c r="AII100" s="271"/>
      <c r="AIJ100" s="271"/>
      <c r="AIK100" s="271"/>
      <c r="AIL100" s="271"/>
      <c r="AIM100" s="271"/>
      <c r="AIN100" s="271"/>
      <c r="AIO100" s="271"/>
      <c r="AIP100" s="271"/>
      <c r="AIQ100" s="271"/>
      <c r="AIR100" s="271"/>
      <c r="AIS100" s="271"/>
      <c r="AIT100" s="271"/>
      <c r="AIU100" s="271"/>
      <c r="AIV100" s="271"/>
      <c r="AIW100" s="271"/>
      <c r="AIX100" s="271"/>
      <c r="AIY100" s="271"/>
      <c r="AIZ100" s="271"/>
      <c r="AJA100" s="271"/>
      <c r="AJB100" s="271"/>
      <c r="AJC100" s="271"/>
      <c r="AJD100" s="271"/>
      <c r="AJE100" s="271"/>
      <c r="AJF100" s="271"/>
      <c r="AJG100" s="271"/>
      <c r="AJH100" s="271"/>
      <c r="AJI100" s="271"/>
      <c r="AJJ100" s="271"/>
      <c r="AJK100" s="271"/>
      <c r="AJL100" s="271"/>
      <c r="AJM100" s="271"/>
      <c r="AJN100" s="271"/>
      <c r="AJO100" s="271"/>
      <c r="AJP100" s="271"/>
      <c r="AJQ100" s="271"/>
      <c r="AJR100" s="271"/>
      <c r="AJS100" s="271"/>
      <c r="AJT100" s="271"/>
      <c r="AJU100" s="271"/>
      <c r="AJV100" s="271"/>
      <c r="AJW100" s="271"/>
      <c r="AJX100" s="271"/>
      <c r="AJY100" s="271"/>
      <c r="AJZ100" s="271"/>
      <c r="AKA100" s="271"/>
      <c r="AKB100" s="271"/>
      <c r="AKC100" s="271"/>
      <c r="AKD100" s="271"/>
      <c r="AKE100" s="271"/>
      <c r="AKF100" s="271"/>
      <c r="AKG100" s="271"/>
      <c r="AKH100" s="271"/>
      <c r="AKI100" s="271"/>
      <c r="AKJ100" s="271"/>
      <c r="AKK100" s="271"/>
      <c r="AKL100" s="271"/>
      <c r="AKM100" s="271"/>
      <c r="AKN100" s="271"/>
      <c r="AKO100" s="271"/>
      <c r="AKP100" s="271"/>
      <c r="AKQ100" s="271"/>
      <c r="AKR100" s="271"/>
      <c r="AKS100" s="271"/>
      <c r="AKT100" s="271"/>
      <c r="AKU100" s="271"/>
      <c r="AKV100" s="271"/>
      <c r="AKW100" s="271"/>
      <c r="AKX100" s="271"/>
      <c r="AKY100" s="271"/>
      <c r="AKZ100" s="271"/>
      <c r="ALA100" s="271"/>
      <c r="ALB100" s="271"/>
      <c r="ALC100" s="271"/>
      <c r="ALD100" s="271"/>
      <c r="ALE100" s="271"/>
      <c r="ALF100" s="271"/>
      <c r="ALG100" s="271"/>
      <c r="ALH100" s="271"/>
      <c r="ALI100" s="271"/>
      <c r="ALJ100" s="271"/>
      <c r="ALK100" s="271"/>
      <c r="ALL100" s="271"/>
      <c r="ALM100" s="271"/>
      <c r="ALN100" s="271"/>
      <c r="ALO100" s="271"/>
      <c r="ALP100" s="271"/>
      <c r="ALQ100" s="271"/>
      <c r="ALR100" s="271"/>
      <c r="ALS100" s="271"/>
      <c r="ALT100" s="271"/>
      <c r="ALU100" s="271"/>
      <c r="ALV100" s="271"/>
      <c r="ALW100" s="271"/>
      <c r="ALX100" s="271"/>
      <c r="ALY100" s="271"/>
      <c r="ALZ100" s="271"/>
      <c r="AMA100" s="271"/>
      <c r="AMB100" s="271"/>
      <c r="AMC100" s="271"/>
      <c r="AMD100" s="271"/>
      <c r="AME100" s="271"/>
      <c r="AMF100" s="271"/>
      <c r="AMG100" s="271"/>
      <c r="AMH100" s="271"/>
      <c r="AMI100" s="271"/>
      <c r="AMJ100" s="271"/>
      <c r="AMK100" s="271"/>
      <c r="AML100" s="271"/>
      <c r="AMM100" s="271"/>
      <c r="AMN100" s="271"/>
      <c r="AMO100" s="271"/>
    </row>
    <row r="101" spans="1:1029" s="1" customFormat="1" ht="69" customHeight="1">
      <c r="A101" s="2"/>
      <c r="B101" s="10">
        <v>15</v>
      </c>
      <c r="C101" s="280">
        <v>82</v>
      </c>
      <c r="D101" s="281">
        <v>23</v>
      </c>
      <c r="E101" s="10" t="s">
        <v>471</v>
      </c>
      <c r="F101" s="10" t="s">
        <v>61</v>
      </c>
      <c r="G101" s="11"/>
      <c r="H101" s="11"/>
      <c r="I101" s="11"/>
      <c r="J101" s="11"/>
      <c r="K101" s="11"/>
      <c r="L101" s="11"/>
      <c r="M101" s="11"/>
      <c r="N101" s="395">
        <v>50</v>
      </c>
      <c r="O101" s="390" t="s">
        <v>472</v>
      </c>
      <c r="P101" s="390" t="s">
        <v>473</v>
      </c>
      <c r="Q101" s="390" t="s">
        <v>64</v>
      </c>
      <c r="R101" s="385">
        <v>5</v>
      </c>
      <c r="S101" s="386">
        <v>28</v>
      </c>
      <c r="T101" s="399"/>
      <c r="U101" s="399"/>
      <c r="V101" s="399">
        <v>1</v>
      </c>
      <c r="W101" s="399"/>
      <c r="X101" s="399"/>
      <c r="Y101" s="399">
        <v>1</v>
      </c>
      <c r="Z101" s="399"/>
      <c r="AA101" s="400"/>
      <c r="AB101" s="383">
        <v>57</v>
      </c>
      <c r="AC101" s="388">
        <v>1</v>
      </c>
      <c r="AD101" s="387" t="s">
        <v>474</v>
      </c>
      <c r="AE101" s="387" t="s">
        <v>92</v>
      </c>
      <c r="AF101" s="387" t="s">
        <v>475</v>
      </c>
      <c r="AG101" s="387" t="s">
        <v>68</v>
      </c>
      <c r="AH101" s="387" t="s">
        <v>68</v>
      </c>
      <c r="AI101" s="387" t="s">
        <v>68</v>
      </c>
      <c r="AJ101" s="387" t="s">
        <v>68</v>
      </c>
      <c r="AK101" s="387" t="s">
        <v>68</v>
      </c>
      <c r="AL101" s="387" t="s">
        <v>469</v>
      </c>
      <c r="AM101" s="387" t="s">
        <v>476</v>
      </c>
      <c r="AN101" s="390" t="s">
        <v>403</v>
      </c>
      <c r="AO101" s="390" t="s">
        <v>404</v>
      </c>
      <c r="AP101" s="390">
        <v>1</v>
      </c>
      <c r="AQ101" s="384" t="s">
        <v>81</v>
      </c>
      <c r="AR101" s="392">
        <v>42163</v>
      </c>
      <c r="AS101" s="392">
        <v>43259</v>
      </c>
      <c r="AT101" s="387"/>
      <c r="AU101" s="387"/>
      <c r="AV101" s="387">
        <v>1</v>
      </c>
      <c r="AW101" s="387"/>
      <c r="AX101" s="387"/>
      <c r="AY101" s="387"/>
      <c r="AZ101" s="387"/>
      <c r="BA101" s="387"/>
      <c r="BB101" s="387"/>
      <c r="BC101" s="387"/>
      <c r="BD101" s="387"/>
      <c r="BE101" s="387">
        <v>1</v>
      </c>
      <c r="BF101" s="387">
        <v>1</v>
      </c>
      <c r="BG101" s="387"/>
      <c r="BH101" s="387"/>
      <c r="BI101" s="387"/>
      <c r="BJ101" s="387"/>
      <c r="BK101" s="389">
        <v>1230</v>
      </c>
      <c r="BL101" s="10"/>
      <c r="BM101" s="10"/>
      <c r="BN101" s="10">
        <v>95</v>
      </c>
      <c r="BO101" s="10" t="s">
        <v>74</v>
      </c>
      <c r="BP101" s="10" t="s">
        <v>74</v>
      </c>
      <c r="BQ101" s="10">
        <v>1</v>
      </c>
      <c r="BR101" s="10" t="str">
        <f t="shared" si="1"/>
        <v>82_23</v>
      </c>
      <c r="BS101" s="282"/>
      <c r="BT101" s="10"/>
      <c r="BU101" s="10" t="s">
        <v>1777</v>
      </c>
      <c r="BV101" s="10"/>
      <c r="BW101" s="289"/>
      <c r="BX101" s="289"/>
      <c r="BY101" s="457"/>
      <c r="BZ101" s="457"/>
      <c r="CA101" s="457"/>
      <c r="CB101" s="271"/>
      <c r="CC101" s="458" t="s">
        <v>1959</v>
      </c>
      <c r="CD101" s="271"/>
      <c r="CE101" s="271"/>
      <c r="CF101" s="271"/>
      <c r="CG101" s="271"/>
      <c r="CH101" s="271"/>
      <c r="CI101" s="271"/>
      <c r="CJ101" s="271"/>
      <c r="CK101" s="271"/>
      <c r="CL101" s="271"/>
      <c r="CM101" s="271"/>
      <c r="CN101" s="271"/>
      <c r="CO101" s="271"/>
      <c r="CP101" s="271"/>
      <c r="CQ101" s="271"/>
      <c r="CR101" s="271"/>
      <c r="CS101" s="271"/>
      <c r="CT101" s="271"/>
      <c r="CU101" s="271"/>
      <c r="CV101" s="271"/>
      <c r="CW101" s="271"/>
      <c r="CX101" s="271"/>
      <c r="CY101" s="271"/>
      <c r="CZ101" s="271"/>
      <c r="DA101" s="271"/>
      <c r="DB101" s="271"/>
      <c r="DC101" s="271"/>
      <c r="DD101" s="271"/>
      <c r="DE101" s="271"/>
      <c r="DF101" s="271"/>
      <c r="DG101" s="271"/>
      <c r="DH101" s="271"/>
      <c r="DI101" s="271"/>
      <c r="DJ101" s="271"/>
      <c r="DK101" s="271"/>
      <c r="DL101" s="271"/>
      <c r="DM101" s="271"/>
      <c r="DN101" s="271"/>
      <c r="DO101" s="271"/>
      <c r="DP101" s="271"/>
      <c r="DQ101" s="271"/>
      <c r="DR101" s="271"/>
      <c r="DS101" s="271"/>
      <c r="DT101" s="271"/>
      <c r="DU101" s="271"/>
      <c r="DV101" s="271"/>
      <c r="DW101" s="271"/>
      <c r="DX101" s="271"/>
      <c r="DY101" s="271"/>
      <c r="DZ101" s="271"/>
      <c r="EA101" s="271"/>
      <c r="EB101" s="271"/>
      <c r="EC101" s="271"/>
      <c r="ED101" s="271"/>
      <c r="EE101" s="271"/>
      <c r="EF101" s="271"/>
      <c r="EG101" s="271"/>
      <c r="EH101" s="271"/>
      <c r="EI101" s="271"/>
      <c r="EJ101" s="271"/>
      <c r="EK101" s="271"/>
      <c r="EL101" s="271"/>
      <c r="EM101" s="271"/>
      <c r="EN101" s="271"/>
      <c r="EO101" s="271"/>
      <c r="EP101" s="271"/>
      <c r="EQ101" s="271"/>
      <c r="ER101" s="271"/>
      <c r="ES101" s="271"/>
      <c r="ET101" s="271"/>
      <c r="EU101" s="271"/>
      <c r="EV101" s="271"/>
      <c r="EW101" s="271"/>
      <c r="EX101" s="271"/>
      <c r="EY101" s="271"/>
      <c r="EZ101" s="271"/>
      <c r="FA101" s="271"/>
      <c r="FB101" s="271"/>
      <c r="FC101" s="271"/>
      <c r="FD101" s="271"/>
      <c r="FE101" s="271"/>
      <c r="FF101" s="271"/>
      <c r="FG101" s="271"/>
      <c r="FH101" s="271"/>
      <c r="FI101" s="271"/>
      <c r="FJ101" s="271"/>
      <c r="FK101" s="271"/>
      <c r="FL101" s="271"/>
      <c r="FM101" s="271"/>
      <c r="FN101" s="271"/>
      <c r="FO101" s="271"/>
      <c r="FP101" s="271"/>
      <c r="FQ101" s="271"/>
      <c r="FR101" s="271"/>
      <c r="FS101" s="271"/>
      <c r="FT101" s="271"/>
      <c r="FU101" s="271"/>
      <c r="FV101" s="271"/>
      <c r="FW101" s="271"/>
      <c r="FX101" s="271"/>
      <c r="FY101" s="271"/>
      <c r="FZ101" s="271"/>
      <c r="GA101" s="271"/>
      <c r="GB101" s="271"/>
      <c r="GC101" s="271"/>
      <c r="GD101" s="271"/>
      <c r="GE101" s="271"/>
      <c r="GF101" s="271"/>
      <c r="GG101" s="271"/>
      <c r="GH101" s="271"/>
      <c r="GI101" s="271"/>
      <c r="GJ101" s="271"/>
      <c r="GK101" s="271"/>
      <c r="GL101" s="271"/>
      <c r="GM101" s="271"/>
      <c r="GN101" s="271"/>
      <c r="GO101" s="271"/>
      <c r="GP101" s="271"/>
      <c r="GQ101" s="271"/>
      <c r="GR101" s="271"/>
      <c r="GS101" s="271"/>
      <c r="GT101" s="271"/>
      <c r="GU101" s="271"/>
      <c r="GV101" s="271"/>
      <c r="GW101" s="271"/>
      <c r="GX101" s="271"/>
      <c r="GY101" s="271"/>
      <c r="GZ101" s="271"/>
      <c r="HA101" s="271"/>
      <c r="HB101" s="271"/>
      <c r="HC101" s="271"/>
      <c r="HD101" s="271"/>
      <c r="HE101" s="271"/>
      <c r="HF101" s="271"/>
      <c r="HG101" s="271"/>
      <c r="HH101" s="271"/>
      <c r="HI101" s="271"/>
      <c r="HJ101" s="271"/>
      <c r="HK101" s="271"/>
      <c r="HL101" s="271"/>
      <c r="HM101" s="271"/>
      <c r="HN101" s="271"/>
      <c r="HO101" s="271"/>
      <c r="HP101" s="271"/>
      <c r="HQ101" s="271"/>
      <c r="HR101" s="271"/>
      <c r="HS101" s="271"/>
      <c r="HT101" s="271"/>
      <c r="HU101" s="271"/>
      <c r="HV101" s="271"/>
      <c r="HW101" s="271"/>
      <c r="HX101" s="271"/>
      <c r="HY101" s="271"/>
      <c r="HZ101" s="271"/>
      <c r="IA101" s="271"/>
      <c r="IB101" s="271"/>
      <c r="IC101" s="271"/>
      <c r="ID101" s="271"/>
      <c r="IE101" s="271"/>
      <c r="IF101" s="271"/>
      <c r="IG101" s="271"/>
      <c r="IH101" s="271"/>
      <c r="II101" s="271"/>
      <c r="IJ101" s="271"/>
      <c r="IK101" s="271"/>
      <c r="IL101" s="271"/>
      <c r="IM101" s="271"/>
      <c r="IN101" s="271"/>
      <c r="IO101" s="271"/>
      <c r="IP101" s="271"/>
      <c r="IQ101" s="271"/>
      <c r="IR101" s="271"/>
      <c r="IS101" s="271"/>
      <c r="IT101" s="271"/>
      <c r="IU101" s="271"/>
      <c r="IV101" s="271"/>
      <c r="IW101" s="271"/>
      <c r="IX101" s="271"/>
      <c r="IY101" s="271"/>
      <c r="IZ101" s="271"/>
      <c r="JA101" s="271"/>
      <c r="JB101" s="271"/>
      <c r="JC101" s="271"/>
      <c r="JD101" s="271"/>
      <c r="JE101" s="271"/>
      <c r="JF101" s="271"/>
      <c r="JG101" s="271"/>
      <c r="JH101" s="271"/>
      <c r="JI101" s="271"/>
      <c r="JJ101" s="271"/>
      <c r="JK101" s="271"/>
      <c r="JL101" s="271"/>
      <c r="JM101" s="271"/>
      <c r="JN101" s="271"/>
      <c r="JO101" s="271"/>
      <c r="JP101" s="271"/>
      <c r="JQ101" s="271"/>
      <c r="JR101" s="271"/>
      <c r="JS101" s="271"/>
      <c r="JT101" s="271"/>
      <c r="JU101" s="271"/>
      <c r="JV101" s="271"/>
      <c r="JW101" s="271"/>
      <c r="JX101" s="271"/>
      <c r="JY101" s="271"/>
      <c r="JZ101" s="271"/>
      <c r="KA101" s="271"/>
      <c r="KB101" s="271"/>
      <c r="KC101" s="271"/>
      <c r="KD101" s="271"/>
      <c r="KE101" s="271"/>
      <c r="KF101" s="271"/>
      <c r="KG101" s="271"/>
      <c r="KH101" s="271"/>
      <c r="KI101" s="271"/>
      <c r="KJ101" s="271"/>
      <c r="KK101" s="271"/>
      <c r="KL101" s="271"/>
      <c r="KM101" s="271"/>
      <c r="KN101" s="271"/>
      <c r="KO101" s="271"/>
      <c r="KP101" s="271"/>
      <c r="KQ101" s="271"/>
      <c r="KR101" s="271"/>
      <c r="KS101" s="271"/>
      <c r="KT101" s="271"/>
      <c r="KU101" s="271"/>
      <c r="KV101" s="271"/>
      <c r="KW101" s="271"/>
      <c r="KX101" s="271"/>
      <c r="KY101" s="271"/>
      <c r="KZ101" s="271"/>
      <c r="LA101" s="271"/>
      <c r="LB101" s="271"/>
      <c r="LC101" s="271"/>
      <c r="LD101" s="271"/>
      <c r="LE101" s="271"/>
      <c r="LF101" s="271"/>
      <c r="LG101" s="271"/>
      <c r="LH101" s="271"/>
      <c r="LI101" s="271"/>
      <c r="LJ101" s="271"/>
      <c r="LK101" s="271"/>
      <c r="LL101" s="271"/>
      <c r="LM101" s="271"/>
      <c r="LN101" s="271"/>
      <c r="LO101" s="271"/>
      <c r="LP101" s="271"/>
      <c r="LQ101" s="271"/>
      <c r="LR101" s="271"/>
      <c r="LS101" s="271"/>
      <c r="LT101" s="271"/>
      <c r="LU101" s="271"/>
      <c r="LV101" s="271"/>
      <c r="LW101" s="271"/>
      <c r="LX101" s="271"/>
      <c r="LY101" s="271"/>
      <c r="LZ101" s="271"/>
      <c r="MA101" s="271"/>
      <c r="MB101" s="271"/>
      <c r="MC101" s="271"/>
      <c r="MD101" s="271"/>
      <c r="ME101" s="271"/>
      <c r="MF101" s="271"/>
      <c r="MG101" s="271"/>
      <c r="MH101" s="271"/>
      <c r="MI101" s="271"/>
      <c r="MJ101" s="271"/>
      <c r="MK101" s="271"/>
      <c r="ML101" s="271"/>
      <c r="MM101" s="271"/>
      <c r="MN101" s="271"/>
      <c r="MO101" s="271"/>
      <c r="MP101" s="271"/>
      <c r="MQ101" s="271"/>
      <c r="MR101" s="271"/>
      <c r="MS101" s="271"/>
      <c r="MT101" s="271"/>
      <c r="MU101" s="271"/>
      <c r="MV101" s="271"/>
      <c r="MW101" s="271"/>
      <c r="MX101" s="271"/>
      <c r="MY101" s="271"/>
      <c r="MZ101" s="271"/>
      <c r="NA101" s="271"/>
      <c r="NB101" s="271"/>
      <c r="NC101" s="271"/>
      <c r="ND101" s="271"/>
      <c r="NE101" s="271"/>
      <c r="NF101" s="271"/>
      <c r="NG101" s="271"/>
      <c r="NH101" s="271"/>
      <c r="NI101" s="271"/>
      <c r="NJ101" s="271"/>
      <c r="NK101" s="271"/>
      <c r="NL101" s="271"/>
      <c r="NM101" s="271"/>
      <c r="NN101" s="271"/>
      <c r="NO101" s="271"/>
      <c r="NP101" s="271"/>
      <c r="NQ101" s="271"/>
      <c r="NR101" s="271"/>
      <c r="NS101" s="271"/>
      <c r="NT101" s="271"/>
      <c r="NU101" s="271"/>
      <c r="NV101" s="271"/>
      <c r="NW101" s="271"/>
      <c r="NX101" s="271"/>
      <c r="NY101" s="271"/>
      <c r="NZ101" s="271"/>
      <c r="OA101" s="271"/>
      <c r="OB101" s="271"/>
      <c r="OC101" s="271"/>
      <c r="OD101" s="271"/>
      <c r="OE101" s="271"/>
      <c r="OF101" s="271"/>
      <c r="OG101" s="271"/>
      <c r="OH101" s="271"/>
      <c r="OI101" s="271"/>
      <c r="OJ101" s="271"/>
      <c r="OK101" s="271"/>
      <c r="OL101" s="271"/>
      <c r="OM101" s="271"/>
      <c r="ON101" s="271"/>
      <c r="OO101" s="271"/>
      <c r="OP101" s="271"/>
      <c r="OQ101" s="271"/>
      <c r="OR101" s="271"/>
      <c r="OS101" s="271"/>
      <c r="OT101" s="271"/>
      <c r="OU101" s="271"/>
      <c r="OV101" s="271"/>
      <c r="OW101" s="271"/>
      <c r="OX101" s="271"/>
      <c r="OY101" s="271"/>
      <c r="OZ101" s="271"/>
      <c r="PA101" s="271"/>
      <c r="PB101" s="271"/>
      <c r="PC101" s="271"/>
      <c r="PD101" s="271"/>
      <c r="PE101" s="271"/>
      <c r="PF101" s="271"/>
      <c r="PG101" s="271"/>
      <c r="PH101" s="271"/>
      <c r="PI101" s="271"/>
      <c r="PJ101" s="271"/>
      <c r="PK101" s="271"/>
      <c r="PL101" s="271"/>
      <c r="PM101" s="271"/>
      <c r="PN101" s="271"/>
      <c r="PO101" s="271"/>
      <c r="PP101" s="271"/>
      <c r="PQ101" s="271"/>
      <c r="PR101" s="271"/>
      <c r="PS101" s="271"/>
      <c r="PT101" s="271"/>
      <c r="PU101" s="271"/>
      <c r="PV101" s="271"/>
      <c r="PW101" s="271"/>
      <c r="PX101" s="271"/>
      <c r="PY101" s="271"/>
      <c r="PZ101" s="271"/>
      <c r="QA101" s="271"/>
      <c r="QB101" s="271"/>
      <c r="QC101" s="271"/>
      <c r="QD101" s="271"/>
      <c r="QE101" s="271"/>
      <c r="QF101" s="271"/>
      <c r="QG101" s="271"/>
      <c r="QH101" s="271"/>
      <c r="QI101" s="271"/>
      <c r="QJ101" s="271"/>
      <c r="QK101" s="271"/>
      <c r="QL101" s="271"/>
      <c r="QM101" s="271"/>
      <c r="QN101" s="271"/>
      <c r="QO101" s="271"/>
      <c r="QP101" s="271"/>
      <c r="QQ101" s="271"/>
      <c r="QR101" s="271"/>
      <c r="QS101" s="271"/>
      <c r="QT101" s="271"/>
      <c r="QU101" s="271"/>
      <c r="QV101" s="271"/>
      <c r="QW101" s="271"/>
      <c r="QX101" s="271"/>
      <c r="QY101" s="271"/>
      <c r="QZ101" s="271"/>
      <c r="RA101" s="271"/>
      <c r="RB101" s="271"/>
      <c r="RC101" s="271"/>
      <c r="RD101" s="271"/>
      <c r="RE101" s="271"/>
      <c r="RF101" s="271"/>
      <c r="RG101" s="271"/>
      <c r="RH101" s="271"/>
      <c r="RI101" s="271"/>
      <c r="RJ101" s="271"/>
      <c r="RK101" s="271"/>
      <c r="RL101" s="271"/>
      <c r="RM101" s="271"/>
      <c r="RN101" s="271"/>
      <c r="RO101" s="271"/>
      <c r="RP101" s="271"/>
      <c r="RQ101" s="271"/>
      <c r="RR101" s="271"/>
      <c r="RS101" s="271"/>
      <c r="RT101" s="271"/>
      <c r="RU101" s="271"/>
      <c r="RV101" s="271"/>
      <c r="RW101" s="271"/>
      <c r="RX101" s="271"/>
      <c r="RY101" s="271"/>
      <c r="RZ101" s="271"/>
      <c r="SA101" s="271"/>
      <c r="SB101" s="271"/>
      <c r="SC101" s="271"/>
      <c r="SD101" s="271"/>
      <c r="SE101" s="271"/>
      <c r="SF101" s="271"/>
      <c r="SG101" s="271"/>
      <c r="SH101" s="271"/>
      <c r="SI101" s="271"/>
      <c r="SJ101" s="271"/>
      <c r="SK101" s="271"/>
      <c r="SL101" s="271"/>
      <c r="SM101" s="271"/>
      <c r="SN101" s="271"/>
      <c r="SO101" s="271"/>
      <c r="SP101" s="271"/>
      <c r="SQ101" s="271"/>
      <c r="SR101" s="271"/>
      <c r="SS101" s="271"/>
      <c r="ST101" s="271"/>
      <c r="SU101" s="271"/>
      <c r="SV101" s="271"/>
      <c r="SW101" s="271"/>
      <c r="SX101" s="271"/>
      <c r="SY101" s="271"/>
      <c r="SZ101" s="271"/>
      <c r="TA101" s="271"/>
      <c r="TB101" s="271"/>
      <c r="TC101" s="271"/>
      <c r="TD101" s="271"/>
      <c r="TE101" s="271"/>
      <c r="TF101" s="271"/>
      <c r="TG101" s="271"/>
      <c r="TH101" s="271"/>
      <c r="TI101" s="271"/>
      <c r="TJ101" s="271"/>
      <c r="TK101" s="271"/>
      <c r="TL101" s="271"/>
      <c r="TM101" s="271"/>
      <c r="TN101" s="271"/>
      <c r="TO101" s="271"/>
      <c r="TP101" s="271"/>
      <c r="TQ101" s="271"/>
      <c r="TR101" s="271"/>
      <c r="TS101" s="271"/>
      <c r="TT101" s="271"/>
      <c r="TU101" s="271"/>
      <c r="TV101" s="271"/>
      <c r="TW101" s="271"/>
      <c r="TX101" s="271"/>
      <c r="TY101" s="271"/>
      <c r="TZ101" s="271"/>
      <c r="UA101" s="271"/>
      <c r="UB101" s="271"/>
      <c r="UC101" s="271"/>
      <c r="UD101" s="271"/>
      <c r="UE101" s="271"/>
      <c r="UF101" s="271"/>
      <c r="UG101" s="271"/>
      <c r="UH101" s="271"/>
      <c r="UI101" s="271"/>
      <c r="UJ101" s="271"/>
      <c r="UK101" s="271"/>
      <c r="UL101" s="271"/>
      <c r="UM101" s="271"/>
      <c r="UN101" s="271"/>
      <c r="UO101" s="271"/>
      <c r="UP101" s="271"/>
      <c r="UQ101" s="271"/>
      <c r="UR101" s="271"/>
      <c r="US101" s="271"/>
      <c r="UT101" s="271"/>
      <c r="UU101" s="271"/>
      <c r="UV101" s="271"/>
      <c r="UW101" s="271"/>
      <c r="UX101" s="271"/>
      <c r="UY101" s="271"/>
      <c r="UZ101" s="271"/>
      <c r="VA101" s="271"/>
      <c r="VB101" s="271"/>
      <c r="VC101" s="271"/>
      <c r="VD101" s="271"/>
      <c r="VE101" s="271"/>
      <c r="VF101" s="271"/>
      <c r="VG101" s="271"/>
      <c r="VH101" s="271"/>
      <c r="VI101" s="271"/>
      <c r="VJ101" s="271"/>
      <c r="VK101" s="271"/>
      <c r="VL101" s="271"/>
      <c r="VM101" s="271"/>
      <c r="VN101" s="271"/>
      <c r="VO101" s="271"/>
      <c r="VP101" s="271"/>
      <c r="VQ101" s="271"/>
      <c r="VR101" s="271"/>
      <c r="VS101" s="271"/>
      <c r="VT101" s="271"/>
      <c r="VU101" s="271"/>
      <c r="VV101" s="271"/>
      <c r="VW101" s="271"/>
      <c r="VX101" s="271"/>
      <c r="VY101" s="271"/>
      <c r="VZ101" s="271"/>
      <c r="WA101" s="271"/>
      <c r="WB101" s="271"/>
      <c r="WC101" s="271"/>
      <c r="WD101" s="271"/>
      <c r="WE101" s="271"/>
      <c r="WF101" s="271"/>
      <c r="WG101" s="271"/>
      <c r="WH101" s="271"/>
      <c r="WI101" s="271"/>
      <c r="WJ101" s="271"/>
      <c r="WK101" s="271"/>
      <c r="WL101" s="271"/>
      <c r="WM101" s="271"/>
      <c r="WN101" s="271"/>
      <c r="WO101" s="271"/>
      <c r="WP101" s="271"/>
      <c r="WQ101" s="271"/>
      <c r="WR101" s="271"/>
      <c r="WS101" s="271"/>
      <c r="WT101" s="271"/>
      <c r="WU101" s="271"/>
      <c r="WV101" s="271"/>
      <c r="WW101" s="271"/>
      <c r="WX101" s="271"/>
      <c r="WY101" s="271"/>
      <c r="WZ101" s="271"/>
      <c r="XA101" s="271"/>
      <c r="XB101" s="271"/>
      <c r="XC101" s="271"/>
      <c r="XD101" s="271"/>
      <c r="XE101" s="271"/>
      <c r="XF101" s="271"/>
      <c r="XG101" s="271"/>
      <c r="XH101" s="271"/>
      <c r="XI101" s="271"/>
      <c r="XJ101" s="271"/>
      <c r="XK101" s="271"/>
      <c r="XL101" s="271"/>
      <c r="XM101" s="271"/>
      <c r="XN101" s="271"/>
      <c r="XO101" s="271"/>
      <c r="XP101" s="271"/>
      <c r="XQ101" s="271"/>
      <c r="XR101" s="271"/>
      <c r="XS101" s="271"/>
      <c r="XT101" s="271"/>
      <c r="XU101" s="271"/>
      <c r="XV101" s="271"/>
      <c r="XW101" s="271"/>
      <c r="XX101" s="271"/>
      <c r="XY101" s="271"/>
      <c r="XZ101" s="271"/>
      <c r="YA101" s="271"/>
      <c r="YB101" s="271"/>
      <c r="YC101" s="271"/>
      <c r="YD101" s="271"/>
      <c r="YE101" s="271"/>
      <c r="YF101" s="271"/>
      <c r="YG101" s="271"/>
      <c r="YH101" s="271"/>
      <c r="YI101" s="271"/>
      <c r="YJ101" s="271"/>
      <c r="YK101" s="271"/>
      <c r="YL101" s="271"/>
      <c r="YM101" s="271"/>
      <c r="YN101" s="271"/>
      <c r="YO101" s="271"/>
      <c r="YP101" s="271"/>
      <c r="YQ101" s="271"/>
      <c r="YR101" s="271"/>
      <c r="YS101" s="271"/>
      <c r="YT101" s="271"/>
      <c r="YU101" s="271"/>
      <c r="YV101" s="271"/>
      <c r="YW101" s="271"/>
      <c r="YX101" s="271"/>
      <c r="YY101" s="271"/>
      <c r="YZ101" s="271"/>
      <c r="ZA101" s="271"/>
      <c r="ZB101" s="271"/>
      <c r="ZC101" s="271"/>
      <c r="ZD101" s="271"/>
      <c r="ZE101" s="271"/>
      <c r="ZF101" s="271"/>
      <c r="ZG101" s="271"/>
      <c r="ZH101" s="271"/>
      <c r="ZI101" s="271"/>
      <c r="ZJ101" s="271"/>
      <c r="ZK101" s="271"/>
      <c r="ZL101" s="271"/>
      <c r="ZM101" s="271"/>
      <c r="ZN101" s="271"/>
      <c r="ZO101" s="271"/>
      <c r="ZP101" s="271"/>
      <c r="ZQ101" s="271"/>
      <c r="ZR101" s="271"/>
      <c r="ZS101" s="271"/>
      <c r="ZT101" s="271"/>
      <c r="ZU101" s="271"/>
      <c r="ZV101" s="271"/>
      <c r="ZW101" s="271"/>
      <c r="ZX101" s="271"/>
      <c r="ZY101" s="271"/>
      <c r="ZZ101" s="271"/>
      <c r="AAA101" s="271"/>
      <c r="AAB101" s="271"/>
      <c r="AAC101" s="271"/>
      <c r="AAD101" s="271"/>
      <c r="AAE101" s="271"/>
      <c r="AAF101" s="271"/>
      <c r="AAG101" s="271"/>
      <c r="AAH101" s="271"/>
      <c r="AAI101" s="271"/>
      <c r="AAJ101" s="271"/>
      <c r="AAK101" s="271"/>
      <c r="AAL101" s="271"/>
      <c r="AAM101" s="271"/>
      <c r="AAN101" s="271"/>
      <c r="AAO101" s="271"/>
      <c r="AAP101" s="271"/>
      <c r="AAQ101" s="271"/>
      <c r="AAR101" s="271"/>
      <c r="AAS101" s="271"/>
      <c r="AAT101" s="271"/>
      <c r="AAU101" s="271"/>
      <c r="AAV101" s="271"/>
      <c r="AAW101" s="271"/>
      <c r="AAX101" s="271"/>
      <c r="AAY101" s="271"/>
      <c r="AAZ101" s="271"/>
      <c r="ABA101" s="271"/>
      <c r="ABB101" s="271"/>
      <c r="ABC101" s="271"/>
      <c r="ABD101" s="271"/>
      <c r="ABE101" s="271"/>
      <c r="ABF101" s="271"/>
      <c r="ABG101" s="271"/>
      <c r="ABH101" s="271"/>
      <c r="ABI101" s="271"/>
      <c r="ABJ101" s="271"/>
      <c r="ABK101" s="271"/>
      <c r="ABL101" s="271"/>
      <c r="ABM101" s="271"/>
      <c r="ABN101" s="271"/>
      <c r="ABO101" s="271"/>
      <c r="ABP101" s="271"/>
      <c r="ABQ101" s="271"/>
      <c r="ABR101" s="271"/>
      <c r="ABS101" s="271"/>
      <c r="ABT101" s="271"/>
      <c r="ABU101" s="271"/>
      <c r="ABV101" s="271"/>
      <c r="ABW101" s="271"/>
      <c r="ABX101" s="271"/>
      <c r="ABY101" s="271"/>
      <c r="ABZ101" s="271"/>
      <c r="ACA101" s="271"/>
      <c r="ACB101" s="271"/>
      <c r="ACC101" s="271"/>
      <c r="ACD101" s="271"/>
      <c r="ACE101" s="271"/>
      <c r="ACF101" s="271"/>
      <c r="ACG101" s="271"/>
      <c r="ACH101" s="271"/>
      <c r="ACI101" s="271"/>
      <c r="ACJ101" s="271"/>
      <c r="ACK101" s="271"/>
      <c r="ACL101" s="271"/>
      <c r="ACM101" s="271"/>
      <c r="ACN101" s="271"/>
      <c r="ACO101" s="271"/>
      <c r="ACP101" s="271"/>
      <c r="ACQ101" s="271"/>
      <c r="ACR101" s="271"/>
      <c r="ACS101" s="271"/>
      <c r="ACT101" s="271"/>
      <c r="ACU101" s="271"/>
      <c r="ACV101" s="271"/>
      <c r="ACW101" s="271"/>
      <c r="ACX101" s="271"/>
      <c r="ACY101" s="271"/>
      <c r="ACZ101" s="271"/>
      <c r="ADA101" s="271"/>
      <c r="ADB101" s="271"/>
      <c r="ADC101" s="271"/>
      <c r="ADD101" s="271"/>
      <c r="ADE101" s="271"/>
      <c r="ADF101" s="271"/>
      <c r="ADG101" s="271"/>
      <c r="ADH101" s="271"/>
      <c r="ADI101" s="271"/>
      <c r="ADJ101" s="271"/>
      <c r="ADK101" s="271"/>
      <c r="ADL101" s="271"/>
      <c r="ADM101" s="271"/>
      <c r="ADN101" s="271"/>
      <c r="ADO101" s="271"/>
      <c r="ADP101" s="271"/>
      <c r="ADQ101" s="271"/>
      <c r="ADR101" s="271"/>
      <c r="ADS101" s="271"/>
      <c r="ADT101" s="271"/>
      <c r="ADU101" s="271"/>
      <c r="ADV101" s="271"/>
      <c r="ADW101" s="271"/>
      <c r="ADX101" s="271"/>
      <c r="ADY101" s="271"/>
      <c r="ADZ101" s="271"/>
      <c r="AEA101" s="271"/>
      <c r="AEB101" s="271"/>
      <c r="AEC101" s="271"/>
      <c r="AED101" s="271"/>
      <c r="AEE101" s="271"/>
      <c r="AEF101" s="271"/>
      <c r="AEG101" s="271"/>
      <c r="AEH101" s="271"/>
      <c r="AEI101" s="271"/>
      <c r="AEJ101" s="271"/>
      <c r="AEK101" s="271"/>
      <c r="AEL101" s="271"/>
      <c r="AEM101" s="271"/>
      <c r="AEN101" s="271"/>
      <c r="AEO101" s="271"/>
      <c r="AEP101" s="271"/>
      <c r="AEQ101" s="271"/>
      <c r="AER101" s="271"/>
      <c r="AES101" s="271"/>
      <c r="AET101" s="271"/>
      <c r="AEU101" s="271"/>
      <c r="AEV101" s="271"/>
      <c r="AEW101" s="271"/>
      <c r="AEX101" s="271"/>
      <c r="AEY101" s="271"/>
      <c r="AEZ101" s="271"/>
      <c r="AFA101" s="271"/>
      <c r="AFB101" s="271"/>
      <c r="AFC101" s="271"/>
      <c r="AFD101" s="271"/>
      <c r="AFE101" s="271"/>
      <c r="AFF101" s="271"/>
      <c r="AFG101" s="271"/>
      <c r="AFH101" s="271"/>
      <c r="AFI101" s="271"/>
      <c r="AFJ101" s="271"/>
      <c r="AFK101" s="271"/>
      <c r="AFL101" s="271"/>
      <c r="AFM101" s="271"/>
      <c r="AFN101" s="271"/>
      <c r="AFO101" s="271"/>
      <c r="AFP101" s="271"/>
      <c r="AFQ101" s="271"/>
      <c r="AFR101" s="271"/>
      <c r="AFS101" s="271"/>
      <c r="AFT101" s="271"/>
      <c r="AFU101" s="271"/>
      <c r="AFV101" s="271"/>
      <c r="AFW101" s="271"/>
      <c r="AFX101" s="271"/>
      <c r="AFY101" s="271"/>
      <c r="AFZ101" s="271"/>
      <c r="AGA101" s="271"/>
      <c r="AGB101" s="271"/>
      <c r="AGC101" s="271"/>
      <c r="AGD101" s="271"/>
      <c r="AGE101" s="271"/>
      <c r="AGF101" s="271"/>
      <c r="AGG101" s="271"/>
      <c r="AGH101" s="271"/>
      <c r="AGI101" s="271"/>
      <c r="AGJ101" s="271"/>
      <c r="AGK101" s="271"/>
      <c r="AGL101" s="271"/>
      <c r="AGM101" s="271"/>
      <c r="AGN101" s="271"/>
      <c r="AGO101" s="271"/>
      <c r="AGP101" s="271"/>
      <c r="AGQ101" s="271"/>
      <c r="AGR101" s="271"/>
      <c r="AGS101" s="271"/>
      <c r="AGT101" s="271"/>
      <c r="AGU101" s="271"/>
      <c r="AGV101" s="271"/>
      <c r="AGW101" s="271"/>
      <c r="AGX101" s="271"/>
      <c r="AGY101" s="271"/>
      <c r="AGZ101" s="271"/>
      <c r="AHA101" s="271"/>
      <c r="AHB101" s="271"/>
      <c r="AHC101" s="271"/>
      <c r="AHD101" s="271"/>
      <c r="AHE101" s="271"/>
      <c r="AHF101" s="271"/>
      <c r="AHG101" s="271"/>
      <c r="AHH101" s="271"/>
      <c r="AHI101" s="271"/>
      <c r="AHJ101" s="271"/>
      <c r="AHK101" s="271"/>
      <c r="AHL101" s="271"/>
      <c r="AHM101" s="271"/>
      <c r="AHN101" s="271"/>
      <c r="AHO101" s="271"/>
      <c r="AHP101" s="271"/>
      <c r="AHQ101" s="271"/>
      <c r="AHR101" s="271"/>
      <c r="AHS101" s="271"/>
      <c r="AHT101" s="271"/>
      <c r="AHU101" s="271"/>
      <c r="AHV101" s="271"/>
      <c r="AHW101" s="271"/>
      <c r="AHX101" s="271"/>
      <c r="AHY101" s="271"/>
      <c r="AHZ101" s="271"/>
      <c r="AIA101" s="271"/>
      <c r="AIB101" s="271"/>
      <c r="AIC101" s="271"/>
      <c r="AID101" s="271"/>
      <c r="AIE101" s="271"/>
      <c r="AIF101" s="271"/>
      <c r="AIG101" s="271"/>
      <c r="AIH101" s="271"/>
      <c r="AII101" s="271"/>
      <c r="AIJ101" s="271"/>
      <c r="AIK101" s="271"/>
      <c r="AIL101" s="271"/>
      <c r="AIM101" s="271"/>
      <c r="AIN101" s="271"/>
      <c r="AIO101" s="271"/>
      <c r="AIP101" s="271"/>
      <c r="AIQ101" s="271"/>
      <c r="AIR101" s="271"/>
      <c r="AIS101" s="271"/>
      <c r="AIT101" s="271"/>
      <c r="AIU101" s="271"/>
      <c r="AIV101" s="271"/>
      <c r="AIW101" s="271"/>
      <c r="AIX101" s="271"/>
      <c r="AIY101" s="271"/>
      <c r="AIZ101" s="271"/>
      <c r="AJA101" s="271"/>
      <c r="AJB101" s="271"/>
      <c r="AJC101" s="271"/>
      <c r="AJD101" s="271"/>
      <c r="AJE101" s="271"/>
      <c r="AJF101" s="271"/>
      <c r="AJG101" s="271"/>
      <c r="AJH101" s="271"/>
      <c r="AJI101" s="271"/>
      <c r="AJJ101" s="271"/>
      <c r="AJK101" s="271"/>
      <c r="AJL101" s="271"/>
      <c r="AJM101" s="271"/>
      <c r="AJN101" s="271"/>
      <c r="AJO101" s="271"/>
      <c r="AJP101" s="271"/>
      <c r="AJQ101" s="271"/>
      <c r="AJR101" s="271"/>
      <c r="AJS101" s="271"/>
      <c r="AJT101" s="271"/>
      <c r="AJU101" s="271"/>
      <c r="AJV101" s="271"/>
      <c r="AJW101" s="271"/>
      <c r="AJX101" s="271"/>
      <c r="AJY101" s="271"/>
      <c r="AJZ101" s="271"/>
      <c r="AKA101" s="271"/>
      <c r="AKB101" s="271"/>
      <c r="AKC101" s="271"/>
      <c r="AKD101" s="271"/>
      <c r="AKE101" s="271"/>
      <c r="AKF101" s="271"/>
      <c r="AKG101" s="271"/>
      <c r="AKH101" s="271"/>
      <c r="AKI101" s="271"/>
      <c r="AKJ101" s="271"/>
      <c r="AKK101" s="271"/>
      <c r="AKL101" s="271"/>
      <c r="AKM101" s="271"/>
      <c r="AKN101" s="271"/>
      <c r="AKO101" s="271"/>
      <c r="AKP101" s="271"/>
      <c r="AKQ101" s="271"/>
      <c r="AKR101" s="271"/>
      <c r="AKS101" s="271"/>
      <c r="AKT101" s="271"/>
      <c r="AKU101" s="271"/>
      <c r="AKV101" s="271"/>
      <c r="AKW101" s="271"/>
      <c r="AKX101" s="271"/>
      <c r="AKY101" s="271"/>
      <c r="AKZ101" s="271"/>
      <c r="ALA101" s="271"/>
      <c r="ALB101" s="271"/>
      <c r="ALC101" s="271"/>
      <c r="ALD101" s="271"/>
      <c r="ALE101" s="271"/>
      <c r="ALF101" s="271"/>
      <c r="ALG101" s="271"/>
      <c r="ALH101" s="271"/>
      <c r="ALI101" s="271"/>
      <c r="ALJ101" s="271"/>
      <c r="ALK101" s="271"/>
      <c r="ALL101" s="271"/>
      <c r="ALM101" s="271"/>
      <c r="ALN101" s="271"/>
      <c r="ALO101" s="271"/>
      <c r="ALP101" s="271"/>
      <c r="ALQ101" s="271"/>
      <c r="ALR101" s="271"/>
      <c r="ALS101" s="271"/>
      <c r="ALT101" s="271"/>
      <c r="ALU101" s="271"/>
      <c r="ALV101" s="271"/>
      <c r="ALW101" s="271"/>
      <c r="ALX101" s="271"/>
      <c r="ALY101" s="271"/>
      <c r="ALZ101" s="271"/>
      <c r="AMA101" s="271"/>
      <c r="AMB101" s="271"/>
      <c r="AMC101" s="271"/>
      <c r="AMD101" s="271"/>
      <c r="AME101" s="271"/>
      <c r="AMF101" s="271"/>
      <c r="AMG101" s="271"/>
      <c r="AMH101" s="271"/>
      <c r="AMI101" s="271"/>
      <c r="AMJ101" s="271"/>
      <c r="AMK101" s="271"/>
      <c r="AML101" s="271"/>
      <c r="AMM101" s="271"/>
      <c r="AMN101" s="271"/>
      <c r="AMO101" s="271"/>
    </row>
    <row r="102" spans="1:1029" s="1" customFormat="1" ht="69" customHeight="1">
      <c r="A102" s="2"/>
      <c r="B102" s="10">
        <v>16</v>
      </c>
      <c r="C102" s="280">
        <v>83</v>
      </c>
      <c r="D102" s="281" t="s">
        <v>426</v>
      </c>
      <c r="E102" s="10" t="s">
        <v>477</v>
      </c>
      <c r="F102" s="10" t="s">
        <v>98</v>
      </c>
      <c r="G102" s="11"/>
      <c r="H102" s="11"/>
      <c r="I102" s="11"/>
      <c r="J102" s="11"/>
      <c r="K102" s="11"/>
      <c r="L102" s="11"/>
      <c r="M102" s="11"/>
      <c r="N102" s="390"/>
      <c r="O102" s="390" t="s">
        <v>472</v>
      </c>
      <c r="P102" s="390" t="s">
        <v>473</v>
      </c>
      <c r="Q102" s="390" t="s">
        <v>64</v>
      </c>
      <c r="R102" s="391">
        <v>5</v>
      </c>
      <c r="S102" s="387">
        <v>28</v>
      </c>
      <c r="T102" s="399"/>
      <c r="U102" s="399"/>
      <c r="V102" s="399">
        <v>1</v>
      </c>
      <c r="W102" s="399"/>
      <c r="X102" s="399"/>
      <c r="Y102" s="399">
        <v>1</v>
      </c>
      <c r="Z102" s="399"/>
      <c r="AA102" s="399"/>
      <c r="AB102" s="384">
        <v>57</v>
      </c>
      <c r="AC102" s="399"/>
      <c r="AD102" s="399"/>
      <c r="AE102" s="399"/>
      <c r="AF102" s="399"/>
      <c r="AG102" s="399"/>
      <c r="AH102" s="399"/>
      <c r="AI102" s="399"/>
      <c r="AJ102" s="399"/>
      <c r="AK102" s="399"/>
      <c r="AL102" s="387" t="s">
        <v>469</v>
      </c>
      <c r="AM102" s="387" t="s">
        <v>478</v>
      </c>
      <c r="AN102" s="390" t="s">
        <v>403</v>
      </c>
      <c r="AO102" s="390" t="s">
        <v>404</v>
      </c>
      <c r="AP102" s="390">
        <v>1</v>
      </c>
      <c r="AQ102" s="384" t="s">
        <v>81</v>
      </c>
      <c r="AR102" s="392">
        <v>42163</v>
      </c>
      <c r="AS102" s="392">
        <v>43259</v>
      </c>
      <c r="AT102" s="387"/>
      <c r="AU102" s="387"/>
      <c r="AV102" s="387">
        <v>1</v>
      </c>
      <c r="AW102" s="387"/>
      <c r="AX102" s="387"/>
      <c r="AY102" s="387"/>
      <c r="AZ102" s="387"/>
      <c r="BA102" s="387"/>
      <c r="BB102" s="387"/>
      <c r="BC102" s="387"/>
      <c r="BD102" s="387"/>
      <c r="BE102" s="387">
        <v>1</v>
      </c>
      <c r="BF102" s="387">
        <v>1</v>
      </c>
      <c r="BG102" s="387"/>
      <c r="BH102" s="387"/>
      <c r="BI102" s="387"/>
      <c r="BJ102" s="387"/>
      <c r="BK102" s="389">
        <v>1500</v>
      </c>
      <c r="BL102" s="10">
        <v>2</v>
      </c>
      <c r="BM102" s="10" t="s">
        <v>206</v>
      </c>
      <c r="BN102" s="10">
        <v>96</v>
      </c>
      <c r="BO102" s="10" t="s">
        <v>74</v>
      </c>
      <c r="BP102" s="10" t="s">
        <v>74</v>
      </c>
      <c r="BQ102" s="10">
        <v>1</v>
      </c>
      <c r="BR102" s="10" t="str">
        <f t="shared" si="1"/>
        <v>83_23.1</v>
      </c>
      <c r="BS102" s="282"/>
      <c r="BT102" s="10"/>
      <c r="BU102" s="10"/>
      <c r="BV102" s="10" t="s">
        <v>1777</v>
      </c>
      <c r="BW102" s="289"/>
      <c r="BX102" s="289"/>
      <c r="BY102" s="457"/>
      <c r="BZ102" s="457"/>
      <c r="CA102" s="457"/>
      <c r="CB102" s="271"/>
      <c r="CC102" s="458" t="s">
        <v>1959</v>
      </c>
      <c r="CD102" s="271"/>
      <c r="CE102" s="271"/>
      <c r="CF102" s="271"/>
      <c r="CG102" s="271"/>
      <c r="CH102" s="271"/>
      <c r="CI102" s="271"/>
      <c r="CJ102" s="271"/>
      <c r="CK102" s="271"/>
      <c r="CL102" s="271"/>
      <c r="CM102" s="271"/>
      <c r="CN102" s="271"/>
      <c r="CO102" s="271"/>
      <c r="CP102" s="271"/>
      <c r="CQ102" s="271"/>
      <c r="CR102" s="271"/>
      <c r="CS102" s="271"/>
      <c r="CT102" s="271"/>
      <c r="CU102" s="271"/>
      <c r="CV102" s="271"/>
      <c r="CW102" s="271"/>
      <c r="CX102" s="271"/>
      <c r="CY102" s="271"/>
      <c r="CZ102" s="271"/>
      <c r="DA102" s="271"/>
      <c r="DB102" s="271"/>
      <c r="DC102" s="271"/>
      <c r="DD102" s="271"/>
      <c r="DE102" s="271"/>
      <c r="DF102" s="271"/>
      <c r="DG102" s="271"/>
      <c r="DH102" s="271"/>
      <c r="DI102" s="271"/>
      <c r="DJ102" s="271"/>
      <c r="DK102" s="271"/>
      <c r="DL102" s="271"/>
      <c r="DM102" s="271"/>
      <c r="DN102" s="271"/>
      <c r="DO102" s="271"/>
      <c r="DP102" s="271"/>
      <c r="DQ102" s="271"/>
      <c r="DR102" s="271"/>
      <c r="DS102" s="271"/>
      <c r="DT102" s="271"/>
      <c r="DU102" s="271"/>
      <c r="DV102" s="271"/>
      <c r="DW102" s="271"/>
      <c r="DX102" s="271"/>
      <c r="DY102" s="271"/>
      <c r="DZ102" s="271"/>
      <c r="EA102" s="271"/>
      <c r="EB102" s="271"/>
      <c r="EC102" s="271"/>
      <c r="ED102" s="271"/>
      <c r="EE102" s="271"/>
      <c r="EF102" s="271"/>
      <c r="EG102" s="271"/>
      <c r="EH102" s="271"/>
      <c r="EI102" s="271"/>
      <c r="EJ102" s="271"/>
      <c r="EK102" s="271"/>
      <c r="EL102" s="271"/>
      <c r="EM102" s="271"/>
      <c r="EN102" s="271"/>
      <c r="EO102" s="271"/>
      <c r="EP102" s="271"/>
      <c r="EQ102" s="271"/>
      <c r="ER102" s="271"/>
      <c r="ES102" s="271"/>
      <c r="ET102" s="271"/>
      <c r="EU102" s="271"/>
      <c r="EV102" s="271"/>
      <c r="EW102" s="271"/>
      <c r="EX102" s="271"/>
      <c r="EY102" s="271"/>
      <c r="EZ102" s="271"/>
      <c r="FA102" s="271"/>
      <c r="FB102" s="271"/>
      <c r="FC102" s="271"/>
      <c r="FD102" s="271"/>
      <c r="FE102" s="271"/>
      <c r="FF102" s="271"/>
      <c r="FG102" s="271"/>
      <c r="FH102" s="271"/>
      <c r="FI102" s="271"/>
      <c r="FJ102" s="271"/>
      <c r="FK102" s="271"/>
      <c r="FL102" s="271"/>
      <c r="FM102" s="271"/>
      <c r="FN102" s="271"/>
      <c r="FO102" s="271"/>
      <c r="FP102" s="271"/>
      <c r="FQ102" s="271"/>
      <c r="FR102" s="271"/>
      <c r="FS102" s="271"/>
      <c r="FT102" s="271"/>
      <c r="FU102" s="271"/>
      <c r="FV102" s="271"/>
      <c r="FW102" s="271"/>
      <c r="FX102" s="271"/>
      <c r="FY102" s="271"/>
      <c r="FZ102" s="271"/>
      <c r="GA102" s="271"/>
      <c r="GB102" s="271"/>
      <c r="GC102" s="271"/>
      <c r="GD102" s="271"/>
      <c r="GE102" s="271"/>
      <c r="GF102" s="271"/>
      <c r="GG102" s="271"/>
      <c r="GH102" s="271"/>
      <c r="GI102" s="271"/>
      <c r="GJ102" s="271"/>
      <c r="GK102" s="271"/>
      <c r="GL102" s="271"/>
      <c r="GM102" s="271"/>
      <c r="GN102" s="271"/>
      <c r="GO102" s="271"/>
      <c r="GP102" s="271"/>
      <c r="GQ102" s="271"/>
      <c r="GR102" s="271"/>
      <c r="GS102" s="271"/>
      <c r="GT102" s="271"/>
      <c r="GU102" s="271"/>
      <c r="GV102" s="271"/>
      <c r="GW102" s="271"/>
      <c r="GX102" s="271"/>
      <c r="GY102" s="271"/>
      <c r="GZ102" s="271"/>
      <c r="HA102" s="271"/>
      <c r="HB102" s="271"/>
      <c r="HC102" s="271"/>
      <c r="HD102" s="271"/>
      <c r="HE102" s="271"/>
      <c r="HF102" s="271"/>
      <c r="HG102" s="271"/>
      <c r="HH102" s="271"/>
      <c r="HI102" s="271"/>
      <c r="HJ102" s="271"/>
      <c r="HK102" s="271"/>
      <c r="HL102" s="271"/>
      <c r="HM102" s="271"/>
      <c r="HN102" s="271"/>
      <c r="HO102" s="271"/>
      <c r="HP102" s="271"/>
      <c r="HQ102" s="271"/>
      <c r="HR102" s="271"/>
      <c r="HS102" s="271"/>
      <c r="HT102" s="271"/>
      <c r="HU102" s="271"/>
      <c r="HV102" s="271"/>
      <c r="HW102" s="271"/>
      <c r="HX102" s="271"/>
      <c r="HY102" s="271"/>
      <c r="HZ102" s="271"/>
      <c r="IA102" s="271"/>
      <c r="IB102" s="271"/>
      <c r="IC102" s="271"/>
      <c r="ID102" s="271"/>
      <c r="IE102" s="271"/>
      <c r="IF102" s="271"/>
      <c r="IG102" s="271"/>
      <c r="IH102" s="271"/>
      <c r="II102" s="271"/>
      <c r="IJ102" s="271"/>
      <c r="IK102" s="271"/>
      <c r="IL102" s="271"/>
      <c r="IM102" s="271"/>
      <c r="IN102" s="271"/>
      <c r="IO102" s="271"/>
      <c r="IP102" s="271"/>
      <c r="IQ102" s="271"/>
      <c r="IR102" s="271"/>
      <c r="IS102" s="271"/>
      <c r="IT102" s="271"/>
      <c r="IU102" s="271"/>
      <c r="IV102" s="271"/>
      <c r="IW102" s="271"/>
      <c r="IX102" s="271"/>
      <c r="IY102" s="271"/>
      <c r="IZ102" s="271"/>
      <c r="JA102" s="271"/>
      <c r="JB102" s="271"/>
      <c r="JC102" s="271"/>
      <c r="JD102" s="271"/>
      <c r="JE102" s="271"/>
      <c r="JF102" s="271"/>
      <c r="JG102" s="271"/>
      <c r="JH102" s="271"/>
      <c r="JI102" s="271"/>
      <c r="JJ102" s="271"/>
      <c r="JK102" s="271"/>
      <c r="JL102" s="271"/>
      <c r="JM102" s="271"/>
      <c r="JN102" s="271"/>
      <c r="JO102" s="271"/>
      <c r="JP102" s="271"/>
      <c r="JQ102" s="271"/>
      <c r="JR102" s="271"/>
      <c r="JS102" s="271"/>
      <c r="JT102" s="271"/>
      <c r="JU102" s="271"/>
      <c r="JV102" s="271"/>
      <c r="JW102" s="271"/>
      <c r="JX102" s="271"/>
      <c r="JY102" s="271"/>
      <c r="JZ102" s="271"/>
      <c r="KA102" s="271"/>
      <c r="KB102" s="271"/>
      <c r="KC102" s="271"/>
      <c r="KD102" s="271"/>
      <c r="KE102" s="271"/>
      <c r="KF102" s="271"/>
      <c r="KG102" s="271"/>
      <c r="KH102" s="271"/>
      <c r="KI102" s="271"/>
      <c r="KJ102" s="271"/>
      <c r="KK102" s="271"/>
      <c r="KL102" s="271"/>
      <c r="KM102" s="271"/>
      <c r="KN102" s="271"/>
      <c r="KO102" s="271"/>
      <c r="KP102" s="271"/>
      <c r="KQ102" s="271"/>
      <c r="KR102" s="271"/>
      <c r="KS102" s="271"/>
      <c r="KT102" s="271"/>
      <c r="KU102" s="271"/>
      <c r="KV102" s="271"/>
      <c r="KW102" s="271"/>
      <c r="KX102" s="271"/>
      <c r="KY102" s="271"/>
      <c r="KZ102" s="271"/>
      <c r="LA102" s="271"/>
      <c r="LB102" s="271"/>
      <c r="LC102" s="271"/>
      <c r="LD102" s="271"/>
      <c r="LE102" s="271"/>
      <c r="LF102" s="271"/>
      <c r="LG102" s="271"/>
      <c r="LH102" s="271"/>
      <c r="LI102" s="271"/>
      <c r="LJ102" s="271"/>
      <c r="LK102" s="271"/>
      <c r="LL102" s="271"/>
      <c r="LM102" s="271"/>
      <c r="LN102" s="271"/>
      <c r="LO102" s="271"/>
      <c r="LP102" s="271"/>
      <c r="LQ102" s="271"/>
      <c r="LR102" s="271"/>
      <c r="LS102" s="271"/>
      <c r="LT102" s="271"/>
      <c r="LU102" s="271"/>
      <c r="LV102" s="271"/>
      <c r="LW102" s="271"/>
      <c r="LX102" s="271"/>
      <c r="LY102" s="271"/>
      <c r="LZ102" s="271"/>
      <c r="MA102" s="271"/>
      <c r="MB102" s="271"/>
      <c r="MC102" s="271"/>
      <c r="MD102" s="271"/>
      <c r="ME102" s="271"/>
      <c r="MF102" s="271"/>
      <c r="MG102" s="271"/>
      <c r="MH102" s="271"/>
      <c r="MI102" s="271"/>
      <c r="MJ102" s="271"/>
      <c r="MK102" s="271"/>
      <c r="ML102" s="271"/>
      <c r="MM102" s="271"/>
      <c r="MN102" s="271"/>
      <c r="MO102" s="271"/>
      <c r="MP102" s="271"/>
      <c r="MQ102" s="271"/>
      <c r="MR102" s="271"/>
      <c r="MS102" s="271"/>
      <c r="MT102" s="271"/>
      <c r="MU102" s="271"/>
      <c r="MV102" s="271"/>
      <c r="MW102" s="271"/>
      <c r="MX102" s="271"/>
      <c r="MY102" s="271"/>
      <c r="MZ102" s="271"/>
      <c r="NA102" s="271"/>
      <c r="NB102" s="271"/>
      <c r="NC102" s="271"/>
      <c r="ND102" s="271"/>
      <c r="NE102" s="271"/>
      <c r="NF102" s="271"/>
      <c r="NG102" s="271"/>
      <c r="NH102" s="271"/>
      <c r="NI102" s="271"/>
      <c r="NJ102" s="271"/>
      <c r="NK102" s="271"/>
      <c r="NL102" s="271"/>
      <c r="NM102" s="271"/>
      <c r="NN102" s="271"/>
      <c r="NO102" s="271"/>
      <c r="NP102" s="271"/>
      <c r="NQ102" s="271"/>
      <c r="NR102" s="271"/>
      <c r="NS102" s="271"/>
      <c r="NT102" s="271"/>
      <c r="NU102" s="271"/>
      <c r="NV102" s="271"/>
      <c r="NW102" s="271"/>
      <c r="NX102" s="271"/>
      <c r="NY102" s="271"/>
      <c r="NZ102" s="271"/>
      <c r="OA102" s="271"/>
      <c r="OB102" s="271"/>
      <c r="OC102" s="271"/>
      <c r="OD102" s="271"/>
      <c r="OE102" s="271"/>
      <c r="OF102" s="271"/>
      <c r="OG102" s="271"/>
      <c r="OH102" s="271"/>
      <c r="OI102" s="271"/>
      <c r="OJ102" s="271"/>
      <c r="OK102" s="271"/>
      <c r="OL102" s="271"/>
      <c r="OM102" s="271"/>
      <c r="ON102" s="271"/>
      <c r="OO102" s="271"/>
      <c r="OP102" s="271"/>
      <c r="OQ102" s="271"/>
      <c r="OR102" s="271"/>
      <c r="OS102" s="271"/>
      <c r="OT102" s="271"/>
      <c r="OU102" s="271"/>
      <c r="OV102" s="271"/>
      <c r="OW102" s="271"/>
      <c r="OX102" s="271"/>
      <c r="OY102" s="271"/>
      <c r="OZ102" s="271"/>
      <c r="PA102" s="271"/>
      <c r="PB102" s="271"/>
      <c r="PC102" s="271"/>
      <c r="PD102" s="271"/>
      <c r="PE102" s="271"/>
      <c r="PF102" s="271"/>
      <c r="PG102" s="271"/>
      <c r="PH102" s="271"/>
      <c r="PI102" s="271"/>
      <c r="PJ102" s="271"/>
      <c r="PK102" s="271"/>
      <c r="PL102" s="271"/>
      <c r="PM102" s="271"/>
      <c r="PN102" s="271"/>
      <c r="PO102" s="271"/>
      <c r="PP102" s="271"/>
      <c r="PQ102" s="271"/>
      <c r="PR102" s="271"/>
      <c r="PS102" s="271"/>
      <c r="PT102" s="271"/>
      <c r="PU102" s="271"/>
      <c r="PV102" s="271"/>
      <c r="PW102" s="271"/>
      <c r="PX102" s="271"/>
      <c r="PY102" s="271"/>
      <c r="PZ102" s="271"/>
      <c r="QA102" s="271"/>
      <c r="QB102" s="271"/>
      <c r="QC102" s="271"/>
      <c r="QD102" s="271"/>
      <c r="QE102" s="271"/>
      <c r="QF102" s="271"/>
      <c r="QG102" s="271"/>
      <c r="QH102" s="271"/>
      <c r="QI102" s="271"/>
      <c r="QJ102" s="271"/>
      <c r="QK102" s="271"/>
      <c r="QL102" s="271"/>
      <c r="QM102" s="271"/>
      <c r="QN102" s="271"/>
      <c r="QO102" s="271"/>
      <c r="QP102" s="271"/>
      <c r="QQ102" s="271"/>
      <c r="QR102" s="271"/>
      <c r="QS102" s="271"/>
      <c r="QT102" s="271"/>
      <c r="QU102" s="271"/>
      <c r="QV102" s="271"/>
      <c r="QW102" s="271"/>
      <c r="QX102" s="271"/>
      <c r="QY102" s="271"/>
      <c r="QZ102" s="271"/>
      <c r="RA102" s="271"/>
      <c r="RB102" s="271"/>
      <c r="RC102" s="271"/>
      <c r="RD102" s="271"/>
      <c r="RE102" s="271"/>
      <c r="RF102" s="271"/>
      <c r="RG102" s="271"/>
      <c r="RH102" s="271"/>
      <c r="RI102" s="271"/>
      <c r="RJ102" s="271"/>
      <c r="RK102" s="271"/>
      <c r="RL102" s="271"/>
      <c r="RM102" s="271"/>
      <c r="RN102" s="271"/>
      <c r="RO102" s="271"/>
      <c r="RP102" s="271"/>
      <c r="RQ102" s="271"/>
      <c r="RR102" s="271"/>
      <c r="RS102" s="271"/>
      <c r="RT102" s="271"/>
      <c r="RU102" s="271"/>
      <c r="RV102" s="271"/>
      <c r="RW102" s="271"/>
      <c r="RX102" s="271"/>
      <c r="RY102" s="271"/>
      <c r="RZ102" s="271"/>
      <c r="SA102" s="271"/>
      <c r="SB102" s="271"/>
      <c r="SC102" s="271"/>
      <c r="SD102" s="271"/>
      <c r="SE102" s="271"/>
      <c r="SF102" s="271"/>
      <c r="SG102" s="271"/>
      <c r="SH102" s="271"/>
      <c r="SI102" s="271"/>
      <c r="SJ102" s="271"/>
      <c r="SK102" s="271"/>
      <c r="SL102" s="271"/>
      <c r="SM102" s="271"/>
      <c r="SN102" s="271"/>
      <c r="SO102" s="271"/>
      <c r="SP102" s="271"/>
      <c r="SQ102" s="271"/>
      <c r="SR102" s="271"/>
      <c r="SS102" s="271"/>
      <c r="ST102" s="271"/>
      <c r="SU102" s="271"/>
      <c r="SV102" s="271"/>
      <c r="SW102" s="271"/>
      <c r="SX102" s="271"/>
      <c r="SY102" s="271"/>
      <c r="SZ102" s="271"/>
      <c r="TA102" s="271"/>
      <c r="TB102" s="271"/>
      <c r="TC102" s="271"/>
      <c r="TD102" s="271"/>
      <c r="TE102" s="271"/>
      <c r="TF102" s="271"/>
      <c r="TG102" s="271"/>
      <c r="TH102" s="271"/>
      <c r="TI102" s="271"/>
      <c r="TJ102" s="271"/>
      <c r="TK102" s="271"/>
      <c r="TL102" s="271"/>
      <c r="TM102" s="271"/>
      <c r="TN102" s="271"/>
      <c r="TO102" s="271"/>
      <c r="TP102" s="271"/>
      <c r="TQ102" s="271"/>
      <c r="TR102" s="271"/>
      <c r="TS102" s="271"/>
      <c r="TT102" s="271"/>
      <c r="TU102" s="271"/>
      <c r="TV102" s="271"/>
      <c r="TW102" s="271"/>
      <c r="TX102" s="271"/>
      <c r="TY102" s="271"/>
      <c r="TZ102" s="271"/>
      <c r="UA102" s="271"/>
      <c r="UB102" s="271"/>
      <c r="UC102" s="271"/>
      <c r="UD102" s="271"/>
      <c r="UE102" s="271"/>
      <c r="UF102" s="271"/>
      <c r="UG102" s="271"/>
      <c r="UH102" s="271"/>
      <c r="UI102" s="271"/>
      <c r="UJ102" s="271"/>
      <c r="UK102" s="271"/>
      <c r="UL102" s="271"/>
      <c r="UM102" s="271"/>
      <c r="UN102" s="271"/>
      <c r="UO102" s="271"/>
      <c r="UP102" s="271"/>
      <c r="UQ102" s="271"/>
      <c r="UR102" s="271"/>
      <c r="US102" s="271"/>
      <c r="UT102" s="271"/>
      <c r="UU102" s="271"/>
      <c r="UV102" s="271"/>
      <c r="UW102" s="271"/>
      <c r="UX102" s="271"/>
      <c r="UY102" s="271"/>
      <c r="UZ102" s="271"/>
      <c r="VA102" s="271"/>
      <c r="VB102" s="271"/>
      <c r="VC102" s="271"/>
      <c r="VD102" s="271"/>
      <c r="VE102" s="271"/>
      <c r="VF102" s="271"/>
      <c r="VG102" s="271"/>
      <c r="VH102" s="271"/>
      <c r="VI102" s="271"/>
      <c r="VJ102" s="271"/>
      <c r="VK102" s="271"/>
      <c r="VL102" s="271"/>
      <c r="VM102" s="271"/>
      <c r="VN102" s="271"/>
      <c r="VO102" s="271"/>
      <c r="VP102" s="271"/>
      <c r="VQ102" s="271"/>
      <c r="VR102" s="271"/>
      <c r="VS102" s="271"/>
      <c r="VT102" s="271"/>
      <c r="VU102" s="271"/>
      <c r="VV102" s="271"/>
      <c r="VW102" s="271"/>
      <c r="VX102" s="271"/>
      <c r="VY102" s="271"/>
      <c r="VZ102" s="271"/>
      <c r="WA102" s="271"/>
      <c r="WB102" s="271"/>
      <c r="WC102" s="271"/>
      <c r="WD102" s="271"/>
      <c r="WE102" s="271"/>
      <c r="WF102" s="271"/>
      <c r="WG102" s="271"/>
      <c r="WH102" s="271"/>
      <c r="WI102" s="271"/>
      <c r="WJ102" s="271"/>
      <c r="WK102" s="271"/>
      <c r="WL102" s="271"/>
      <c r="WM102" s="271"/>
      <c r="WN102" s="271"/>
      <c r="WO102" s="271"/>
      <c r="WP102" s="271"/>
      <c r="WQ102" s="271"/>
      <c r="WR102" s="271"/>
      <c r="WS102" s="271"/>
      <c r="WT102" s="271"/>
      <c r="WU102" s="271"/>
      <c r="WV102" s="271"/>
      <c r="WW102" s="271"/>
      <c r="WX102" s="271"/>
      <c r="WY102" s="271"/>
      <c r="WZ102" s="271"/>
      <c r="XA102" s="271"/>
      <c r="XB102" s="271"/>
      <c r="XC102" s="271"/>
      <c r="XD102" s="271"/>
      <c r="XE102" s="271"/>
      <c r="XF102" s="271"/>
      <c r="XG102" s="271"/>
      <c r="XH102" s="271"/>
      <c r="XI102" s="271"/>
      <c r="XJ102" s="271"/>
      <c r="XK102" s="271"/>
      <c r="XL102" s="271"/>
      <c r="XM102" s="271"/>
      <c r="XN102" s="271"/>
      <c r="XO102" s="271"/>
      <c r="XP102" s="271"/>
      <c r="XQ102" s="271"/>
      <c r="XR102" s="271"/>
      <c r="XS102" s="271"/>
      <c r="XT102" s="271"/>
      <c r="XU102" s="271"/>
      <c r="XV102" s="271"/>
      <c r="XW102" s="271"/>
      <c r="XX102" s="271"/>
      <c r="XY102" s="271"/>
      <c r="XZ102" s="271"/>
      <c r="YA102" s="271"/>
      <c r="YB102" s="271"/>
      <c r="YC102" s="271"/>
      <c r="YD102" s="271"/>
      <c r="YE102" s="271"/>
      <c r="YF102" s="271"/>
      <c r="YG102" s="271"/>
      <c r="YH102" s="271"/>
      <c r="YI102" s="271"/>
      <c r="YJ102" s="271"/>
      <c r="YK102" s="271"/>
      <c r="YL102" s="271"/>
      <c r="YM102" s="271"/>
      <c r="YN102" s="271"/>
      <c r="YO102" s="271"/>
      <c r="YP102" s="271"/>
      <c r="YQ102" s="271"/>
      <c r="YR102" s="271"/>
      <c r="YS102" s="271"/>
      <c r="YT102" s="271"/>
      <c r="YU102" s="271"/>
      <c r="YV102" s="271"/>
      <c r="YW102" s="271"/>
      <c r="YX102" s="271"/>
      <c r="YY102" s="271"/>
      <c r="YZ102" s="271"/>
      <c r="ZA102" s="271"/>
      <c r="ZB102" s="271"/>
      <c r="ZC102" s="271"/>
      <c r="ZD102" s="271"/>
      <c r="ZE102" s="271"/>
      <c r="ZF102" s="271"/>
      <c r="ZG102" s="271"/>
      <c r="ZH102" s="271"/>
      <c r="ZI102" s="271"/>
      <c r="ZJ102" s="271"/>
      <c r="ZK102" s="271"/>
      <c r="ZL102" s="271"/>
      <c r="ZM102" s="271"/>
      <c r="ZN102" s="271"/>
      <c r="ZO102" s="271"/>
      <c r="ZP102" s="271"/>
      <c r="ZQ102" s="271"/>
      <c r="ZR102" s="271"/>
      <c r="ZS102" s="271"/>
      <c r="ZT102" s="271"/>
      <c r="ZU102" s="271"/>
      <c r="ZV102" s="271"/>
      <c r="ZW102" s="271"/>
      <c r="ZX102" s="271"/>
      <c r="ZY102" s="271"/>
      <c r="ZZ102" s="271"/>
      <c r="AAA102" s="271"/>
      <c r="AAB102" s="271"/>
      <c r="AAC102" s="271"/>
      <c r="AAD102" s="271"/>
      <c r="AAE102" s="271"/>
      <c r="AAF102" s="271"/>
      <c r="AAG102" s="271"/>
      <c r="AAH102" s="271"/>
      <c r="AAI102" s="271"/>
      <c r="AAJ102" s="271"/>
      <c r="AAK102" s="271"/>
      <c r="AAL102" s="271"/>
      <c r="AAM102" s="271"/>
      <c r="AAN102" s="271"/>
      <c r="AAO102" s="271"/>
      <c r="AAP102" s="271"/>
      <c r="AAQ102" s="271"/>
      <c r="AAR102" s="271"/>
      <c r="AAS102" s="271"/>
      <c r="AAT102" s="271"/>
      <c r="AAU102" s="271"/>
      <c r="AAV102" s="271"/>
      <c r="AAW102" s="271"/>
      <c r="AAX102" s="271"/>
      <c r="AAY102" s="271"/>
      <c r="AAZ102" s="271"/>
      <c r="ABA102" s="271"/>
      <c r="ABB102" s="271"/>
      <c r="ABC102" s="271"/>
      <c r="ABD102" s="271"/>
      <c r="ABE102" s="271"/>
      <c r="ABF102" s="271"/>
      <c r="ABG102" s="271"/>
      <c r="ABH102" s="271"/>
      <c r="ABI102" s="271"/>
      <c r="ABJ102" s="271"/>
      <c r="ABK102" s="271"/>
      <c r="ABL102" s="271"/>
      <c r="ABM102" s="271"/>
      <c r="ABN102" s="271"/>
      <c r="ABO102" s="271"/>
      <c r="ABP102" s="271"/>
      <c r="ABQ102" s="271"/>
      <c r="ABR102" s="271"/>
      <c r="ABS102" s="271"/>
      <c r="ABT102" s="271"/>
      <c r="ABU102" s="271"/>
      <c r="ABV102" s="271"/>
      <c r="ABW102" s="271"/>
      <c r="ABX102" s="271"/>
      <c r="ABY102" s="271"/>
      <c r="ABZ102" s="271"/>
      <c r="ACA102" s="271"/>
      <c r="ACB102" s="271"/>
      <c r="ACC102" s="271"/>
      <c r="ACD102" s="271"/>
      <c r="ACE102" s="271"/>
      <c r="ACF102" s="271"/>
      <c r="ACG102" s="271"/>
      <c r="ACH102" s="271"/>
      <c r="ACI102" s="271"/>
      <c r="ACJ102" s="271"/>
      <c r="ACK102" s="271"/>
      <c r="ACL102" s="271"/>
      <c r="ACM102" s="271"/>
      <c r="ACN102" s="271"/>
      <c r="ACO102" s="271"/>
      <c r="ACP102" s="271"/>
      <c r="ACQ102" s="271"/>
      <c r="ACR102" s="271"/>
      <c r="ACS102" s="271"/>
      <c r="ACT102" s="271"/>
      <c r="ACU102" s="271"/>
      <c r="ACV102" s="271"/>
      <c r="ACW102" s="271"/>
      <c r="ACX102" s="271"/>
      <c r="ACY102" s="271"/>
      <c r="ACZ102" s="271"/>
      <c r="ADA102" s="271"/>
      <c r="ADB102" s="271"/>
      <c r="ADC102" s="271"/>
      <c r="ADD102" s="271"/>
      <c r="ADE102" s="271"/>
      <c r="ADF102" s="271"/>
      <c r="ADG102" s="271"/>
      <c r="ADH102" s="271"/>
      <c r="ADI102" s="271"/>
      <c r="ADJ102" s="271"/>
      <c r="ADK102" s="271"/>
      <c r="ADL102" s="271"/>
      <c r="ADM102" s="271"/>
      <c r="ADN102" s="271"/>
      <c r="ADO102" s="271"/>
      <c r="ADP102" s="271"/>
      <c r="ADQ102" s="271"/>
      <c r="ADR102" s="271"/>
      <c r="ADS102" s="271"/>
      <c r="ADT102" s="271"/>
      <c r="ADU102" s="271"/>
      <c r="ADV102" s="271"/>
      <c r="ADW102" s="271"/>
      <c r="ADX102" s="271"/>
      <c r="ADY102" s="271"/>
      <c r="ADZ102" s="271"/>
      <c r="AEA102" s="271"/>
      <c r="AEB102" s="271"/>
      <c r="AEC102" s="271"/>
      <c r="AED102" s="271"/>
      <c r="AEE102" s="271"/>
      <c r="AEF102" s="271"/>
      <c r="AEG102" s="271"/>
      <c r="AEH102" s="271"/>
      <c r="AEI102" s="271"/>
      <c r="AEJ102" s="271"/>
      <c r="AEK102" s="271"/>
      <c r="AEL102" s="271"/>
      <c r="AEM102" s="271"/>
      <c r="AEN102" s="271"/>
      <c r="AEO102" s="271"/>
      <c r="AEP102" s="271"/>
      <c r="AEQ102" s="271"/>
      <c r="AER102" s="271"/>
      <c r="AES102" s="271"/>
      <c r="AET102" s="271"/>
      <c r="AEU102" s="271"/>
      <c r="AEV102" s="271"/>
      <c r="AEW102" s="271"/>
      <c r="AEX102" s="271"/>
      <c r="AEY102" s="271"/>
      <c r="AEZ102" s="271"/>
      <c r="AFA102" s="271"/>
      <c r="AFB102" s="271"/>
      <c r="AFC102" s="271"/>
      <c r="AFD102" s="271"/>
      <c r="AFE102" s="271"/>
      <c r="AFF102" s="271"/>
      <c r="AFG102" s="271"/>
      <c r="AFH102" s="271"/>
      <c r="AFI102" s="271"/>
      <c r="AFJ102" s="271"/>
      <c r="AFK102" s="271"/>
      <c r="AFL102" s="271"/>
      <c r="AFM102" s="271"/>
      <c r="AFN102" s="271"/>
      <c r="AFO102" s="271"/>
      <c r="AFP102" s="271"/>
      <c r="AFQ102" s="271"/>
      <c r="AFR102" s="271"/>
      <c r="AFS102" s="271"/>
      <c r="AFT102" s="271"/>
      <c r="AFU102" s="271"/>
      <c r="AFV102" s="271"/>
      <c r="AFW102" s="271"/>
      <c r="AFX102" s="271"/>
      <c r="AFY102" s="271"/>
      <c r="AFZ102" s="271"/>
      <c r="AGA102" s="271"/>
      <c r="AGB102" s="271"/>
      <c r="AGC102" s="271"/>
      <c r="AGD102" s="271"/>
      <c r="AGE102" s="271"/>
      <c r="AGF102" s="271"/>
      <c r="AGG102" s="271"/>
      <c r="AGH102" s="271"/>
      <c r="AGI102" s="271"/>
      <c r="AGJ102" s="271"/>
      <c r="AGK102" s="271"/>
      <c r="AGL102" s="271"/>
      <c r="AGM102" s="271"/>
      <c r="AGN102" s="271"/>
      <c r="AGO102" s="271"/>
      <c r="AGP102" s="271"/>
      <c r="AGQ102" s="271"/>
      <c r="AGR102" s="271"/>
      <c r="AGS102" s="271"/>
      <c r="AGT102" s="271"/>
      <c r="AGU102" s="271"/>
      <c r="AGV102" s="271"/>
      <c r="AGW102" s="271"/>
      <c r="AGX102" s="271"/>
      <c r="AGY102" s="271"/>
      <c r="AGZ102" s="271"/>
      <c r="AHA102" s="271"/>
      <c r="AHB102" s="271"/>
      <c r="AHC102" s="271"/>
      <c r="AHD102" s="271"/>
      <c r="AHE102" s="271"/>
      <c r="AHF102" s="271"/>
      <c r="AHG102" s="271"/>
      <c r="AHH102" s="271"/>
      <c r="AHI102" s="271"/>
      <c r="AHJ102" s="271"/>
      <c r="AHK102" s="271"/>
      <c r="AHL102" s="271"/>
      <c r="AHM102" s="271"/>
      <c r="AHN102" s="271"/>
      <c r="AHO102" s="271"/>
      <c r="AHP102" s="271"/>
      <c r="AHQ102" s="271"/>
      <c r="AHR102" s="271"/>
      <c r="AHS102" s="271"/>
      <c r="AHT102" s="271"/>
      <c r="AHU102" s="271"/>
      <c r="AHV102" s="271"/>
      <c r="AHW102" s="271"/>
      <c r="AHX102" s="271"/>
      <c r="AHY102" s="271"/>
      <c r="AHZ102" s="271"/>
      <c r="AIA102" s="271"/>
      <c r="AIB102" s="271"/>
      <c r="AIC102" s="271"/>
      <c r="AID102" s="271"/>
      <c r="AIE102" s="271"/>
      <c r="AIF102" s="271"/>
      <c r="AIG102" s="271"/>
      <c r="AIH102" s="271"/>
      <c r="AII102" s="271"/>
      <c r="AIJ102" s="271"/>
      <c r="AIK102" s="271"/>
      <c r="AIL102" s="271"/>
      <c r="AIM102" s="271"/>
      <c r="AIN102" s="271"/>
      <c r="AIO102" s="271"/>
      <c r="AIP102" s="271"/>
      <c r="AIQ102" s="271"/>
      <c r="AIR102" s="271"/>
      <c r="AIS102" s="271"/>
      <c r="AIT102" s="271"/>
      <c r="AIU102" s="271"/>
      <c r="AIV102" s="271"/>
      <c r="AIW102" s="271"/>
      <c r="AIX102" s="271"/>
      <c r="AIY102" s="271"/>
      <c r="AIZ102" s="271"/>
      <c r="AJA102" s="271"/>
      <c r="AJB102" s="271"/>
      <c r="AJC102" s="271"/>
      <c r="AJD102" s="271"/>
      <c r="AJE102" s="271"/>
      <c r="AJF102" s="271"/>
      <c r="AJG102" s="271"/>
      <c r="AJH102" s="271"/>
      <c r="AJI102" s="271"/>
      <c r="AJJ102" s="271"/>
      <c r="AJK102" s="271"/>
      <c r="AJL102" s="271"/>
      <c r="AJM102" s="271"/>
      <c r="AJN102" s="271"/>
      <c r="AJO102" s="271"/>
      <c r="AJP102" s="271"/>
      <c r="AJQ102" s="271"/>
      <c r="AJR102" s="271"/>
      <c r="AJS102" s="271"/>
      <c r="AJT102" s="271"/>
      <c r="AJU102" s="271"/>
      <c r="AJV102" s="271"/>
      <c r="AJW102" s="271"/>
      <c r="AJX102" s="271"/>
      <c r="AJY102" s="271"/>
      <c r="AJZ102" s="271"/>
      <c r="AKA102" s="271"/>
      <c r="AKB102" s="271"/>
      <c r="AKC102" s="271"/>
      <c r="AKD102" s="271"/>
      <c r="AKE102" s="271"/>
      <c r="AKF102" s="271"/>
      <c r="AKG102" s="271"/>
      <c r="AKH102" s="271"/>
      <c r="AKI102" s="271"/>
      <c r="AKJ102" s="271"/>
      <c r="AKK102" s="271"/>
      <c r="AKL102" s="271"/>
      <c r="AKM102" s="271"/>
      <c r="AKN102" s="271"/>
      <c r="AKO102" s="271"/>
      <c r="AKP102" s="271"/>
      <c r="AKQ102" s="271"/>
      <c r="AKR102" s="271"/>
      <c r="AKS102" s="271"/>
      <c r="AKT102" s="271"/>
      <c r="AKU102" s="271"/>
      <c r="AKV102" s="271"/>
      <c r="AKW102" s="271"/>
      <c r="AKX102" s="271"/>
      <c r="AKY102" s="271"/>
      <c r="AKZ102" s="271"/>
      <c r="ALA102" s="271"/>
      <c r="ALB102" s="271"/>
      <c r="ALC102" s="271"/>
      <c r="ALD102" s="271"/>
      <c r="ALE102" s="271"/>
      <c r="ALF102" s="271"/>
      <c r="ALG102" s="271"/>
      <c r="ALH102" s="271"/>
      <c r="ALI102" s="271"/>
      <c r="ALJ102" s="271"/>
      <c r="ALK102" s="271"/>
      <c r="ALL102" s="271"/>
      <c r="ALM102" s="271"/>
      <c r="ALN102" s="271"/>
      <c r="ALO102" s="271"/>
      <c r="ALP102" s="271"/>
      <c r="ALQ102" s="271"/>
      <c r="ALR102" s="271"/>
      <c r="ALS102" s="271"/>
      <c r="ALT102" s="271"/>
      <c r="ALU102" s="271"/>
      <c r="ALV102" s="271"/>
      <c r="ALW102" s="271"/>
      <c r="ALX102" s="271"/>
      <c r="ALY102" s="271"/>
      <c r="ALZ102" s="271"/>
      <c r="AMA102" s="271"/>
      <c r="AMB102" s="271"/>
      <c r="AMC102" s="271"/>
      <c r="AMD102" s="271"/>
      <c r="AME102" s="271"/>
      <c r="AMF102" s="271"/>
      <c r="AMG102" s="271"/>
      <c r="AMH102" s="271"/>
      <c r="AMI102" s="271"/>
      <c r="AMJ102" s="271"/>
      <c r="AMK102" s="271"/>
      <c r="AML102" s="271"/>
      <c r="AMM102" s="271"/>
      <c r="AMN102" s="271"/>
      <c r="AMO102" s="271"/>
    </row>
    <row r="103" spans="1:1029" s="1" customFormat="1" ht="69" hidden="1" customHeight="1">
      <c r="A103" s="2"/>
      <c r="B103" s="10"/>
      <c r="C103" s="280"/>
      <c r="D103" s="281"/>
      <c r="E103" s="10" t="s">
        <v>479</v>
      </c>
      <c r="F103" s="10" t="s">
        <v>123</v>
      </c>
      <c r="G103" s="11"/>
      <c r="H103" s="11"/>
      <c r="I103" s="11"/>
      <c r="J103" s="11"/>
      <c r="K103" s="11"/>
      <c r="L103" s="11"/>
      <c r="M103" s="11"/>
      <c r="N103" s="390"/>
      <c r="O103" s="390" t="s">
        <v>472</v>
      </c>
      <c r="P103" s="390"/>
      <c r="Q103" s="390" t="s">
        <v>64</v>
      </c>
      <c r="R103" s="391"/>
      <c r="S103" s="387"/>
      <c r="T103" s="399"/>
      <c r="U103" s="399"/>
      <c r="V103" s="399"/>
      <c r="W103" s="399"/>
      <c r="X103" s="399"/>
      <c r="Y103" s="399"/>
      <c r="Z103" s="399"/>
      <c r="AA103" s="399"/>
      <c r="AB103" s="384"/>
      <c r="AC103" s="399"/>
      <c r="AD103" s="399"/>
      <c r="AE103" s="399"/>
      <c r="AF103" s="399"/>
      <c r="AG103" s="399"/>
      <c r="AH103" s="399"/>
      <c r="AI103" s="399"/>
      <c r="AJ103" s="399"/>
      <c r="AK103" s="399"/>
      <c r="AL103" s="387"/>
      <c r="AM103" s="387"/>
      <c r="AN103" s="390"/>
      <c r="AO103" s="390" t="s">
        <v>404</v>
      </c>
      <c r="AP103" s="390"/>
      <c r="AQ103" s="394"/>
      <c r="AR103" s="401"/>
      <c r="AS103" s="401"/>
      <c r="AT103" s="387"/>
      <c r="AU103" s="387"/>
      <c r="AV103" s="387"/>
      <c r="AW103" s="387"/>
      <c r="AX103" s="387"/>
      <c r="AY103" s="387"/>
      <c r="AZ103" s="387"/>
      <c r="BA103" s="387"/>
      <c r="BB103" s="387"/>
      <c r="BC103" s="387"/>
      <c r="BD103" s="387"/>
      <c r="BE103" s="387"/>
      <c r="BF103" s="387"/>
      <c r="BG103" s="387"/>
      <c r="BH103" s="387"/>
      <c r="BI103" s="387"/>
      <c r="BJ103" s="387"/>
      <c r="BK103" s="389"/>
      <c r="BL103" s="10"/>
      <c r="BM103" s="10"/>
      <c r="BN103" s="10"/>
      <c r="BO103" s="10"/>
      <c r="BP103" s="10"/>
      <c r="BQ103" s="10"/>
      <c r="BR103" s="10"/>
      <c r="BS103" s="282"/>
      <c r="BT103" s="10"/>
      <c r="BU103" s="10"/>
      <c r="BV103" s="10"/>
      <c r="BW103" s="289" t="s">
        <v>447</v>
      </c>
      <c r="BX103" s="289"/>
      <c r="BY103" s="232"/>
      <c r="BZ103" s="232"/>
      <c r="CA103" s="232"/>
      <c r="CB103" s="50"/>
      <c r="CC103" s="411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  <c r="ADK103" s="50"/>
      <c r="ADL103" s="50"/>
      <c r="ADM103" s="50"/>
      <c r="ADN103" s="50"/>
      <c r="ADO103" s="50"/>
      <c r="ADP103" s="50"/>
      <c r="ADQ103" s="50"/>
      <c r="ADR103" s="50"/>
      <c r="ADS103" s="50"/>
      <c r="ADT103" s="50"/>
      <c r="ADU103" s="50"/>
      <c r="ADV103" s="50"/>
      <c r="ADW103" s="50"/>
      <c r="ADX103" s="50"/>
      <c r="ADY103" s="50"/>
      <c r="ADZ103" s="50"/>
      <c r="AEA103" s="50"/>
      <c r="AEB103" s="50"/>
      <c r="AEC103" s="50"/>
      <c r="AED103" s="50"/>
      <c r="AEE103" s="50"/>
      <c r="AEF103" s="50"/>
      <c r="AEG103" s="50"/>
      <c r="AEH103" s="50"/>
      <c r="AEI103" s="50"/>
      <c r="AEJ103" s="50"/>
      <c r="AEK103" s="50"/>
      <c r="AEL103" s="50"/>
      <c r="AEM103" s="50"/>
      <c r="AEN103" s="50"/>
      <c r="AEO103" s="50"/>
      <c r="AEP103" s="50"/>
      <c r="AEQ103" s="50"/>
      <c r="AER103" s="50"/>
      <c r="AES103" s="50"/>
      <c r="AET103" s="50"/>
      <c r="AEU103" s="50"/>
      <c r="AEV103" s="50"/>
      <c r="AEW103" s="50"/>
      <c r="AEX103" s="50"/>
      <c r="AEY103" s="50"/>
      <c r="AEZ103" s="50"/>
      <c r="AFA103" s="50"/>
      <c r="AFB103" s="50"/>
      <c r="AFC103" s="50"/>
      <c r="AFD103" s="50"/>
      <c r="AFE103" s="50"/>
      <c r="AFF103" s="50"/>
      <c r="AFG103" s="50"/>
      <c r="AFH103" s="50"/>
      <c r="AFI103" s="50"/>
      <c r="AFJ103" s="50"/>
      <c r="AFK103" s="50"/>
      <c r="AFL103" s="50"/>
      <c r="AFM103" s="50"/>
      <c r="AFN103" s="50"/>
      <c r="AFO103" s="50"/>
      <c r="AFP103" s="50"/>
      <c r="AFQ103" s="50"/>
      <c r="AFR103" s="50"/>
      <c r="AFS103" s="50"/>
      <c r="AFT103" s="50"/>
      <c r="AFU103" s="50"/>
      <c r="AFV103" s="50"/>
      <c r="AFW103" s="50"/>
      <c r="AFX103" s="50"/>
      <c r="AFY103" s="50"/>
      <c r="AFZ103" s="50"/>
      <c r="AGA103" s="50"/>
      <c r="AGB103" s="50"/>
      <c r="AGC103" s="50"/>
      <c r="AGD103" s="50"/>
      <c r="AGE103" s="50"/>
      <c r="AGF103" s="50"/>
      <c r="AGG103" s="50"/>
      <c r="AGH103" s="50"/>
      <c r="AGI103" s="50"/>
      <c r="AGJ103" s="50"/>
      <c r="AGK103" s="50"/>
      <c r="AGL103" s="50"/>
      <c r="AGM103" s="50"/>
      <c r="AGN103" s="50"/>
      <c r="AGO103" s="50"/>
      <c r="AGP103" s="50"/>
      <c r="AGQ103" s="50"/>
      <c r="AGR103" s="50"/>
      <c r="AGS103" s="50"/>
      <c r="AGT103" s="50"/>
      <c r="AGU103" s="50"/>
      <c r="AGV103" s="50"/>
      <c r="AGW103" s="50"/>
      <c r="AGX103" s="50"/>
      <c r="AGY103" s="50"/>
      <c r="AGZ103" s="50"/>
      <c r="AHA103" s="50"/>
      <c r="AHB103" s="50"/>
      <c r="AHC103" s="50"/>
      <c r="AHD103" s="50"/>
      <c r="AHE103" s="50"/>
      <c r="AHF103" s="50"/>
      <c r="AHG103" s="50"/>
      <c r="AHH103" s="50"/>
      <c r="AHI103" s="50"/>
      <c r="AHJ103" s="50"/>
      <c r="AHK103" s="50"/>
      <c r="AHL103" s="50"/>
      <c r="AHM103" s="50"/>
      <c r="AHN103" s="50"/>
      <c r="AHO103" s="50"/>
      <c r="AHP103" s="50"/>
      <c r="AHQ103" s="50"/>
      <c r="AHR103" s="50"/>
      <c r="AHS103" s="50"/>
      <c r="AHT103" s="50"/>
      <c r="AHU103" s="50"/>
      <c r="AHV103" s="50"/>
      <c r="AHW103" s="50"/>
      <c r="AHX103" s="50"/>
      <c r="AHY103" s="50"/>
      <c r="AHZ103" s="50"/>
      <c r="AIA103" s="50"/>
      <c r="AIB103" s="50"/>
      <c r="AIC103" s="50"/>
      <c r="AID103" s="50"/>
      <c r="AIE103" s="50"/>
      <c r="AIF103" s="50"/>
      <c r="AIG103" s="50"/>
      <c r="AIH103" s="50"/>
      <c r="AII103" s="50"/>
      <c r="AIJ103" s="50"/>
      <c r="AIK103" s="50"/>
      <c r="AIL103" s="50"/>
      <c r="AIM103" s="50"/>
      <c r="AIN103" s="50"/>
      <c r="AIO103" s="50"/>
      <c r="AIP103" s="50"/>
      <c r="AIQ103" s="50"/>
      <c r="AIR103" s="50"/>
      <c r="AIS103" s="50"/>
      <c r="AIT103" s="50"/>
      <c r="AIU103" s="50"/>
      <c r="AIV103" s="50"/>
      <c r="AIW103" s="50"/>
      <c r="AIX103" s="50"/>
      <c r="AIY103" s="50"/>
      <c r="AIZ103" s="50"/>
      <c r="AJA103" s="50"/>
      <c r="AJB103" s="50"/>
      <c r="AJC103" s="50"/>
      <c r="AJD103" s="50"/>
      <c r="AJE103" s="50"/>
      <c r="AJF103" s="50"/>
      <c r="AJG103" s="50"/>
      <c r="AJH103" s="50"/>
      <c r="AJI103" s="50"/>
      <c r="AJJ103" s="50"/>
      <c r="AJK103" s="50"/>
      <c r="AJL103" s="50"/>
      <c r="AJM103" s="50"/>
      <c r="AJN103" s="50"/>
      <c r="AJO103" s="50"/>
      <c r="AJP103" s="50"/>
      <c r="AJQ103" s="50"/>
      <c r="AJR103" s="50"/>
      <c r="AJS103" s="50"/>
      <c r="AJT103" s="50"/>
      <c r="AJU103" s="50"/>
      <c r="AJV103" s="50"/>
      <c r="AJW103" s="50"/>
      <c r="AJX103" s="50"/>
      <c r="AJY103" s="50"/>
      <c r="AJZ103" s="50"/>
      <c r="AKA103" s="50"/>
      <c r="AKB103" s="50"/>
      <c r="AKC103" s="50"/>
      <c r="AKD103" s="50"/>
      <c r="AKE103" s="50"/>
      <c r="AKF103" s="50"/>
      <c r="AKG103" s="50"/>
      <c r="AKH103" s="50"/>
      <c r="AKI103" s="50"/>
      <c r="AKJ103" s="50"/>
      <c r="AKK103" s="50"/>
      <c r="AKL103" s="50"/>
      <c r="AKM103" s="50"/>
      <c r="AKN103" s="50"/>
      <c r="AKO103" s="50"/>
      <c r="AKP103" s="50"/>
      <c r="AKQ103" s="50"/>
      <c r="AKR103" s="50"/>
      <c r="AKS103" s="50"/>
      <c r="AKT103" s="50"/>
      <c r="AKU103" s="50"/>
      <c r="AKV103" s="50"/>
      <c r="AKW103" s="50"/>
      <c r="AKX103" s="50"/>
      <c r="AKY103" s="50"/>
      <c r="AKZ103" s="50"/>
      <c r="ALA103" s="50"/>
      <c r="ALB103" s="50"/>
      <c r="ALC103" s="50"/>
      <c r="ALD103" s="50"/>
      <c r="ALE103" s="50"/>
      <c r="ALF103" s="50"/>
      <c r="ALG103" s="50"/>
      <c r="ALH103" s="50"/>
      <c r="ALI103" s="50"/>
      <c r="ALJ103" s="50"/>
      <c r="ALK103" s="50"/>
      <c r="ALL103" s="50"/>
      <c r="ALM103" s="50"/>
      <c r="ALN103" s="50"/>
      <c r="ALO103" s="50"/>
      <c r="ALP103" s="50"/>
      <c r="ALQ103" s="50"/>
      <c r="ALR103" s="50"/>
      <c r="ALS103" s="50"/>
      <c r="ALT103" s="50"/>
      <c r="ALU103" s="50"/>
      <c r="ALV103" s="50"/>
      <c r="ALW103" s="50"/>
      <c r="ALX103" s="50"/>
      <c r="ALY103" s="50"/>
      <c r="ALZ103" s="50"/>
      <c r="AMA103" s="50"/>
      <c r="AMB103" s="50"/>
      <c r="AMC103" s="50"/>
      <c r="AMD103" s="50"/>
      <c r="AME103" s="50"/>
      <c r="AMF103" s="50"/>
      <c r="AMG103" s="50"/>
      <c r="AMH103" s="50"/>
      <c r="AMI103" s="50"/>
      <c r="AMJ103" s="50"/>
      <c r="AMK103" s="50"/>
      <c r="AML103" s="50"/>
      <c r="AMM103" s="50"/>
      <c r="AMN103" s="50"/>
      <c r="AMO103" s="50"/>
    </row>
    <row r="104" spans="1:1029" s="1" customFormat="1" ht="69" hidden="1" customHeight="1">
      <c r="A104" s="2"/>
      <c r="B104" s="10"/>
      <c r="C104" s="280">
        <v>84</v>
      </c>
      <c r="D104" s="281"/>
      <c r="E104" s="10" t="s">
        <v>479</v>
      </c>
      <c r="F104" s="10" t="s">
        <v>123</v>
      </c>
      <c r="G104" s="11" t="s">
        <v>1675</v>
      </c>
      <c r="H104" s="11"/>
      <c r="I104" s="11"/>
      <c r="J104" s="11"/>
      <c r="K104" s="11"/>
      <c r="L104" s="11"/>
      <c r="M104" s="11"/>
      <c r="N104" s="390"/>
      <c r="O104" s="390" t="s">
        <v>472</v>
      </c>
      <c r="P104" s="390"/>
      <c r="Q104" s="390" t="s">
        <v>64</v>
      </c>
      <c r="R104" s="391" t="s">
        <v>68</v>
      </c>
      <c r="S104" s="387" t="s">
        <v>68</v>
      </c>
      <c r="T104" s="399"/>
      <c r="U104" s="399"/>
      <c r="V104" s="399"/>
      <c r="W104" s="399"/>
      <c r="X104" s="399"/>
      <c r="Y104" s="399"/>
      <c r="Z104" s="399"/>
      <c r="AA104" s="399"/>
      <c r="AB104" s="384"/>
      <c r="AC104" s="399"/>
      <c r="AD104" s="399"/>
      <c r="AE104" s="399"/>
      <c r="AF104" s="399"/>
      <c r="AG104" s="399"/>
      <c r="AH104" s="399"/>
      <c r="AI104" s="399"/>
      <c r="AJ104" s="399"/>
      <c r="AK104" s="399"/>
      <c r="AL104" s="387"/>
      <c r="AM104" s="387"/>
      <c r="AN104" s="390" t="s">
        <v>403</v>
      </c>
      <c r="AO104" s="390" t="s">
        <v>404</v>
      </c>
      <c r="AP104" s="390"/>
      <c r="AQ104" s="394"/>
      <c r="AR104" s="401"/>
      <c r="AS104" s="401"/>
      <c r="AT104" s="387"/>
      <c r="AU104" s="387"/>
      <c r="AV104" s="387"/>
      <c r="AW104" s="387"/>
      <c r="AX104" s="387"/>
      <c r="AY104" s="387"/>
      <c r="AZ104" s="387"/>
      <c r="BA104" s="387"/>
      <c r="BB104" s="387"/>
      <c r="BC104" s="387"/>
      <c r="BD104" s="387"/>
      <c r="BE104" s="387"/>
      <c r="BF104" s="387"/>
      <c r="BG104" s="387"/>
      <c r="BH104" s="387"/>
      <c r="BI104" s="387"/>
      <c r="BJ104" s="387"/>
      <c r="BK104" s="389">
        <v>0</v>
      </c>
      <c r="BL104" s="10"/>
      <c r="BM104" s="10"/>
      <c r="BN104" s="10">
        <v>97</v>
      </c>
      <c r="BO104" s="10" t="s">
        <v>480</v>
      </c>
      <c r="BP104" s="10"/>
      <c r="BQ104" s="10"/>
      <c r="BR104" s="10" t="str">
        <f t="shared" si="1"/>
        <v>84_</v>
      </c>
      <c r="BS104" s="282"/>
      <c r="BT104" s="10"/>
      <c r="BU104" s="10"/>
      <c r="BV104" s="10"/>
      <c r="BW104" s="289" t="s">
        <v>1725</v>
      </c>
      <c r="BX104" s="289"/>
      <c r="BY104" s="232"/>
      <c r="BZ104" s="232"/>
      <c r="CA104" s="232"/>
      <c r="CB104" s="50"/>
      <c r="CC104" s="411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  <c r="RA104" s="50"/>
      <c r="RB104" s="50"/>
      <c r="RC104" s="50"/>
      <c r="RD104" s="50"/>
      <c r="RE104" s="50"/>
      <c r="RF104" s="50"/>
      <c r="RG104" s="50"/>
      <c r="RH104" s="50"/>
      <c r="RI104" s="50"/>
      <c r="RJ104" s="50"/>
      <c r="RK104" s="50"/>
      <c r="RL104" s="50"/>
      <c r="RM104" s="50"/>
      <c r="RN104" s="50"/>
      <c r="RO104" s="50"/>
      <c r="RP104" s="50"/>
      <c r="RQ104" s="50"/>
      <c r="RR104" s="50"/>
      <c r="RS104" s="50"/>
      <c r="RT104" s="50"/>
      <c r="RU104" s="50"/>
      <c r="RV104" s="50"/>
      <c r="RW104" s="50"/>
      <c r="RX104" s="50"/>
      <c r="RY104" s="50"/>
      <c r="RZ104" s="50"/>
      <c r="SA104" s="50"/>
      <c r="SB104" s="50"/>
      <c r="SC104" s="50"/>
      <c r="SD104" s="50"/>
      <c r="SE104" s="50"/>
      <c r="SF104" s="50"/>
      <c r="SG104" s="50"/>
      <c r="SH104" s="50"/>
      <c r="SI104" s="50"/>
      <c r="SJ104" s="50"/>
      <c r="SK104" s="50"/>
      <c r="SL104" s="50"/>
      <c r="SM104" s="50"/>
      <c r="SN104" s="50"/>
      <c r="SO104" s="50"/>
      <c r="SP104" s="50"/>
      <c r="SQ104" s="50"/>
      <c r="SR104" s="50"/>
      <c r="SS104" s="50"/>
      <c r="ST104" s="50"/>
      <c r="SU104" s="50"/>
      <c r="SV104" s="50"/>
      <c r="SW104" s="50"/>
      <c r="SX104" s="50"/>
      <c r="SY104" s="50"/>
      <c r="SZ104" s="50"/>
      <c r="TA104" s="50"/>
      <c r="TB104" s="50"/>
      <c r="TC104" s="50"/>
      <c r="TD104" s="50"/>
      <c r="TE104" s="50"/>
      <c r="TF104" s="50"/>
      <c r="TG104" s="50"/>
      <c r="TH104" s="50"/>
      <c r="TI104" s="50"/>
      <c r="TJ104" s="50"/>
      <c r="TK104" s="50"/>
      <c r="TL104" s="50"/>
      <c r="TM104" s="50"/>
      <c r="TN104" s="50"/>
      <c r="TO104" s="50"/>
      <c r="TP104" s="50"/>
      <c r="TQ104" s="50"/>
      <c r="TR104" s="50"/>
      <c r="TS104" s="50"/>
      <c r="TT104" s="50"/>
      <c r="TU104" s="50"/>
      <c r="TV104" s="50"/>
      <c r="TW104" s="50"/>
      <c r="TX104" s="50"/>
      <c r="TY104" s="50"/>
      <c r="TZ104" s="50"/>
      <c r="UA104" s="50"/>
      <c r="UB104" s="50"/>
      <c r="UC104" s="50"/>
      <c r="UD104" s="50"/>
      <c r="UE104" s="50"/>
      <c r="UF104" s="50"/>
      <c r="UG104" s="50"/>
      <c r="UH104" s="50"/>
      <c r="UI104" s="50"/>
      <c r="UJ104" s="50"/>
      <c r="UK104" s="50"/>
      <c r="UL104" s="50"/>
      <c r="UM104" s="50"/>
      <c r="UN104" s="50"/>
      <c r="UO104" s="50"/>
      <c r="UP104" s="50"/>
      <c r="UQ104" s="50"/>
      <c r="UR104" s="50"/>
      <c r="US104" s="50"/>
      <c r="UT104" s="50"/>
      <c r="UU104" s="50"/>
      <c r="UV104" s="50"/>
      <c r="UW104" s="50"/>
      <c r="UX104" s="50"/>
      <c r="UY104" s="50"/>
      <c r="UZ104" s="50"/>
      <c r="VA104" s="50"/>
      <c r="VB104" s="50"/>
      <c r="VC104" s="50"/>
      <c r="VD104" s="50"/>
      <c r="VE104" s="50"/>
      <c r="VF104" s="50"/>
      <c r="VG104" s="50"/>
      <c r="VH104" s="50"/>
      <c r="VI104" s="50"/>
      <c r="VJ104" s="50"/>
      <c r="VK104" s="50"/>
      <c r="VL104" s="50"/>
      <c r="VM104" s="50"/>
      <c r="VN104" s="50"/>
      <c r="VO104" s="50"/>
      <c r="VP104" s="50"/>
      <c r="VQ104" s="50"/>
      <c r="VR104" s="50"/>
      <c r="VS104" s="50"/>
      <c r="VT104" s="50"/>
      <c r="VU104" s="50"/>
      <c r="VV104" s="50"/>
      <c r="VW104" s="50"/>
      <c r="VX104" s="50"/>
      <c r="VY104" s="50"/>
      <c r="VZ104" s="50"/>
      <c r="WA104" s="50"/>
      <c r="WB104" s="50"/>
      <c r="WC104" s="50"/>
      <c r="WD104" s="50"/>
      <c r="WE104" s="50"/>
      <c r="WF104" s="50"/>
      <c r="WG104" s="50"/>
      <c r="WH104" s="50"/>
      <c r="WI104" s="50"/>
      <c r="WJ104" s="50"/>
      <c r="WK104" s="50"/>
      <c r="WL104" s="50"/>
      <c r="WM104" s="50"/>
      <c r="WN104" s="50"/>
      <c r="WO104" s="50"/>
      <c r="WP104" s="50"/>
      <c r="WQ104" s="50"/>
      <c r="WR104" s="50"/>
      <c r="WS104" s="50"/>
      <c r="WT104" s="50"/>
      <c r="WU104" s="50"/>
      <c r="WV104" s="50"/>
      <c r="WW104" s="50"/>
      <c r="WX104" s="50"/>
      <c r="WY104" s="50"/>
      <c r="WZ104" s="50"/>
      <c r="XA104" s="50"/>
      <c r="XB104" s="50"/>
      <c r="XC104" s="50"/>
      <c r="XD104" s="50"/>
      <c r="XE104" s="50"/>
      <c r="XF104" s="50"/>
      <c r="XG104" s="50"/>
      <c r="XH104" s="50"/>
      <c r="XI104" s="50"/>
      <c r="XJ104" s="50"/>
      <c r="XK104" s="50"/>
      <c r="XL104" s="50"/>
      <c r="XM104" s="50"/>
      <c r="XN104" s="50"/>
      <c r="XO104" s="50"/>
      <c r="XP104" s="50"/>
      <c r="XQ104" s="50"/>
      <c r="XR104" s="50"/>
      <c r="XS104" s="50"/>
      <c r="XT104" s="50"/>
      <c r="XU104" s="50"/>
      <c r="XV104" s="50"/>
      <c r="XW104" s="50"/>
      <c r="XX104" s="50"/>
      <c r="XY104" s="50"/>
      <c r="XZ104" s="50"/>
      <c r="YA104" s="50"/>
      <c r="YB104" s="50"/>
      <c r="YC104" s="50"/>
      <c r="YD104" s="50"/>
      <c r="YE104" s="50"/>
      <c r="YF104" s="50"/>
      <c r="YG104" s="50"/>
      <c r="YH104" s="50"/>
      <c r="YI104" s="50"/>
      <c r="YJ104" s="50"/>
      <c r="YK104" s="50"/>
      <c r="YL104" s="50"/>
      <c r="YM104" s="50"/>
      <c r="YN104" s="50"/>
      <c r="YO104" s="50"/>
      <c r="YP104" s="50"/>
      <c r="YQ104" s="50"/>
      <c r="YR104" s="50"/>
      <c r="YS104" s="50"/>
      <c r="YT104" s="50"/>
      <c r="YU104" s="50"/>
      <c r="YV104" s="50"/>
      <c r="YW104" s="50"/>
      <c r="YX104" s="50"/>
      <c r="YY104" s="50"/>
      <c r="YZ104" s="50"/>
      <c r="ZA104" s="50"/>
      <c r="ZB104" s="50"/>
      <c r="ZC104" s="50"/>
      <c r="ZD104" s="50"/>
      <c r="ZE104" s="50"/>
      <c r="ZF104" s="50"/>
      <c r="ZG104" s="50"/>
      <c r="ZH104" s="50"/>
      <c r="ZI104" s="50"/>
      <c r="ZJ104" s="50"/>
      <c r="ZK104" s="50"/>
      <c r="ZL104" s="50"/>
      <c r="ZM104" s="50"/>
      <c r="ZN104" s="50"/>
      <c r="ZO104" s="50"/>
      <c r="ZP104" s="50"/>
      <c r="ZQ104" s="50"/>
      <c r="ZR104" s="50"/>
      <c r="ZS104" s="50"/>
      <c r="ZT104" s="50"/>
      <c r="ZU104" s="50"/>
      <c r="ZV104" s="50"/>
      <c r="ZW104" s="50"/>
      <c r="ZX104" s="50"/>
      <c r="ZY104" s="50"/>
      <c r="ZZ104" s="50"/>
      <c r="AAA104" s="50"/>
      <c r="AAB104" s="50"/>
      <c r="AAC104" s="50"/>
      <c r="AAD104" s="50"/>
      <c r="AAE104" s="50"/>
      <c r="AAF104" s="50"/>
      <c r="AAG104" s="50"/>
      <c r="AAH104" s="50"/>
      <c r="AAI104" s="50"/>
      <c r="AAJ104" s="50"/>
      <c r="AAK104" s="50"/>
      <c r="AAL104" s="50"/>
      <c r="AAM104" s="50"/>
      <c r="AAN104" s="50"/>
      <c r="AAO104" s="50"/>
      <c r="AAP104" s="50"/>
      <c r="AAQ104" s="50"/>
      <c r="AAR104" s="50"/>
      <c r="AAS104" s="50"/>
      <c r="AAT104" s="50"/>
      <c r="AAU104" s="50"/>
      <c r="AAV104" s="50"/>
      <c r="AAW104" s="50"/>
      <c r="AAX104" s="50"/>
      <c r="AAY104" s="50"/>
      <c r="AAZ104" s="50"/>
      <c r="ABA104" s="50"/>
      <c r="ABB104" s="50"/>
      <c r="ABC104" s="50"/>
      <c r="ABD104" s="50"/>
      <c r="ABE104" s="50"/>
      <c r="ABF104" s="50"/>
      <c r="ABG104" s="50"/>
      <c r="ABH104" s="50"/>
      <c r="ABI104" s="50"/>
      <c r="ABJ104" s="50"/>
      <c r="ABK104" s="50"/>
      <c r="ABL104" s="50"/>
      <c r="ABM104" s="50"/>
      <c r="ABN104" s="50"/>
      <c r="ABO104" s="50"/>
      <c r="ABP104" s="50"/>
      <c r="ABQ104" s="50"/>
      <c r="ABR104" s="50"/>
      <c r="ABS104" s="50"/>
      <c r="ABT104" s="50"/>
      <c r="ABU104" s="50"/>
      <c r="ABV104" s="50"/>
      <c r="ABW104" s="50"/>
      <c r="ABX104" s="50"/>
      <c r="ABY104" s="50"/>
      <c r="ABZ104" s="50"/>
      <c r="ACA104" s="50"/>
      <c r="ACB104" s="50"/>
      <c r="ACC104" s="50"/>
      <c r="ACD104" s="50"/>
      <c r="ACE104" s="50"/>
      <c r="ACF104" s="50"/>
      <c r="ACG104" s="50"/>
      <c r="ACH104" s="50"/>
      <c r="ACI104" s="50"/>
      <c r="ACJ104" s="50"/>
      <c r="ACK104" s="50"/>
      <c r="ACL104" s="50"/>
      <c r="ACM104" s="50"/>
      <c r="ACN104" s="50"/>
      <c r="ACO104" s="50"/>
      <c r="ACP104" s="50"/>
      <c r="ACQ104" s="50"/>
      <c r="ACR104" s="50"/>
      <c r="ACS104" s="50"/>
      <c r="ACT104" s="50"/>
      <c r="ACU104" s="50"/>
      <c r="ACV104" s="50"/>
      <c r="ACW104" s="50"/>
      <c r="ACX104" s="50"/>
      <c r="ACY104" s="50"/>
      <c r="ACZ104" s="50"/>
      <c r="ADA104" s="50"/>
      <c r="ADB104" s="50"/>
      <c r="ADC104" s="50"/>
      <c r="ADD104" s="50"/>
      <c r="ADE104" s="50"/>
      <c r="ADF104" s="50"/>
      <c r="ADG104" s="50"/>
      <c r="ADH104" s="50"/>
      <c r="ADI104" s="50"/>
      <c r="ADJ104" s="50"/>
      <c r="ADK104" s="50"/>
      <c r="ADL104" s="50"/>
      <c r="ADM104" s="50"/>
      <c r="ADN104" s="50"/>
      <c r="ADO104" s="50"/>
      <c r="ADP104" s="50"/>
      <c r="ADQ104" s="50"/>
      <c r="ADR104" s="50"/>
      <c r="ADS104" s="50"/>
      <c r="ADT104" s="50"/>
      <c r="ADU104" s="50"/>
      <c r="ADV104" s="50"/>
      <c r="ADW104" s="50"/>
      <c r="ADX104" s="50"/>
      <c r="ADY104" s="50"/>
      <c r="ADZ104" s="50"/>
      <c r="AEA104" s="50"/>
      <c r="AEB104" s="50"/>
      <c r="AEC104" s="50"/>
      <c r="AED104" s="50"/>
      <c r="AEE104" s="50"/>
      <c r="AEF104" s="50"/>
      <c r="AEG104" s="50"/>
      <c r="AEH104" s="50"/>
      <c r="AEI104" s="50"/>
      <c r="AEJ104" s="50"/>
      <c r="AEK104" s="50"/>
      <c r="AEL104" s="50"/>
      <c r="AEM104" s="50"/>
      <c r="AEN104" s="50"/>
      <c r="AEO104" s="50"/>
      <c r="AEP104" s="50"/>
      <c r="AEQ104" s="50"/>
      <c r="AER104" s="50"/>
      <c r="AES104" s="50"/>
      <c r="AET104" s="50"/>
      <c r="AEU104" s="50"/>
      <c r="AEV104" s="50"/>
      <c r="AEW104" s="50"/>
      <c r="AEX104" s="50"/>
      <c r="AEY104" s="50"/>
      <c r="AEZ104" s="50"/>
      <c r="AFA104" s="50"/>
      <c r="AFB104" s="50"/>
      <c r="AFC104" s="50"/>
      <c r="AFD104" s="50"/>
      <c r="AFE104" s="50"/>
      <c r="AFF104" s="50"/>
      <c r="AFG104" s="50"/>
      <c r="AFH104" s="50"/>
      <c r="AFI104" s="50"/>
      <c r="AFJ104" s="50"/>
      <c r="AFK104" s="50"/>
      <c r="AFL104" s="50"/>
      <c r="AFM104" s="50"/>
      <c r="AFN104" s="50"/>
      <c r="AFO104" s="50"/>
      <c r="AFP104" s="50"/>
      <c r="AFQ104" s="50"/>
      <c r="AFR104" s="50"/>
      <c r="AFS104" s="50"/>
      <c r="AFT104" s="50"/>
      <c r="AFU104" s="50"/>
      <c r="AFV104" s="50"/>
      <c r="AFW104" s="50"/>
      <c r="AFX104" s="50"/>
      <c r="AFY104" s="50"/>
      <c r="AFZ104" s="50"/>
      <c r="AGA104" s="50"/>
      <c r="AGB104" s="50"/>
      <c r="AGC104" s="50"/>
      <c r="AGD104" s="50"/>
      <c r="AGE104" s="50"/>
      <c r="AGF104" s="50"/>
      <c r="AGG104" s="50"/>
      <c r="AGH104" s="50"/>
      <c r="AGI104" s="50"/>
      <c r="AGJ104" s="50"/>
      <c r="AGK104" s="50"/>
      <c r="AGL104" s="50"/>
      <c r="AGM104" s="50"/>
      <c r="AGN104" s="50"/>
      <c r="AGO104" s="50"/>
      <c r="AGP104" s="50"/>
      <c r="AGQ104" s="50"/>
      <c r="AGR104" s="50"/>
      <c r="AGS104" s="50"/>
      <c r="AGT104" s="50"/>
      <c r="AGU104" s="50"/>
      <c r="AGV104" s="50"/>
      <c r="AGW104" s="50"/>
      <c r="AGX104" s="50"/>
      <c r="AGY104" s="50"/>
      <c r="AGZ104" s="50"/>
      <c r="AHA104" s="50"/>
      <c r="AHB104" s="50"/>
      <c r="AHC104" s="50"/>
      <c r="AHD104" s="50"/>
      <c r="AHE104" s="50"/>
      <c r="AHF104" s="50"/>
      <c r="AHG104" s="50"/>
      <c r="AHH104" s="50"/>
      <c r="AHI104" s="50"/>
      <c r="AHJ104" s="50"/>
      <c r="AHK104" s="50"/>
      <c r="AHL104" s="50"/>
      <c r="AHM104" s="50"/>
      <c r="AHN104" s="50"/>
      <c r="AHO104" s="50"/>
      <c r="AHP104" s="50"/>
      <c r="AHQ104" s="50"/>
      <c r="AHR104" s="50"/>
      <c r="AHS104" s="50"/>
      <c r="AHT104" s="50"/>
      <c r="AHU104" s="50"/>
      <c r="AHV104" s="50"/>
      <c r="AHW104" s="50"/>
      <c r="AHX104" s="50"/>
      <c r="AHY104" s="50"/>
      <c r="AHZ104" s="50"/>
      <c r="AIA104" s="50"/>
      <c r="AIB104" s="50"/>
      <c r="AIC104" s="50"/>
      <c r="AID104" s="50"/>
      <c r="AIE104" s="50"/>
      <c r="AIF104" s="50"/>
      <c r="AIG104" s="50"/>
      <c r="AIH104" s="50"/>
      <c r="AII104" s="50"/>
      <c r="AIJ104" s="50"/>
      <c r="AIK104" s="50"/>
      <c r="AIL104" s="50"/>
      <c r="AIM104" s="50"/>
      <c r="AIN104" s="50"/>
      <c r="AIO104" s="50"/>
      <c r="AIP104" s="50"/>
      <c r="AIQ104" s="50"/>
      <c r="AIR104" s="50"/>
      <c r="AIS104" s="50"/>
      <c r="AIT104" s="50"/>
      <c r="AIU104" s="50"/>
      <c r="AIV104" s="50"/>
      <c r="AIW104" s="50"/>
      <c r="AIX104" s="50"/>
      <c r="AIY104" s="50"/>
      <c r="AIZ104" s="50"/>
      <c r="AJA104" s="50"/>
      <c r="AJB104" s="50"/>
      <c r="AJC104" s="50"/>
      <c r="AJD104" s="50"/>
      <c r="AJE104" s="50"/>
      <c r="AJF104" s="50"/>
      <c r="AJG104" s="50"/>
      <c r="AJH104" s="50"/>
      <c r="AJI104" s="50"/>
      <c r="AJJ104" s="50"/>
      <c r="AJK104" s="50"/>
      <c r="AJL104" s="50"/>
      <c r="AJM104" s="50"/>
      <c r="AJN104" s="50"/>
      <c r="AJO104" s="50"/>
      <c r="AJP104" s="50"/>
      <c r="AJQ104" s="50"/>
      <c r="AJR104" s="50"/>
      <c r="AJS104" s="50"/>
      <c r="AJT104" s="50"/>
      <c r="AJU104" s="50"/>
      <c r="AJV104" s="50"/>
      <c r="AJW104" s="50"/>
      <c r="AJX104" s="50"/>
      <c r="AJY104" s="50"/>
      <c r="AJZ104" s="50"/>
      <c r="AKA104" s="50"/>
      <c r="AKB104" s="50"/>
      <c r="AKC104" s="50"/>
      <c r="AKD104" s="50"/>
      <c r="AKE104" s="50"/>
      <c r="AKF104" s="50"/>
      <c r="AKG104" s="50"/>
      <c r="AKH104" s="50"/>
      <c r="AKI104" s="50"/>
      <c r="AKJ104" s="50"/>
      <c r="AKK104" s="50"/>
      <c r="AKL104" s="50"/>
      <c r="AKM104" s="50"/>
      <c r="AKN104" s="50"/>
      <c r="AKO104" s="50"/>
      <c r="AKP104" s="50"/>
      <c r="AKQ104" s="50"/>
      <c r="AKR104" s="50"/>
      <c r="AKS104" s="50"/>
      <c r="AKT104" s="50"/>
      <c r="AKU104" s="50"/>
      <c r="AKV104" s="50"/>
      <c r="AKW104" s="50"/>
      <c r="AKX104" s="50"/>
      <c r="AKY104" s="50"/>
      <c r="AKZ104" s="50"/>
      <c r="ALA104" s="50"/>
      <c r="ALB104" s="50"/>
      <c r="ALC104" s="50"/>
      <c r="ALD104" s="50"/>
      <c r="ALE104" s="50"/>
      <c r="ALF104" s="50"/>
      <c r="ALG104" s="50"/>
      <c r="ALH104" s="50"/>
      <c r="ALI104" s="50"/>
      <c r="ALJ104" s="50"/>
      <c r="ALK104" s="50"/>
      <c r="ALL104" s="50"/>
      <c r="ALM104" s="50"/>
      <c r="ALN104" s="50"/>
      <c r="ALO104" s="50"/>
      <c r="ALP104" s="50"/>
      <c r="ALQ104" s="50"/>
      <c r="ALR104" s="50"/>
      <c r="ALS104" s="50"/>
      <c r="ALT104" s="50"/>
      <c r="ALU104" s="50"/>
      <c r="ALV104" s="50"/>
      <c r="ALW104" s="50"/>
      <c r="ALX104" s="50"/>
      <c r="ALY104" s="50"/>
      <c r="ALZ104" s="50"/>
      <c r="AMA104" s="50"/>
      <c r="AMB104" s="50"/>
      <c r="AMC104" s="50"/>
      <c r="AMD104" s="50"/>
      <c r="AME104" s="50"/>
      <c r="AMF104" s="50"/>
      <c r="AMG104" s="50"/>
      <c r="AMH104" s="50"/>
      <c r="AMI104" s="50"/>
      <c r="AMJ104" s="50"/>
      <c r="AMK104" s="50"/>
      <c r="AML104" s="50"/>
      <c r="AMM104" s="50"/>
      <c r="AMN104" s="50"/>
      <c r="AMO104" s="50"/>
    </row>
    <row r="105" spans="1:1029" s="1" customFormat="1" ht="69" customHeight="1">
      <c r="A105" s="9">
        <v>34</v>
      </c>
      <c r="B105" s="9">
        <v>17</v>
      </c>
      <c r="C105" s="280">
        <v>85</v>
      </c>
      <c r="D105" s="281">
        <v>28</v>
      </c>
      <c r="E105" s="9" t="s">
        <v>1719</v>
      </c>
      <c r="F105" s="9" t="s">
        <v>61</v>
      </c>
      <c r="G105" s="9"/>
      <c r="H105" s="9"/>
      <c r="I105" s="9"/>
      <c r="J105" s="9"/>
      <c r="K105" s="9"/>
      <c r="L105" s="9"/>
      <c r="M105" s="9"/>
      <c r="N105" s="383">
        <v>51</v>
      </c>
      <c r="O105" s="384" t="s">
        <v>482</v>
      </c>
      <c r="P105" s="394" t="s">
        <v>473</v>
      </c>
      <c r="Q105" s="394" t="s">
        <v>64</v>
      </c>
      <c r="R105" s="385">
        <v>6</v>
      </c>
      <c r="S105" s="386">
        <v>27</v>
      </c>
      <c r="T105" s="399"/>
      <c r="U105" s="399"/>
      <c r="V105" s="399">
        <v>1</v>
      </c>
      <c r="W105" s="399"/>
      <c r="X105" s="384"/>
      <c r="Y105" s="384"/>
      <c r="Z105" s="384">
        <v>1</v>
      </c>
      <c r="AA105" s="383"/>
      <c r="AB105" s="383">
        <v>58</v>
      </c>
      <c r="AC105" s="388">
        <v>2</v>
      </c>
      <c r="AD105" s="387" t="s">
        <v>474</v>
      </c>
      <c r="AE105" s="387" t="s">
        <v>92</v>
      </c>
      <c r="AF105" s="387" t="s">
        <v>475</v>
      </c>
      <c r="AG105" s="387" t="s">
        <v>68</v>
      </c>
      <c r="AH105" s="387" t="s">
        <v>483</v>
      </c>
      <c r="AI105" s="387" t="s">
        <v>197</v>
      </c>
      <c r="AJ105" s="387" t="s">
        <v>484</v>
      </c>
      <c r="AK105" s="387" t="s">
        <v>199</v>
      </c>
      <c r="AL105" s="384" t="s">
        <v>69</v>
      </c>
      <c r="AM105" s="384" t="s">
        <v>485</v>
      </c>
      <c r="AN105" s="394" t="s">
        <v>403</v>
      </c>
      <c r="AO105" s="390" t="s">
        <v>404</v>
      </c>
      <c r="AP105" s="390"/>
      <c r="AQ105" s="390"/>
      <c r="AR105" s="390"/>
      <c r="AS105" s="390"/>
      <c r="AT105" s="387"/>
      <c r="AU105" s="387"/>
      <c r="AV105" s="387"/>
      <c r="AW105" s="387"/>
      <c r="AX105" s="387"/>
      <c r="AY105" s="387"/>
      <c r="AZ105" s="387"/>
      <c r="BA105" s="387"/>
      <c r="BB105" s="387"/>
      <c r="BC105" s="387">
        <v>1</v>
      </c>
      <c r="BD105" s="387"/>
      <c r="BE105" s="387"/>
      <c r="BF105" s="387"/>
      <c r="BG105" s="387">
        <v>1</v>
      </c>
      <c r="BH105" s="384">
        <v>1</v>
      </c>
      <c r="BI105" s="387"/>
      <c r="BJ105" s="387"/>
      <c r="BK105" s="389">
        <v>1230</v>
      </c>
      <c r="BL105" s="10">
        <v>1</v>
      </c>
      <c r="BM105" s="10" t="s">
        <v>130</v>
      </c>
      <c r="BN105" s="10">
        <v>98</v>
      </c>
      <c r="BO105" s="10" t="s">
        <v>486</v>
      </c>
      <c r="BP105" s="10" t="s">
        <v>487</v>
      </c>
      <c r="BQ105" s="10"/>
      <c r="BR105" s="10" t="str">
        <f t="shared" si="1"/>
        <v>85_28</v>
      </c>
      <c r="BS105" s="282"/>
      <c r="BT105" s="10"/>
      <c r="BU105" s="10" t="s">
        <v>1781</v>
      </c>
      <c r="BV105" s="10"/>
      <c r="BW105" s="289"/>
      <c r="BX105" s="289"/>
      <c r="BY105" s="457"/>
      <c r="BZ105" s="457"/>
      <c r="CA105" s="457"/>
      <c r="CB105" s="271"/>
      <c r="CC105" s="458" t="s">
        <v>1959</v>
      </c>
      <c r="CD105" s="271"/>
      <c r="CE105" s="271"/>
      <c r="CF105" s="271"/>
      <c r="CG105" s="271"/>
      <c r="CH105" s="271"/>
      <c r="CI105" s="271"/>
      <c r="CJ105" s="271"/>
      <c r="CK105" s="271"/>
      <c r="CL105" s="271"/>
      <c r="CM105" s="271"/>
      <c r="CN105" s="271"/>
      <c r="CO105" s="271"/>
      <c r="CP105" s="271"/>
      <c r="CQ105" s="271"/>
      <c r="CR105" s="271"/>
      <c r="CS105" s="271"/>
      <c r="CT105" s="271"/>
      <c r="CU105" s="271"/>
      <c r="CV105" s="271"/>
      <c r="CW105" s="271"/>
      <c r="CX105" s="271"/>
      <c r="CY105" s="271"/>
      <c r="CZ105" s="271"/>
      <c r="DA105" s="271"/>
      <c r="DB105" s="271"/>
      <c r="DC105" s="271"/>
      <c r="DD105" s="271"/>
      <c r="DE105" s="271"/>
      <c r="DF105" s="271"/>
      <c r="DG105" s="271"/>
      <c r="DH105" s="271"/>
      <c r="DI105" s="271"/>
      <c r="DJ105" s="271"/>
      <c r="DK105" s="271"/>
      <c r="DL105" s="271"/>
      <c r="DM105" s="271"/>
      <c r="DN105" s="271"/>
      <c r="DO105" s="271"/>
      <c r="DP105" s="271"/>
      <c r="DQ105" s="271"/>
      <c r="DR105" s="271"/>
      <c r="DS105" s="271"/>
      <c r="DT105" s="271"/>
      <c r="DU105" s="271"/>
      <c r="DV105" s="271"/>
      <c r="DW105" s="271"/>
      <c r="DX105" s="271"/>
      <c r="DY105" s="271"/>
      <c r="DZ105" s="271"/>
      <c r="EA105" s="271"/>
      <c r="EB105" s="271"/>
      <c r="EC105" s="271"/>
      <c r="ED105" s="271"/>
      <c r="EE105" s="271"/>
      <c r="EF105" s="271"/>
      <c r="EG105" s="271"/>
      <c r="EH105" s="271"/>
      <c r="EI105" s="271"/>
      <c r="EJ105" s="271"/>
      <c r="EK105" s="271"/>
      <c r="EL105" s="271"/>
      <c r="EM105" s="271"/>
      <c r="EN105" s="271"/>
      <c r="EO105" s="271"/>
      <c r="EP105" s="271"/>
      <c r="EQ105" s="271"/>
      <c r="ER105" s="271"/>
      <c r="ES105" s="271"/>
      <c r="ET105" s="271"/>
      <c r="EU105" s="271"/>
      <c r="EV105" s="271"/>
      <c r="EW105" s="271"/>
      <c r="EX105" s="271"/>
      <c r="EY105" s="271"/>
      <c r="EZ105" s="271"/>
      <c r="FA105" s="271"/>
      <c r="FB105" s="271"/>
      <c r="FC105" s="271"/>
      <c r="FD105" s="271"/>
      <c r="FE105" s="271"/>
      <c r="FF105" s="271"/>
      <c r="FG105" s="271"/>
      <c r="FH105" s="271"/>
      <c r="FI105" s="271"/>
      <c r="FJ105" s="271"/>
      <c r="FK105" s="271"/>
      <c r="FL105" s="271"/>
      <c r="FM105" s="271"/>
      <c r="FN105" s="271"/>
      <c r="FO105" s="271"/>
      <c r="FP105" s="271"/>
      <c r="FQ105" s="271"/>
      <c r="FR105" s="271"/>
      <c r="FS105" s="271"/>
      <c r="FT105" s="271"/>
      <c r="FU105" s="271"/>
      <c r="FV105" s="271"/>
      <c r="FW105" s="271"/>
      <c r="FX105" s="271"/>
      <c r="FY105" s="271"/>
      <c r="FZ105" s="271"/>
      <c r="GA105" s="271"/>
      <c r="GB105" s="271"/>
      <c r="GC105" s="271"/>
      <c r="GD105" s="271"/>
      <c r="GE105" s="271"/>
      <c r="GF105" s="271"/>
      <c r="GG105" s="271"/>
      <c r="GH105" s="271"/>
      <c r="GI105" s="271"/>
      <c r="GJ105" s="271"/>
      <c r="GK105" s="271"/>
      <c r="GL105" s="271"/>
      <c r="GM105" s="271"/>
      <c r="GN105" s="271"/>
      <c r="GO105" s="271"/>
      <c r="GP105" s="271"/>
      <c r="GQ105" s="271"/>
      <c r="GR105" s="271"/>
      <c r="GS105" s="271"/>
      <c r="GT105" s="271"/>
      <c r="GU105" s="271"/>
      <c r="GV105" s="271"/>
      <c r="GW105" s="271"/>
      <c r="GX105" s="271"/>
      <c r="GY105" s="271"/>
      <c r="GZ105" s="271"/>
      <c r="HA105" s="271"/>
      <c r="HB105" s="271"/>
      <c r="HC105" s="271"/>
      <c r="HD105" s="271"/>
      <c r="HE105" s="271"/>
      <c r="HF105" s="271"/>
      <c r="HG105" s="271"/>
      <c r="HH105" s="271"/>
      <c r="HI105" s="271"/>
      <c r="HJ105" s="271"/>
      <c r="HK105" s="271"/>
      <c r="HL105" s="271"/>
      <c r="HM105" s="271"/>
      <c r="HN105" s="271"/>
      <c r="HO105" s="271"/>
      <c r="HP105" s="271"/>
      <c r="HQ105" s="271"/>
      <c r="HR105" s="271"/>
      <c r="HS105" s="271"/>
      <c r="HT105" s="271"/>
      <c r="HU105" s="271"/>
      <c r="HV105" s="271"/>
      <c r="HW105" s="271"/>
      <c r="HX105" s="271"/>
      <c r="HY105" s="271"/>
      <c r="HZ105" s="271"/>
      <c r="IA105" s="271"/>
      <c r="IB105" s="271"/>
      <c r="IC105" s="271"/>
      <c r="ID105" s="271"/>
      <c r="IE105" s="271"/>
      <c r="IF105" s="271"/>
      <c r="IG105" s="271"/>
      <c r="IH105" s="271"/>
      <c r="II105" s="271"/>
      <c r="IJ105" s="271"/>
      <c r="IK105" s="271"/>
      <c r="IL105" s="271"/>
      <c r="IM105" s="271"/>
      <c r="IN105" s="271"/>
      <c r="IO105" s="271"/>
      <c r="IP105" s="271"/>
      <c r="IQ105" s="271"/>
      <c r="IR105" s="271"/>
      <c r="IS105" s="271"/>
      <c r="IT105" s="271"/>
      <c r="IU105" s="271"/>
      <c r="IV105" s="271"/>
      <c r="IW105" s="271"/>
      <c r="IX105" s="271"/>
      <c r="IY105" s="271"/>
      <c r="IZ105" s="271"/>
      <c r="JA105" s="271"/>
      <c r="JB105" s="271"/>
      <c r="JC105" s="271"/>
      <c r="JD105" s="271"/>
      <c r="JE105" s="271"/>
      <c r="JF105" s="271"/>
      <c r="JG105" s="271"/>
      <c r="JH105" s="271"/>
      <c r="JI105" s="271"/>
      <c r="JJ105" s="271"/>
      <c r="JK105" s="271"/>
      <c r="JL105" s="271"/>
      <c r="JM105" s="271"/>
      <c r="JN105" s="271"/>
      <c r="JO105" s="271"/>
      <c r="JP105" s="271"/>
      <c r="JQ105" s="271"/>
      <c r="JR105" s="271"/>
      <c r="JS105" s="271"/>
      <c r="JT105" s="271"/>
      <c r="JU105" s="271"/>
      <c r="JV105" s="271"/>
      <c r="JW105" s="271"/>
      <c r="JX105" s="271"/>
      <c r="JY105" s="271"/>
      <c r="JZ105" s="271"/>
      <c r="KA105" s="271"/>
      <c r="KB105" s="271"/>
      <c r="KC105" s="271"/>
      <c r="KD105" s="271"/>
      <c r="KE105" s="271"/>
      <c r="KF105" s="271"/>
      <c r="KG105" s="271"/>
      <c r="KH105" s="271"/>
      <c r="KI105" s="271"/>
      <c r="KJ105" s="271"/>
      <c r="KK105" s="271"/>
      <c r="KL105" s="271"/>
      <c r="KM105" s="271"/>
      <c r="KN105" s="271"/>
      <c r="KO105" s="271"/>
      <c r="KP105" s="271"/>
      <c r="KQ105" s="271"/>
      <c r="KR105" s="271"/>
      <c r="KS105" s="271"/>
      <c r="KT105" s="271"/>
      <c r="KU105" s="271"/>
      <c r="KV105" s="271"/>
      <c r="KW105" s="271"/>
      <c r="KX105" s="271"/>
      <c r="KY105" s="271"/>
      <c r="KZ105" s="271"/>
      <c r="LA105" s="271"/>
      <c r="LB105" s="271"/>
      <c r="LC105" s="271"/>
      <c r="LD105" s="271"/>
      <c r="LE105" s="271"/>
      <c r="LF105" s="271"/>
      <c r="LG105" s="271"/>
      <c r="LH105" s="271"/>
      <c r="LI105" s="271"/>
      <c r="LJ105" s="271"/>
      <c r="LK105" s="271"/>
      <c r="LL105" s="271"/>
      <c r="LM105" s="271"/>
      <c r="LN105" s="271"/>
      <c r="LO105" s="271"/>
      <c r="LP105" s="271"/>
      <c r="LQ105" s="271"/>
      <c r="LR105" s="271"/>
      <c r="LS105" s="271"/>
      <c r="LT105" s="271"/>
      <c r="LU105" s="271"/>
      <c r="LV105" s="271"/>
      <c r="LW105" s="271"/>
      <c r="LX105" s="271"/>
      <c r="LY105" s="271"/>
      <c r="LZ105" s="271"/>
      <c r="MA105" s="271"/>
      <c r="MB105" s="271"/>
      <c r="MC105" s="271"/>
      <c r="MD105" s="271"/>
      <c r="ME105" s="271"/>
      <c r="MF105" s="271"/>
      <c r="MG105" s="271"/>
      <c r="MH105" s="271"/>
      <c r="MI105" s="271"/>
      <c r="MJ105" s="271"/>
      <c r="MK105" s="271"/>
      <c r="ML105" s="271"/>
      <c r="MM105" s="271"/>
      <c r="MN105" s="271"/>
      <c r="MO105" s="271"/>
      <c r="MP105" s="271"/>
      <c r="MQ105" s="271"/>
      <c r="MR105" s="271"/>
      <c r="MS105" s="271"/>
      <c r="MT105" s="271"/>
      <c r="MU105" s="271"/>
      <c r="MV105" s="271"/>
      <c r="MW105" s="271"/>
      <c r="MX105" s="271"/>
      <c r="MY105" s="271"/>
      <c r="MZ105" s="271"/>
      <c r="NA105" s="271"/>
      <c r="NB105" s="271"/>
      <c r="NC105" s="271"/>
      <c r="ND105" s="271"/>
      <c r="NE105" s="271"/>
      <c r="NF105" s="271"/>
      <c r="NG105" s="271"/>
      <c r="NH105" s="271"/>
      <c r="NI105" s="271"/>
      <c r="NJ105" s="271"/>
      <c r="NK105" s="271"/>
      <c r="NL105" s="271"/>
      <c r="NM105" s="271"/>
      <c r="NN105" s="271"/>
      <c r="NO105" s="271"/>
      <c r="NP105" s="271"/>
      <c r="NQ105" s="271"/>
      <c r="NR105" s="271"/>
      <c r="NS105" s="271"/>
      <c r="NT105" s="271"/>
      <c r="NU105" s="271"/>
      <c r="NV105" s="271"/>
      <c r="NW105" s="271"/>
      <c r="NX105" s="271"/>
      <c r="NY105" s="271"/>
      <c r="NZ105" s="271"/>
      <c r="OA105" s="271"/>
      <c r="OB105" s="271"/>
      <c r="OC105" s="271"/>
      <c r="OD105" s="271"/>
      <c r="OE105" s="271"/>
      <c r="OF105" s="271"/>
      <c r="OG105" s="271"/>
      <c r="OH105" s="271"/>
      <c r="OI105" s="271"/>
      <c r="OJ105" s="271"/>
      <c r="OK105" s="271"/>
      <c r="OL105" s="271"/>
      <c r="OM105" s="271"/>
      <c r="ON105" s="271"/>
      <c r="OO105" s="271"/>
      <c r="OP105" s="271"/>
      <c r="OQ105" s="271"/>
      <c r="OR105" s="271"/>
      <c r="OS105" s="271"/>
      <c r="OT105" s="271"/>
      <c r="OU105" s="271"/>
      <c r="OV105" s="271"/>
      <c r="OW105" s="271"/>
      <c r="OX105" s="271"/>
      <c r="OY105" s="271"/>
      <c r="OZ105" s="271"/>
      <c r="PA105" s="271"/>
      <c r="PB105" s="271"/>
      <c r="PC105" s="271"/>
      <c r="PD105" s="271"/>
      <c r="PE105" s="271"/>
      <c r="PF105" s="271"/>
      <c r="PG105" s="271"/>
      <c r="PH105" s="271"/>
      <c r="PI105" s="271"/>
      <c r="PJ105" s="271"/>
      <c r="PK105" s="271"/>
      <c r="PL105" s="271"/>
      <c r="PM105" s="271"/>
      <c r="PN105" s="271"/>
      <c r="PO105" s="271"/>
      <c r="PP105" s="271"/>
      <c r="PQ105" s="271"/>
      <c r="PR105" s="271"/>
      <c r="PS105" s="271"/>
      <c r="PT105" s="271"/>
      <c r="PU105" s="271"/>
      <c r="PV105" s="271"/>
      <c r="PW105" s="271"/>
      <c r="PX105" s="271"/>
      <c r="PY105" s="271"/>
      <c r="PZ105" s="271"/>
      <c r="QA105" s="271"/>
      <c r="QB105" s="271"/>
      <c r="QC105" s="271"/>
      <c r="QD105" s="271"/>
      <c r="QE105" s="271"/>
      <c r="QF105" s="271"/>
      <c r="QG105" s="271"/>
      <c r="QH105" s="271"/>
      <c r="QI105" s="271"/>
      <c r="QJ105" s="271"/>
      <c r="QK105" s="271"/>
      <c r="QL105" s="271"/>
      <c r="QM105" s="271"/>
      <c r="QN105" s="271"/>
      <c r="QO105" s="271"/>
      <c r="QP105" s="271"/>
      <c r="QQ105" s="271"/>
      <c r="QR105" s="271"/>
      <c r="QS105" s="271"/>
      <c r="QT105" s="271"/>
      <c r="QU105" s="271"/>
      <c r="QV105" s="271"/>
      <c r="QW105" s="271"/>
      <c r="QX105" s="271"/>
      <c r="QY105" s="271"/>
      <c r="QZ105" s="271"/>
      <c r="RA105" s="271"/>
      <c r="RB105" s="271"/>
      <c r="RC105" s="271"/>
      <c r="RD105" s="271"/>
      <c r="RE105" s="271"/>
      <c r="RF105" s="271"/>
      <c r="RG105" s="271"/>
      <c r="RH105" s="271"/>
      <c r="RI105" s="271"/>
      <c r="RJ105" s="271"/>
      <c r="RK105" s="271"/>
      <c r="RL105" s="271"/>
      <c r="RM105" s="271"/>
      <c r="RN105" s="271"/>
      <c r="RO105" s="271"/>
      <c r="RP105" s="271"/>
      <c r="RQ105" s="271"/>
      <c r="RR105" s="271"/>
      <c r="RS105" s="271"/>
      <c r="RT105" s="271"/>
      <c r="RU105" s="271"/>
      <c r="RV105" s="271"/>
      <c r="RW105" s="271"/>
      <c r="RX105" s="271"/>
      <c r="RY105" s="271"/>
      <c r="RZ105" s="271"/>
      <c r="SA105" s="271"/>
      <c r="SB105" s="271"/>
      <c r="SC105" s="271"/>
      <c r="SD105" s="271"/>
      <c r="SE105" s="271"/>
      <c r="SF105" s="271"/>
      <c r="SG105" s="271"/>
      <c r="SH105" s="271"/>
      <c r="SI105" s="271"/>
      <c r="SJ105" s="271"/>
      <c r="SK105" s="271"/>
      <c r="SL105" s="271"/>
      <c r="SM105" s="271"/>
      <c r="SN105" s="271"/>
      <c r="SO105" s="271"/>
      <c r="SP105" s="271"/>
      <c r="SQ105" s="271"/>
      <c r="SR105" s="271"/>
      <c r="SS105" s="271"/>
      <c r="ST105" s="271"/>
      <c r="SU105" s="271"/>
      <c r="SV105" s="271"/>
      <c r="SW105" s="271"/>
      <c r="SX105" s="271"/>
      <c r="SY105" s="271"/>
      <c r="SZ105" s="271"/>
      <c r="TA105" s="271"/>
      <c r="TB105" s="271"/>
      <c r="TC105" s="271"/>
      <c r="TD105" s="271"/>
      <c r="TE105" s="271"/>
      <c r="TF105" s="271"/>
      <c r="TG105" s="271"/>
      <c r="TH105" s="271"/>
      <c r="TI105" s="271"/>
      <c r="TJ105" s="271"/>
      <c r="TK105" s="271"/>
      <c r="TL105" s="271"/>
      <c r="TM105" s="271"/>
      <c r="TN105" s="271"/>
      <c r="TO105" s="271"/>
      <c r="TP105" s="271"/>
      <c r="TQ105" s="271"/>
      <c r="TR105" s="271"/>
      <c r="TS105" s="271"/>
      <c r="TT105" s="271"/>
      <c r="TU105" s="271"/>
      <c r="TV105" s="271"/>
      <c r="TW105" s="271"/>
      <c r="TX105" s="271"/>
      <c r="TY105" s="271"/>
      <c r="TZ105" s="271"/>
      <c r="UA105" s="271"/>
      <c r="UB105" s="271"/>
      <c r="UC105" s="271"/>
      <c r="UD105" s="271"/>
      <c r="UE105" s="271"/>
      <c r="UF105" s="271"/>
      <c r="UG105" s="271"/>
      <c r="UH105" s="271"/>
      <c r="UI105" s="271"/>
      <c r="UJ105" s="271"/>
      <c r="UK105" s="271"/>
      <c r="UL105" s="271"/>
      <c r="UM105" s="271"/>
      <c r="UN105" s="271"/>
      <c r="UO105" s="271"/>
      <c r="UP105" s="271"/>
      <c r="UQ105" s="271"/>
      <c r="UR105" s="271"/>
      <c r="US105" s="271"/>
      <c r="UT105" s="271"/>
      <c r="UU105" s="271"/>
      <c r="UV105" s="271"/>
      <c r="UW105" s="271"/>
      <c r="UX105" s="271"/>
      <c r="UY105" s="271"/>
      <c r="UZ105" s="271"/>
      <c r="VA105" s="271"/>
      <c r="VB105" s="271"/>
      <c r="VC105" s="271"/>
      <c r="VD105" s="271"/>
      <c r="VE105" s="271"/>
      <c r="VF105" s="271"/>
      <c r="VG105" s="271"/>
      <c r="VH105" s="271"/>
      <c r="VI105" s="271"/>
      <c r="VJ105" s="271"/>
      <c r="VK105" s="271"/>
      <c r="VL105" s="271"/>
      <c r="VM105" s="271"/>
      <c r="VN105" s="271"/>
      <c r="VO105" s="271"/>
      <c r="VP105" s="271"/>
      <c r="VQ105" s="271"/>
      <c r="VR105" s="271"/>
      <c r="VS105" s="271"/>
      <c r="VT105" s="271"/>
      <c r="VU105" s="271"/>
      <c r="VV105" s="271"/>
      <c r="VW105" s="271"/>
      <c r="VX105" s="271"/>
      <c r="VY105" s="271"/>
      <c r="VZ105" s="271"/>
      <c r="WA105" s="271"/>
      <c r="WB105" s="271"/>
      <c r="WC105" s="271"/>
      <c r="WD105" s="271"/>
      <c r="WE105" s="271"/>
      <c r="WF105" s="271"/>
      <c r="WG105" s="271"/>
      <c r="WH105" s="271"/>
      <c r="WI105" s="271"/>
      <c r="WJ105" s="271"/>
      <c r="WK105" s="271"/>
      <c r="WL105" s="271"/>
      <c r="WM105" s="271"/>
      <c r="WN105" s="271"/>
      <c r="WO105" s="271"/>
      <c r="WP105" s="271"/>
      <c r="WQ105" s="271"/>
      <c r="WR105" s="271"/>
      <c r="WS105" s="271"/>
      <c r="WT105" s="271"/>
      <c r="WU105" s="271"/>
      <c r="WV105" s="271"/>
      <c r="WW105" s="271"/>
      <c r="WX105" s="271"/>
      <c r="WY105" s="271"/>
      <c r="WZ105" s="271"/>
      <c r="XA105" s="271"/>
      <c r="XB105" s="271"/>
      <c r="XC105" s="271"/>
      <c r="XD105" s="271"/>
      <c r="XE105" s="271"/>
      <c r="XF105" s="271"/>
      <c r="XG105" s="271"/>
      <c r="XH105" s="271"/>
      <c r="XI105" s="271"/>
      <c r="XJ105" s="271"/>
      <c r="XK105" s="271"/>
      <c r="XL105" s="271"/>
      <c r="XM105" s="271"/>
      <c r="XN105" s="271"/>
      <c r="XO105" s="271"/>
      <c r="XP105" s="271"/>
      <c r="XQ105" s="271"/>
      <c r="XR105" s="271"/>
      <c r="XS105" s="271"/>
      <c r="XT105" s="271"/>
      <c r="XU105" s="271"/>
      <c r="XV105" s="271"/>
      <c r="XW105" s="271"/>
      <c r="XX105" s="271"/>
      <c r="XY105" s="271"/>
      <c r="XZ105" s="271"/>
      <c r="YA105" s="271"/>
      <c r="YB105" s="271"/>
      <c r="YC105" s="271"/>
      <c r="YD105" s="271"/>
      <c r="YE105" s="271"/>
      <c r="YF105" s="271"/>
      <c r="YG105" s="271"/>
      <c r="YH105" s="271"/>
      <c r="YI105" s="271"/>
      <c r="YJ105" s="271"/>
      <c r="YK105" s="271"/>
      <c r="YL105" s="271"/>
      <c r="YM105" s="271"/>
      <c r="YN105" s="271"/>
      <c r="YO105" s="271"/>
      <c r="YP105" s="271"/>
      <c r="YQ105" s="271"/>
      <c r="YR105" s="271"/>
      <c r="YS105" s="271"/>
      <c r="YT105" s="271"/>
      <c r="YU105" s="271"/>
      <c r="YV105" s="271"/>
      <c r="YW105" s="271"/>
      <c r="YX105" s="271"/>
      <c r="YY105" s="271"/>
      <c r="YZ105" s="271"/>
      <c r="ZA105" s="271"/>
      <c r="ZB105" s="271"/>
      <c r="ZC105" s="271"/>
      <c r="ZD105" s="271"/>
      <c r="ZE105" s="271"/>
      <c r="ZF105" s="271"/>
      <c r="ZG105" s="271"/>
      <c r="ZH105" s="271"/>
      <c r="ZI105" s="271"/>
      <c r="ZJ105" s="271"/>
      <c r="ZK105" s="271"/>
      <c r="ZL105" s="271"/>
      <c r="ZM105" s="271"/>
      <c r="ZN105" s="271"/>
      <c r="ZO105" s="271"/>
      <c r="ZP105" s="271"/>
      <c r="ZQ105" s="271"/>
      <c r="ZR105" s="271"/>
      <c r="ZS105" s="271"/>
      <c r="ZT105" s="271"/>
      <c r="ZU105" s="271"/>
      <c r="ZV105" s="271"/>
      <c r="ZW105" s="271"/>
      <c r="ZX105" s="271"/>
      <c r="ZY105" s="271"/>
      <c r="ZZ105" s="271"/>
      <c r="AAA105" s="271"/>
      <c r="AAB105" s="271"/>
      <c r="AAC105" s="271"/>
      <c r="AAD105" s="271"/>
      <c r="AAE105" s="271"/>
      <c r="AAF105" s="271"/>
      <c r="AAG105" s="271"/>
      <c r="AAH105" s="271"/>
      <c r="AAI105" s="271"/>
      <c r="AAJ105" s="271"/>
      <c r="AAK105" s="271"/>
      <c r="AAL105" s="271"/>
      <c r="AAM105" s="271"/>
      <c r="AAN105" s="271"/>
      <c r="AAO105" s="271"/>
      <c r="AAP105" s="271"/>
      <c r="AAQ105" s="271"/>
      <c r="AAR105" s="271"/>
      <c r="AAS105" s="271"/>
      <c r="AAT105" s="271"/>
      <c r="AAU105" s="271"/>
      <c r="AAV105" s="271"/>
      <c r="AAW105" s="271"/>
      <c r="AAX105" s="271"/>
      <c r="AAY105" s="271"/>
      <c r="AAZ105" s="271"/>
      <c r="ABA105" s="271"/>
      <c r="ABB105" s="271"/>
      <c r="ABC105" s="271"/>
      <c r="ABD105" s="271"/>
      <c r="ABE105" s="271"/>
      <c r="ABF105" s="271"/>
      <c r="ABG105" s="271"/>
      <c r="ABH105" s="271"/>
      <c r="ABI105" s="271"/>
      <c r="ABJ105" s="271"/>
      <c r="ABK105" s="271"/>
      <c r="ABL105" s="271"/>
      <c r="ABM105" s="271"/>
      <c r="ABN105" s="271"/>
      <c r="ABO105" s="271"/>
      <c r="ABP105" s="271"/>
      <c r="ABQ105" s="271"/>
      <c r="ABR105" s="271"/>
      <c r="ABS105" s="271"/>
      <c r="ABT105" s="271"/>
      <c r="ABU105" s="271"/>
      <c r="ABV105" s="271"/>
      <c r="ABW105" s="271"/>
      <c r="ABX105" s="271"/>
      <c r="ABY105" s="271"/>
      <c r="ABZ105" s="271"/>
      <c r="ACA105" s="271"/>
      <c r="ACB105" s="271"/>
      <c r="ACC105" s="271"/>
      <c r="ACD105" s="271"/>
      <c r="ACE105" s="271"/>
      <c r="ACF105" s="271"/>
      <c r="ACG105" s="271"/>
      <c r="ACH105" s="271"/>
      <c r="ACI105" s="271"/>
      <c r="ACJ105" s="271"/>
      <c r="ACK105" s="271"/>
      <c r="ACL105" s="271"/>
      <c r="ACM105" s="271"/>
      <c r="ACN105" s="271"/>
      <c r="ACO105" s="271"/>
      <c r="ACP105" s="271"/>
      <c r="ACQ105" s="271"/>
      <c r="ACR105" s="271"/>
      <c r="ACS105" s="271"/>
      <c r="ACT105" s="271"/>
      <c r="ACU105" s="271"/>
      <c r="ACV105" s="271"/>
      <c r="ACW105" s="271"/>
      <c r="ACX105" s="271"/>
      <c r="ACY105" s="271"/>
      <c r="ACZ105" s="271"/>
      <c r="ADA105" s="271"/>
      <c r="ADB105" s="271"/>
      <c r="ADC105" s="271"/>
      <c r="ADD105" s="271"/>
      <c r="ADE105" s="271"/>
      <c r="ADF105" s="271"/>
      <c r="ADG105" s="271"/>
      <c r="ADH105" s="271"/>
      <c r="ADI105" s="271"/>
      <c r="ADJ105" s="271"/>
      <c r="ADK105" s="271"/>
      <c r="ADL105" s="271"/>
      <c r="ADM105" s="271"/>
      <c r="ADN105" s="271"/>
      <c r="ADO105" s="271"/>
      <c r="ADP105" s="271"/>
      <c r="ADQ105" s="271"/>
      <c r="ADR105" s="271"/>
      <c r="ADS105" s="271"/>
      <c r="ADT105" s="271"/>
      <c r="ADU105" s="271"/>
      <c r="ADV105" s="271"/>
      <c r="ADW105" s="271"/>
      <c r="ADX105" s="271"/>
      <c r="ADY105" s="271"/>
      <c r="ADZ105" s="271"/>
      <c r="AEA105" s="271"/>
      <c r="AEB105" s="271"/>
      <c r="AEC105" s="271"/>
      <c r="AED105" s="271"/>
      <c r="AEE105" s="271"/>
      <c r="AEF105" s="271"/>
      <c r="AEG105" s="271"/>
      <c r="AEH105" s="271"/>
      <c r="AEI105" s="271"/>
      <c r="AEJ105" s="271"/>
      <c r="AEK105" s="271"/>
      <c r="AEL105" s="271"/>
      <c r="AEM105" s="271"/>
      <c r="AEN105" s="271"/>
      <c r="AEO105" s="271"/>
      <c r="AEP105" s="271"/>
      <c r="AEQ105" s="271"/>
      <c r="AER105" s="271"/>
      <c r="AES105" s="271"/>
      <c r="AET105" s="271"/>
      <c r="AEU105" s="271"/>
      <c r="AEV105" s="271"/>
      <c r="AEW105" s="271"/>
      <c r="AEX105" s="271"/>
      <c r="AEY105" s="271"/>
      <c r="AEZ105" s="271"/>
      <c r="AFA105" s="271"/>
      <c r="AFB105" s="271"/>
      <c r="AFC105" s="271"/>
      <c r="AFD105" s="271"/>
      <c r="AFE105" s="271"/>
      <c r="AFF105" s="271"/>
      <c r="AFG105" s="271"/>
      <c r="AFH105" s="271"/>
      <c r="AFI105" s="271"/>
      <c r="AFJ105" s="271"/>
      <c r="AFK105" s="271"/>
      <c r="AFL105" s="271"/>
      <c r="AFM105" s="271"/>
      <c r="AFN105" s="271"/>
      <c r="AFO105" s="271"/>
      <c r="AFP105" s="271"/>
      <c r="AFQ105" s="271"/>
      <c r="AFR105" s="271"/>
      <c r="AFS105" s="271"/>
      <c r="AFT105" s="271"/>
      <c r="AFU105" s="271"/>
      <c r="AFV105" s="271"/>
      <c r="AFW105" s="271"/>
      <c r="AFX105" s="271"/>
      <c r="AFY105" s="271"/>
      <c r="AFZ105" s="271"/>
      <c r="AGA105" s="271"/>
      <c r="AGB105" s="271"/>
      <c r="AGC105" s="271"/>
      <c r="AGD105" s="271"/>
      <c r="AGE105" s="271"/>
      <c r="AGF105" s="271"/>
      <c r="AGG105" s="271"/>
      <c r="AGH105" s="271"/>
      <c r="AGI105" s="271"/>
      <c r="AGJ105" s="271"/>
      <c r="AGK105" s="271"/>
      <c r="AGL105" s="271"/>
      <c r="AGM105" s="271"/>
      <c r="AGN105" s="271"/>
      <c r="AGO105" s="271"/>
      <c r="AGP105" s="271"/>
      <c r="AGQ105" s="271"/>
      <c r="AGR105" s="271"/>
      <c r="AGS105" s="271"/>
      <c r="AGT105" s="271"/>
      <c r="AGU105" s="271"/>
      <c r="AGV105" s="271"/>
      <c r="AGW105" s="271"/>
      <c r="AGX105" s="271"/>
      <c r="AGY105" s="271"/>
      <c r="AGZ105" s="271"/>
      <c r="AHA105" s="271"/>
      <c r="AHB105" s="271"/>
      <c r="AHC105" s="271"/>
      <c r="AHD105" s="271"/>
      <c r="AHE105" s="271"/>
      <c r="AHF105" s="271"/>
      <c r="AHG105" s="271"/>
      <c r="AHH105" s="271"/>
      <c r="AHI105" s="271"/>
      <c r="AHJ105" s="271"/>
      <c r="AHK105" s="271"/>
      <c r="AHL105" s="271"/>
      <c r="AHM105" s="271"/>
      <c r="AHN105" s="271"/>
      <c r="AHO105" s="271"/>
      <c r="AHP105" s="271"/>
      <c r="AHQ105" s="271"/>
      <c r="AHR105" s="271"/>
      <c r="AHS105" s="271"/>
      <c r="AHT105" s="271"/>
      <c r="AHU105" s="271"/>
      <c r="AHV105" s="271"/>
      <c r="AHW105" s="271"/>
      <c r="AHX105" s="271"/>
      <c r="AHY105" s="271"/>
      <c r="AHZ105" s="271"/>
      <c r="AIA105" s="271"/>
      <c r="AIB105" s="271"/>
      <c r="AIC105" s="271"/>
      <c r="AID105" s="271"/>
      <c r="AIE105" s="271"/>
      <c r="AIF105" s="271"/>
      <c r="AIG105" s="271"/>
      <c r="AIH105" s="271"/>
      <c r="AII105" s="271"/>
      <c r="AIJ105" s="271"/>
      <c r="AIK105" s="271"/>
      <c r="AIL105" s="271"/>
      <c r="AIM105" s="271"/>
      <c r="AIN105" s="271"/>
      <c r="AIO105" s="271"/>
      <c r="AIP105" s="271"/>
      <c r="AIQ105" s="271"/>
      <c r="AIR105" s="271"/>
      <c r="AIS105" s="271"/>
      <c r="AIT105" s="271"/>
      <c r="AIU105" s="271"/>
      <c r="AIV105" s="271"/>
      <c r="AIW105" s="271"/>
      <c r="AIX105" s="271"/>
      <c r="AIY105" s="271"/>
      <c r="AIZ105" s="271"/>
      <c r="AJA105" s="271"/>
      <c r="AJB105" s="271"/>
      <c r="AJC105" s="271"/>
      <c r="AJD105" s="271"/>
      <c r="AJE105" s="271"/>
      <c r="AJF105" s="271"/>
      <c r="AJG105" s="271"/>
      <c r="AJH105" s="271"/>
      <c r="AJI105" s="271"/>
      <c r="AJJ105" s="271"/>
      <c r="AJK105" s="271"/>
      <c r="AJL105" s="271"/>
      <c r="AJM105" s="271"/>
      <c r="AJN105" s="271"/>
      <c r="AJO105" s="271"/>
      <c r="AJP105" s="271"/>
      <c r="AJQ105" s="271"/>
      <c r="AJR105" s="271"/>
      <c r="AJS105" s="271"/>
      <c r="AJT105" s="271"/>
      <c r="AJU105" s="271"/>
      <c r="AJV105" s="271"/>
      <c r="AJW105" s="271"/>
      <c r="AJX105" s="271"/>
      <c r="AJY105" s="271"/>
      <c r="AJZ105" s="271"/>
      <c r="AKA105" s="271"/>
      <c r="AKB105" s="271"/>
      <c r="AKC105" s="271"/>
      <c r="AKD105" s="271"/>
      <c r="AKE105" s="271"/>
      <c r="AKF105" s="271"/>
      <c r="AKG105" s="271"/>
      <c r="AKH105" s="271"/>
      <c r="AKI105" s="271"/>
      <c r="AKJ105" s="271"/>
      <c r="AKK105" s="271"/>
      <c r="AKL105" s="271"/>
      <c r="AKM105" s="271"/>
      <c r="AKN105" s="271"/>
      <c r="AKO105" s="271"/>
      <c r="AKP105" s="271"/>
      <c r="AKQ105" s="271"/>
      <c r="AKR105" s="271"/>
      <c r="AKS105" s="271"/>
      <c r="AKT105" s="271"/>
      <c r="AKU105" s="271"/>
      <c r="AKV105" s="271"/>
      <c r="AKW105" s="271"/>
      <c r="AKX105" s="271"/>
      <c r="AKY105" s="271"/>
      <c r="AKZ105" s="271"/>
      <c r="ALA105" s="271"/>
      <c r="ALB105" s="271"/>
      <c r="ALC105" s="271"/>
      <c r="ALD105" s="271"/>
      <c r="ALE105" s="271"/>
      <c r="ALF105" s="271"/>
      <c r="ALG105" s="271"/>
      <c r="ALH105" s="271"/>
      <c r="ALI105" s="271"/>
      <c r="ALJ105" s="271"/>
      <c r="ALK105" s="271"/>
      <c r="ALL105" s="271"/>
      <c r="ALM105" s="271"/>
      <c r="ALN105" s="271"/>
      <c r="ALO105" s="271"/>
      <c r="ALP105" s="271"/>
      <c r="ALQ105" s="271"/>
      <c r="ALR105" s="271"/>
      <c r="ALS105" s="271"/>
      <c r="ALT105" s="271"/>
      <c r="ALU105" s="271"/>
      <c r="ALV105" s="271"/>
      <c r="ALW105" s="271"/>
      <c r="ALX105" s="271"/>
      <c r="ALY105" s="271"/>
      <c r="ALZ105" s="271"/>
      <c r="AMA105" s="271"/>
      <c r="AMB105" s="271"/>
      <c r="AMC105" s="271"/>
      <c r="AMD105" s="271"/>
      <c r="AME105" s="271"/>
      <c r="AMF105" s="271"/>
      <c r="AMG105" s="271"/>
      <c r="AMH105" s="271"/>
      <c r="AMI105" s="271"/>
      <c r="AMJ105" s="271"/>
      <c r="AMK105" s="271"/>
      <c r="AML105" s="271"/>
      <c r="AMM105" s="271"/>
      <c r="AMN105" s="271"/>
      <c r="AMO105" s="271"/>
    </row>
    <row r="106" spans="1:1029" s="1" customFormat="1" ht="69" customHeight="1">
      <c r="A106" s="9">
        <v>35</v>
      </c>
      <c r="B106" s="9">
        <v>18</v>
      </c>
      <c r="C106" s="280">
        <v>86</v>
      </c>
      <c r="D106" s="281" t="s">
        <v>488</v>
      </c>
      <c r="E106" s="9" t="s">
        <v>481</v>
      </c>
      <c r="F106" s="9" t="s">
        <v>61</v>
      </c>
      <c r="G106" s="12"/>
      <c r="H106" s="12" t="s">
        <v>1676</v>
      </c>
      <c r="I106" s="12" t="s">
        <v>1677</v>
      </c>
      <c r="J106" s="12" t="s">
        <v>1678</v>
      </c>
      <c r="K106" s="12"/>
      <c r="L106" s="12"/>
      <c r="M106" s="12"/>
      <c r="N106" s="393">
        <v>52</v>
      </c>
      <c r="O106" s="394" t="s">
        <v>489</v>
      </c>
      <c r="P106" s="394" t="s">
        <v>473</v>
      </c>
      <c r="Q106" s="394" t="s">
        <v>64</v>
      </c>
      <c r="R106" s="385">
        <v>7</v>
      </c>
      <c r="S106" s="386">
        <v>27</v>
      </c>
      <c r="T106" s="399"/>
      <c r="U106" s="399"/>
      <c r="V106" s="399">
        <v>1</v>
      </c>
      <c r="W106" s="399"/>
      <c r="X106" s="384"/>
      <c r="Y106" s="384"/>
      <c r="Z106" s="384">
        <v>1</v>
      </c>
      <c r="AA106" s="383"/>
      <c r="AB106" s="383">
        <v>58</v>
      </c>
      <c r="AC106" s="388">
        <v>2</v>
      </c>
      <c r="AD106" s="387" t="s">
        <v>474</v>
      </c>
      <c r="AE106" s="387" t="s">
        <v>92</v>
      </c>
      <c r="AF106" s="387" t="s">
        <v>475</v>
      </c>
      <c r="AG106" s="387" t="s">
        <v>68</v>
      </c>
      <c r="AH106" s="387" t="s">
        <v>483</v>
      </c>
      <c r="AI106" s="387" t="s">
        <v>197</v>
      </c>
      <c r="AJ106" s="387" t="s">
        <v>484</v>
      </c>
      <c r="AK106" s="387" t="s">
        <v>199</v>
      </c>
      <c r="AL106" s="384" t="s">
        <v>69</v>
      </c>
      <c r="AM106" s="384" t="s">
        <v>490</v>
      </c>
      <c r="AN106" s="394" t="s">
        <v>403</v>
      </c>
      <c r="AO106" s="390" t="s">
        <v>404</v>
      </c>
      <c r="AP106" s="390"/>
      <c r="AQ106" s="390"/>
      <c r="AR106" s="390"/>
      <c r="AS106" s="390"/>
      <c r="AT106" s="387"/>
      <c r="AU106" s="387"/>
      <c r="AV106" s="387"/>
      <c r="AW106" s="387"/>
      <c r="AX106" s="387"/>
      <c r="AY106" s="387"/>
      <c r="AZ106" s="387"/>
      <c r="BA106" s="387"/>
      <c r="BB106" s="387"/>
      <c r="BC106" s="387">
        <v>1</v>
      </c>
      <c r="BD106" s="387"/>
      <c r="BE106" s="387"/>
      <c r="BF106" s="387"/>
      <c r="BG106" s="387">
        <v>1</v>
      </c>
      <c r="BH106" s="384">
        <v>1</v>
      </c>
      <c r="BI106" s="387"/>
      <c r="BJ106" s="387"/>
      <c r="BK106" s="389">
        <v>1230</v>
      </c>
      <c r="BL106" s="10"/>
      <c r="BM106" s="10"/>
      <c r="BN106" s="10" t="s">
        <v>1684</v>
      </c>
      <c r="BO106" s="10"/>
      <c r="BP106" s="10" t="s">
        <v>1685</v>
      </c>
      <c r="BQ106" s="10">
        <v>1</v>
      </c>
      <c r="BR106" s="10" t="str">
        <f t="shared" si="1"/>
        <v>86_28.1</v>
      </c>
      <c r="BS106" s="282"/>
      <c r="BT106" s="10"/>
      <c r="BU106" s="10" t="s">
        <v>1777</v>
      </c>
      <c r="BV106" s="10"/>
      <c r="BW106" s="289"/>
      <c r="BX106" s="289"/>
      <c r="BY106" s="457"/>
      <c r="BZ106" s="457"/>
      <c r="CA106" s="457"/>
      <c r="CB106" s="271"/>
      <c r="CC106" s="458" t="s">
        <v>1959</v>
      </c>
      <c r="CD106" s="271"/>
      <c r="CE106" s="271"/>
      <c r="CF106" s="271"/>
      <c r="CG106" s="271"/>
      <c r="CH106" s="271"/>
      <c r="CI106" s="271"/>
      <c r="CJ106" s="271"/>
      <c r="CK106" s="271"/>
      <c r="CL106" s="271"/>
      <c r="CM106" s="271"/>
      <c r="CN106" s="271"/>
      <c r="CO106" s="271"/>
      <c r="CP106" s="271"/>
      <c r="CQ106" s="271"/>
      <c r="CR106" s="271"/>
      <c r="CS106" s="271"/>
      <c r="CT106" s="271"/>
      <c r="CU106" s="271"/>
      <c r="CV106" s="271"/>
      <c r="CW106" s="271"/>
      <c r="CX106" s="271"/>
      <c r="CY106" s="271"/>
      <c r="CZ106" s="271"/>
      <c r="DA106" s="271"/>
      <c r="DB106" s="271"/>
      <c r="DC106" s="271"/>
      <c r="DD106" s="271"/>
      <c r="DE106" s="271"/>
      <c r="DF106" s="271"/>
      <c r="DG106" s="271"/>
      <c r="DH106" s="271"/>
      <c r="DI106" s="271"/>
      <c r="DJ106" s="271"/>
      <c r="DK106" s="271"/>
      <c r="DL106" s="271"/>
      <c r="DM106" s="271"/>
      <c r="DN106" s="271"/>
      <c r="DO106" s="271"/>
      <c r="DP106" s="271"/>
      <c r="DQ106" s="271"/>
      <c r="DR106" s="271"/>
      <c r="DS106" s="271"/>
      <c r="DT106" s="271"/>
      <c r="DU106" s="271"/>
      <c r="DV106" s="271"/>
      <c r="DW106" s="271"/>
      <c r="DX106" s="271"/>
      <c r="DY106" s="271"/>
      <c r="DZ106" s="271"/>
      <c r="EA106" s="271"/>
      <c r="EB106" s="271"/>
      <c r="EC106" s="271"/>
      <c r="ED106" s="271"/>
      <c r="EE106" s="271"/>
      <c r="EF106" s="271"/>
      <c r="EG106" s="271"/>
      <c r="EH106" s="271"/>
      <c r="EI106" s="271"/>
      <c r="EJ106" s="271"/>
      <c r="EK106" s="271"/>
      <c r="EL106" s="271"/>
      <c r="EM106" s="271"/>
      <c r="EN106" s="271"/>
      <c r="EO106" s="271"/>
      <c r="EP106" s="271"/>
      <c r="EQ106" s="271"/>
      <c r="ER106" s="271"/>
      <c r="ES106" s="271"/>
      <c r="ET106" s="271"/>
      <c r="EU106" s="271"/>
      <c r="EV106" s="271"/>
      <c r="EW106" s="271"/>
      <c r="EX106" s="271"/>
      <c r="EY106" s="271"/>
      <c r="EZ106" s="271"/>
      <c r="FA106" s="271"/>
      <c r="FB106" s="271"/>
      <c r="FC106" s="271"/>
      <c r="FD106" s="271"/>
      <c r="FE106" s="271"/>
      <c r="FF106" s="271"/>
      <c r="FG106" s="271"/>
      <c r="FH106" s="271"/>
      <c r="FI106" s="271"/>
      <c r="FJ106" s="271"/>
      <c r="FK106" s="271"/>
      <c r="FL106" s="271"/>
      <c r="FM106" s="271"/>
      <c r="FN106" s="271"/>
      <c r="FO106" s="271"/>
      <c r="FP106" s="271"/>
      <c r="FQ106" s="271"/>
      <c r="FR106" s="271"/>
      <c r="FS106" s="271"/>
      <c r="FT106" s="271"/>
      <c r="FU106" s="271"/>
      <c r="FV106" s="271"/>
      <c r="FW106" s="271"/>
      <c r="FX106" s="271"/>
      <c r="FY106" s="271"/>
      <c r="FZ106" s="271"/>
      <c r="GA106" s="271"/>
      <c r="GB106" s="271"/>
      <c r="GC106" s="271"/>
      <c r="GD106" s="271"/>
      <c r="GE106" s="271"/>
      <c r="GF106" s="271"/>
      <c r="GG106" s="271"/>
      <c r="GH106" s="271"/>
      <c r="GI106" s="271"/>
      <c r="GJ106" s="271"/>
      <c r="GK106" s="271"/>
      <c r="GL106" s="271"/>
      <c r="GM106" s="271"/>
      <c r="GN106" s="271"/>
      <c r="GO106" s="271"/>
      <c r="GP106" s="271"/>
      <c r="GQ106" s="271"/>
      <c r="GR106" s="271"/>
      <c r="GS106" s="271"/>
      <c r="GT106" s="271"/>
      <c r="GU106" s="271"/>
      <c r="GV106" s="271"/>
      <c r="GW106" s="271"/>
      <c r="GX106" s="271"/>
      <c r="GY106" s="271"/>
      <c r="GZ106" s="271"/>
      <c r="HA106" s="271"/>
      <c r="HB106" s="271"/>
      <c r="HC106" s="271"/>
      <c r="HD106" s="271"/>
      <c r="HE106" s="271"/>
      <c r="HF106" s="271"/>
      <c r="HG106" s="271"/>
      <c r="HH106" s="271"/>
      <c r="HI106" s="271"/>
      <c r="HJ106" s="271"/>
      <c r="HK106" s="271"/>
      <c r="HL106" s="271"/>
      <c r="HM106" s="271"/>
      <c r="HN106" s="271"/>
      <c r="HO106" s="271"/>
      <c r="HP106" s="271"/>
      <c r="HQ106" s="271"/>
      <c r="HR106" s="271"/>
      <c r="HS106" s="271"/>
      <c r="HT106" s="271"/>
      <c r="HU106" s="271"/>
      <c r="HV106" s="271"/>
      <c r="HW106" s="271"/>
      <c r="HX106" s="271"/>
      <c r="HY106" s="271"/>
      <c r="HZ106" s="271"/>
      <c r="IA106" s="271"/>
      <c r="IB106" s="271"/>
      <c r="IC106" s="271"/>
      <c r="ID106" s="271"/>
      <c r="IE106" s="271"/>
      <c r="IF106" s="271"/>
      <c r="IG106" s="271"/>
      <c r="IH106" s="271"/>
      <c r="II106" s="271"/>
      <c r="IJ106" s="271"/>
      <c r="IK106" s="271"/>
      <c r="IL106" s="271"/>
      <c r="IM106" s="271"/>
      <c r="IN106" s="271"/>
      <c r="IO106" s="271"/>
      <c r="IP106" s="271"/>
      <c r="IQ106" s="271"/>
      <c r="IR106" s="271"/>
      <c r="IS106" s="271"/>
      <c r="IT106" s="271"/>
      <c r="IU106" s="271"/>
      <c r="IV106" s="271"/>
      <c r="IW106" s="271"/>
      <c r="IX106" s="271"/>
      <c r="IY106" s="271"/>
      <c r="IZ106" s="271"/>
      <c r="JA106" s="271"/>
      <c r="JB106" s="271"/>
      <c r="JC106" s="271"/>
      <c r="JD106" s="271"/>
      <c r="JE106" s="271"/>
      <c r="JF106" s="271"/>
      <c r="JG106" s="271"/>
      <c r="JH106" s="271"/>
      <c r="JI106" s="271"/>
      <c r="JJ106" s="271"/>
      <c r="JK106" s="271"/>
      <c r="JL106" s="271"/>
      <c r="JM106" s="271"/>
      <c r="JN106" s="271"/>
      <c r="JO106" s="271"/>
      <c r="JP106" s="271"/>
      <c r="JQ106" s="271"/>
      <c r="JR106" s="271"/>
      <c r="JS106" s="271"/>
      <c r="JT106" s="271"/>
      <c r="JU106" s="271"/>
      <c r="JV106" s="271"/>
      <c r="JW106" s="271"/>
      <c r="JX106" s="271"/>
      <c r="JY106" s="271"/>
      <c r="JZ106" s="271"/>
      <c r="KA106" s="271"/>
      <c r="KB106" s="271"/>
      <c r="KC106" s="271"/>
      <c r="KD106" s="271"/>
      <c r="KE106" s="271"/>
      <c r="KF106" s="271"/>
      <c r="KG106" s="271"/>
      <c r="KH106" s="271"/>
      <c r="KI106" s="271"/>
      <c r="KJ106" s="271"/>
      <c r="KK106" s="271"/>
      <c r="KL106" s="271"/>
      <c r="KM106" s="271"/>
      <c r="KN106" s="271"/>
      <c r="KO106" s="271"/>
      <c r="KP106" s="271"/>
      <c r="KQ106" s="271"/>
      <c r="KR106" s="271"/>
      <c r="KS106" s="271"/>
      <c r="KT106" s="271"/>
      <c r="KU106" s="271"/>
      <c r="KV106" s="271"/>
      <c r="KW106" s="271"/>
      <c r="KX106" s="271"/>
      <c r="KY106" s="271"/>
      <c r="KZ106" s="271"/>
      <c r="LA106" s="271"/>
      <c r="LB106" s="271"/>
      <c r="LC106" s="271"/>
      <c r="LD106" s="271"/>
      <c r="LE106" s="271"/>
      <c r="LF106" s="271"/>
      <c r="LG106" s="271"/>
      <c r="LH106" s="271"/>
      <c r="LI106" s="271"/>
      <c r="LJ106" s="271"/>
      <c r="LK106" s="271"/>
      <c r="LL106" s="271"/>
      <c r="LM106" s="271"/>
      <c r="LN106" s="271"/>
      <c r="LO106" s="271"/>
      <c r="LP106" s="271"/>
      <c r="LQ106" s="271"/>
      <c r="LR106" s="271"/>
      <c r="LS106" s="271"/>
      <c r="LT106" s="271"/>
      <c r="LU106" s="271"/>
      <c r="LV106" s="271"/>
      <c r="LW106" s="271"/>
      <c r="LX106" s="271"/>
      <c r="LY106" s="271"/>
      <c r="LZ106" s="271"/>
      <c r="MA106" s="271"/>
      <c r="MB106" s="271"/>
      <c r="MC106" s="271"/>
      <c r="MD106" s="271"/>
      <c r="ME106" s="271"/>
      <c r="MF106" s="271"/>
      <c r="MG106" s="271"/>
      <c r="MH106" s="271"/>
      <c r="MI106" s="271"/>
      <c r="MJ106" s="271"/>
      <c r="MK106" s="271"/>
      <c r="ML106" s="271"/>
      <c r="MM106" s="271"/>
      <c r="MN106" s="271"/>
      <c r="MO106" s="271"/>
      <c r="MP106" s="271"/>
      <c r="MQ106" s="271"/>
      <c r="MR106" s="271"/>
      <c r="MS106" s="271"/>
      <c r="MT106" s="271"/>
      <c r="MU106" s="271"/>
      <c r="MV106" s="271"/>
      <c r="MW106" s="271"/>
      <c r="MX106" s="271"/>
      <c r="MY106" s="271"/>
      <c r="MZ106" s="271"/>
      <c r="NA106" s="271"/>
      <c r="NB106" s="271"/>
      <c r="NC106" s="271"/>
      <c r="ND106" s="271"/>
      <c r="NE106" s="271"/>
      <c r="NF106" s="271"/>
      <c r="NG106" s="271"/>
      <c r="NH106" s="271"/>
      <c r="NI106" s="271"/>
      <c r="NJ106" s="271"/>
      <c r="NK106" s="271"/>
      <c r="NL106" s="271"/>
      <c r="NM106" s="271"/>
      <c r="NN106" s="271"/>
      <c r="NO106" s="271"/>
      <c r="NP106" s="271"/>
      <c r="NQ106" s="271"/>
      <c r="NR106" s="271"/>
      <c r="NS106" s="271"/>
      <c r="NT106" s="271"/>
      <c r="NU106" s="271"/>
      <c r="NV106" s="271"/>
      <c r="NW106" s="271"/>
      <c r="NX106" s="271"/>
      <c r="NY106" s="271"/>
      <c r="NZ106" s="271"/>
      <c r="OA106" s="271"/>
      <c r="OB106" s="271"/>
      <c r="OC106" s="271"/>
      <c r="OD106" s="271"/>
      <c r="OE106" s="271"/>
      <c r="OF106" s="271"/>
      <c r="OG106" s="271"/>
      <c r="OH106" s="271"/>
      <c r="OI106" s="271"/>
      <c r="OJ106" s="271"/>
      <c r="OK106" s="271"/>
      <c r="OL106" s="271"/>
      <c r="OM106" s="271"/>
      <c r="ON106" s="271"/>
      <c r="OO106" s="271"/>
      <c r="OP106" s="271"/>
      <c r="OQ106" s="271"/>
      <c r="OR106" s="271"/>
      <c r="OS106" s="271"/>
      <c r="OT106" s="271"/>
      <c r="OU106" s="271"/>
      <c r="OV106" s="271"/>
      <c r="OW106" s="271"/>
      <c r="OX106" s="271"/>
      <c r="OY106" s="271"/>
      <c r="OZ106" s="271"/>
      <c r="PA106" s="271"/>
      <c r="PB106" s="271"/>
      <c r="PC106" s="271"/>
      <c r="PD106" s="271"/>
      <c r="PE106" s="271"/>
      <c r="PF106" s="271"/>
      <c r="PG106" s="271"/>
      <c r="PH106" s="271"/>
      <c r="PI106" s="271"/>
      <c r="PJ106" s="271"/>
      <c r="PK106" s="271"/>
      <c r="PL106" s="271"/>
      <c r="PM106" s="271"/>
      <c r="PN106" s="271"/>
      <c r="PO106" s="271"/>
      <c r="PP106" s="271"/>
      <c r="PQ106" s="271"/>
      <c r="PR106" s="271"/>
      <c r="PS106" s="271"/>
      <c r="PT106" s="271"/>
      <c r="PU106" s="271"/>
      <c r="PV106" s="271"/>
      <c r="PW106" s="271"/>
      <c r="PX106" s="271"/>
      <c r="PY106" s="271"/>
      <c r="PZ106" s="271"/>
      <c r="QA106" s="271"/>
      <c r="QB106" s="271"/>
      <c r="QC106" s="271"/>
      <c r="QD106" s="271"/>
      <c r="QE106" s="271"/>
      <c r="QF106" s="271"/>
      <c r="QG106" s="271"/>
      <c r="QH106" s="271"/>
      <c r="QI106" s="271"/>
      <c r="QJ106" s="271"/>
      <c r="QK106" s="271"/>
      <c r="QL106" s="271"/>
      <c r="QM106" s="271"/>
      <c r="QN106" s="271"/>
      <c r="QO106" s="271"/>
      <c r="QP106" s="271"/>
      <c r="QQ106" s="271"/>
      <c r="QR106" s="271"/>
      <c r="QS106" s="271"/>
      <c r="QT106" s="271"/>
      <c r="QU106" s="271"/>
      <c r="QV106" s="271"/>
      <c r="QW106" s="271"/>
      <c r="QX106" s="271"/>
      <c r="QY106" s="271"/>
      <c r="QZ106" s="271"/>
      <c r="RA106" s="271"/>
      <c r="RB106" s="271"/>
      <c r="RC106" s="271"/>
      <c r="RD106" s="271"/>
      <c r="RE106" s="271"/>
      <c r="RF106" s="271"/>
      <c r="RG106" s="271"/>
      <c r="RH106" s="271"/>
      <c r="RI106" s="271"/>
      <c r="RJ106" s="271"/>
      <c r="RK106" s="271"/>
      <c r="RL106" s="271"/>
      <c r="RM106" s="271"/>
      <c r="RN106" s="271"/>
      <c r="RO106" s="271"/>
      <c r="RP106" s="271"/>
      <c r="RQ106" s="271"/>
      <c r="RR106" s="271"/>
      <c r="RS106" s="271"/>
      <c r="RT106" s="271"/>
      <c r="RU106" s="271"/>
      <c r="RV106" s="271"/>
      <c r="RW106" s="271"/>
      <c r="RX106" s="271"/>
      <c r="RY106" s="271"/>
      <c r="RZ106" s="271"/>
      <c r="SA106" s="271"/>
      <c r="SB106" s="271"/>
      <c r="SC106" s="271"/>
      <c r="SD106" s="271"/>
      <c r="SE106" s="271"/>
      <c r="SF106" s="271"/>
      <c r="SG106" s="271"/>
      <c r="SH106" s="271"/>
      <c r="SI106" s="271"/>
      <c r="SJ106" s="271"/>
      <c r="SK106" s="271"/>
      <c r="SL106" s="271"/>
      <c r="SM106" s="271"/>
      <c r="SN106" s="271"/>
      <c r="SO106" s="271"/>
      <c r="SP106" s="271"/>
      <c r="SQ106" s="271"/>
      <c r="SR106" s="271"/>
      <c r="SS106" s="271"/>
      <c r="ST106" s="271"/>
      <c r="SU106" s="271"/>
      <c r="SV106" s="271"/>
      <c r="SW106" s="271"/>
      <c r="SX106" s="271"/>
      <c r="SY106" s="271"/>
      <c r="SZ106" s="271"/>
      <c r="TA106" s="271"/>
      <c r="TB106" s="271"/>
      <c r="TC106" s="271"/>
      <c r="TD106" s="271"/>
      <c r="TE106" s="271"/>
      <c r="TF106" s="271"/>
      <c r="TG106" s="271"/>
      <c r="TH106" s="271"/>
      <c r="TI106" s="271"/>
      <c r="TJ106" s="271"/>
      <c r="TK106" s="271"/>
      <c r="TL106" s="271"/>
      <c r="TM106" s="271"/>
      <c r="TN106" s="271"/>
      <c r="TO106" s="271"/>
      <c r="TP106" s="271"/>
      <c r="TQ106" s="271"/>
      <c r="TR106" s="271"/>
      <c r="TS106" s="271"/>
      <c r="TT106" s="271"/>
      <c r="TU106" s="271"/>
      <c r="TV106" s="271"/>
      <c r="TW106" s="271"/>
      <c r="TX106" s="271"/>
      <c r="TY106" s="271"/>
      <c r="TZ106" s="271"/>
      <c r="UA106" s="271"/>
      <c r="UB106" s="271"/>
      <c r="UC106" s="271"/>
      <c r="UD106" s="271"/>
      <c r="UE106" s="271"/>
      <c r="UF106" s="271"/>
      <c r="UG106" s="271"/>
      <c r="UH106" s="271"/>
      <c r="UI106" s="271"/>
      <c r="UJ106" s="271"/>
      <c r="UK106" s="271"/>
      <c r="UL106" s="271"/>
      <c r="UM106" s="271"/>
      <c r="UN106" s="271"/>
      <c r="UO106" s="271"/>
      <c r="UP106" s="271"/>
      <c r="UQ106" s="271"/>
      <c r="UR106" s="271"/>
      <c r="US106" s="271"/>
      <c r="UT106" s="271"/>
      <c r="UU106" s="271"/>
      <c r="UV106" s="271"/>
      <c r="UW106" s="271"/>
      <c r="UX106" s="271"/>
      <c r="UY106" s="271"/>
      <c r="UZ106" s="271"/>
      <c r="VA106" s="271"/>
      <c r="VB106" s="271"/>
      <c r="VC106" s="271"/>
      <c r="VD106" s="271"/>
      <c r="VE106" s="271"/>
      <c r="VF106" s="271"/>
      <c r="VG106" s="271"/>
      <c r="VH106" s="271"/>
      <c r="VI106" s="271"/>
      <c r="VJ106" s="271"/>
      <c r="VK106" s="271"/>
      <c r="VL106" s="271"/>
      <c r="VM106" s="271"/>
      <c r="VN106" s="271"/>
      <c r="VO106" s="271"/>
      <c r="VP106" s="271"/>
      <c r="VQ106" s="271"/>
      <c r="VR106" s="271"/>
      <c r="VS106" s="271"/>
      <c r="VT106" s="271"/>
      <c r="VU106" s="271"/>
      <c r="VV106" s="271"/>
      <c r="VW106" s="271"/>
      <c r="VX106" s="271"/>
      <c r="VY106" s="271"/>
      <c r="VZ106" s="271"/>
      <c r="WA106" s="271"/>
      <c r="WB106" s="271"/>
      <c r="WC106" s="271"/>
      <c r="WD106" s="271"/>
      <c r="WE106" s="271"/>
      <c r="WF106" s="271"/>
      <c r="WG106" s="271"/>
      <c r="WH106" s="271"/>
      <c r="WI106" s="271"/>
      <c r="WJ106" s="271"/>
      <c r="WK106" s="271"/>
      <c r="WL106" s="271"/>
      <c r="WM106" s="271"/>
      <c r="WN106" s="271"/>
      <c r="WO106" s="271"/>
      <c r="WP106" s="271"/>
      <c r="WQ106" s="271"/>
      <c r="WR106" s="271"/>
      <c r="WS106" s="271"/>
      <c r="WT106" s="271"/>
      <c r="WU106" s="271"/>
      <c r="WV106" s="271"/>
      <c r="WW106" s="271"/>
      <c r="WX106" s="271"/>
      <c r="WY106" s="271"/>
      <c r="WZ106" s="271"/>
      <c r="XA106" s="271"/>
      <c r="XB106" s="271"/>
      <c r="XC106" s="271"/>
      <c r="XD106" s="271"/>
      <c r="XE106" s="271"/>
      <c r="XF106" s="271"/>
      <c r="XG106" s="271"/>
      <c r="XH106" s="271"/>
      <c r="XI106" s="271"/>
      <c r="XJ106" s="271"/>
      <c r="XK106" s="271"/>
      <c r="XL106" s="271"/>
      <c r="XM106" s="271"/>
      <c r="XN106" s="271"/>
      <c r="XO106" s="271"/>
      <c r="XP106" s="271"/>
      <c r="XQ106" s="271"/>
      <c r="XR106" s="271"/>
      <c r="XS106" s="271"/>
      <c r="XT106" s="271"/>
      <c r="XU106" s="271"/>
      <c r="XV106" s="271"/>
      <c r="XW106" s="271"/>
      <c r="XX106" s="271"/>
      <c r="XY106" s="271"/>
      <c r="XZ106" s="271"/>
      <c r="YA106" s="271"/>
      <c r="YB106" s="271"/>
      <c r="YC106" s="271"/>
      <c r="YD106" s="271"/>
      <c r="YE106" s="271"/>
      <c r="YF106" s="271"/>
      <c r="YG106" s="271"/>
      <c r="YH106" s="271"/>
      <c r="YI106" s="271"/>
      <c r="YJ106" s="271"/>
      <c r="YK106" s="271"/>
      <c r="YL106" s="271"/>
      <c r="YM106" s="271"/>
      <c r="YN106" s="271"/>
      <c r="YO106" s="271"/>
      <c r="YP106" s="271"/>
      <c r="YQ106" s="271"/>
      <c r="YR106" s="271"/>
      <c r="YS106" s="271"/>
      <c r="YT106" s="271"/>
      <c r="YU106" s="271"/>
      <c r="YV106" s="271"/>
      <c r="YW106" s="271"/>
      <c r="YX106" s="271"/>
      <c r="YY106" s="271"/>
      <c r="YZ106" s="271"/>
      <c r="ZA106" s="271"/>
      <c r="ZB106" s="271"/>
      <c r="ZC106" s="271"/>
      <c r="ZD106" s="271"/>
      <c r="ZE106" s="271"/>
      <c r="ZF106" s="271"/>
      <c r="ZG106" s="271"/>
      <c r="ZH106" s="271"/>
      <c r="ZI106" s="271"/>
      <c r="ZJ106" s="271"/>
      <c r="ZK106" s="271"/>
      <c r="ZL106" s="271"/>
      <c r="ZM106" s="271"/>
      <c r="ZN106" s="271"/>
      <c r="ZO106" s="271"/>
      <c r="ZP106" s="271"/>
      <c r="ZQ106" s="271"/>
      <c r="ZR106" s="271"/>
      <c r="ZS106" s="271"/>
      <c r="ZT106" s="271"/>
      <c r="ZU106" s="271"/>
      <c r="ZV106" s="271"/>
      <c r="ZW106" s="271"/>
      <c r="ZX106" s="271"/>
      <c r="ZY106" s="271"/>
      <c r="ZZ106" s="271"/>
      <c r="AAA106" s="271"/>
      <c r="AAB106" s="271"/>
      <c r="AAC106" s="271"/>
      <c r="AAD106" s="271"/>
      <c r="AAE106" s="271"/>
      <c r="AAF106" s="271"/>
      <c r="AAG106" s="271"/>
      <c r="AAH106" s="271"/>
      <c r="AAI106" s="271"/>
      <c r="AAJ106" s="271"/>
      <c r="AAK106" s="271"/>
      <c r="AAL106" s="271"/>
      <c r="AAM106" s="271"/>
      <c r="AAN106" s="271"/>
      <c r="AAO106" s="271"/>
      <c r="AAP106" s="271"/>
      <c r="AAQ106" s="271"/>
      <c r="AAR106" s="271"/>
      <c r="AAS106" s="271"/>
      <c r="AAT106" s="271"/>
      <c r="AAU106" s="271"/>
      <c r="AAV106" s="271"/>
      <c r="AAW106" s="271"/>
      <c r="AAX106" s="271"/>
      <c r="AAY106" s="271"/>
      <c r="AAZ106" s="271"/>
      <c r="ABA106" s="271"/>
      <c r="ABB106" s="271"/>
      <c r="ABC106" s="271"/>
      <c r="ABD106" s="271"/>
      <c r="ABE106" s="271"/>
      <c r="ABF106" s="271"/>
      <c r="ABG106" s="271"/>
      <c r="ABH106" s="271"/>
      <c r="ABI106" s="271"/>
      <c r="ABJ106" s="271"/>
      <c r="ABK106" s="271"/>
      <c r="ABL106" s="271"/>
      <c r="ABM106" s="271"/>
      <c r="ABN106" s="271"/>
      <c r="ABO106" s="271"/>
      <c r="ABP106" s="271"/>
      <c r="ABQ106" s="271"/>
      <c r="ABR106" s="271"/>
      <c r="ABS106" s="271"/>
      <c r="ABT106" s="271"/>
      <c r="ABU106" s="271"/>
      <c r="ABV106" s="271"/>
      <c r="ABW106" s="271"/>
      <c r="ABX106" s="271"/>
      <c r="ABY106" s="271"/>
      <c r="ABZ106" s="271"/>
      <c r="ACA106" s="271"/>
      <c r="ACB106" s="271"/>
      <c r="ACC106" s="271"/>
      <c r="ACD106" s="271"/>
      <c r="ACE106" s="271"/>
      <c r="ACF106" s="271"/>
      <c r="ACG106" s="271"/>
      <c r="ACH106" s="271"/>
      <c r="ACI106" s="271"/>
      <c r="ACJ106" s="271"/>
      <c r="ACK106" s="271"/>
      <c r="ACL106" s="271"/>
      <c r="ACM106" s="271"/>
      <c r="ACN106" s="271"/>
      <c r="ACO106" s="271"/>
      <c r="ACP106" s="271"/>
      <c r="ACQ106" s="271"/>
      <c r="ACR106" s="271"/>
      <c r="ACS106" s="271"/>
      <c r="ACT106" s="271"/>
      <c r="ACU106" s="271"/>
      <c r="ACV106" s="271"/>
      <c r="ACW106" s="271"/>
      <c r="ACX106" s="271"/>
      <c r="ACY106" s="271"/>
      <c r="ACZ106" s="271"/>
      <c r="ADA106" s="271"/>
      <c r="ADB106" s="271"/>
      <c r="ADC106" s="271"/>
      <c r="ADD106" s="271"/>
      <c r="ADE106" s="271"/>
      <c r="ADF106" s="271"/>
      <c r="ADG106" s="271"/>
      <c r="ADH106" s="271"/>
      <c r="ADI106" s="271"/>
      <c r="ADJ106" s="271"/>
      <c r="ADK106" s="271"/>
      <c r="ADL106" s="271"/>
      <c r="ADM106" s="271"/>
      <c r="ADN106" s="271"/>
      <c r="ADO106" s="271"/>
      <c r="ADP106" s="271"/>
      <c r="ADQ106" s="271"/>
      <c r="ADR106" s="271"/>
      <c r="ADS106" s="271"/>
      <c r="ADT106" s="271"/>
      <c r="ADU106" s="271"/>
      <c r="ADV106" s="271"/>
      <c r="ADW106" s="271"/>
      <c r="ADX106" s="271"/>
      <c r="ADY106" s="271"/>
      <c r="ADZ106" s="271"/>
      <c r="AEA106" s="271"/>
      <c r="AEB106" s="271"/>
      <c r="AEC106" s="271"/>
      <c r="AED106" s="271"/>
      <c r="AEE106" s="271"/>
      <c r="AEF106" s="271"/>
      <c r="AEG106" s="271"/>
      <c r="AEH106" s="271"/>
      <c r="AEI106" s="271"/>
      <c r="AEJ106" s="271"/>
      <c r="AEK106" s="271"/>
      <c r="AEL106" s="271"/>
      <c r="AEM106" s="271"/>
      <c r="AEN106" s="271"/>
      <c r="AEO106" s="271"/>
      <c r="AEP106" s="271"/>
      <c r="AEQ106" s="271"/>
      <c r="AER106" s="271"/>
      <c r="AES106" s="271"/>
      <c r="AET106" s="271"/>
      <c r="AEU106" s="271"/>
      <c r="AEV106" s="271"/>
      <c r="AEW106" s="271"/>
      <c r="AEX106" s="271"/>
      <c r="AEY106" s="271"/>
      <c r="AEZ106" s="271"/>
      <c r="AFA106" s="271"/>
      <c r="AFB106" s="271"/>
      <c r="AFC106" s="271"/>
      <c r="AFD106" s="271"/>
      <c r="AFE106" s="271"/>
      <c r="AFF106" s="271"/>
      <c r="AFG106" s="271"/>
      <c r="AFH106" s="271"/>
      <c r="AFI106" s="271"/>
      <c r="AFJ106" s="271"/>
      <c r="AFK106" s="271"/>
      <c r="AFL106" s="271"/>
      <c r="AFM106" s="271"/>
      <c r="AFN106" s="271"/>
      <c r="AFO106" s="271"/>
      <c r="AFP106" s="271"/>
      <c r="AFQ106" s="271"/>
      <c r="AFR106" s="271"/>
      <c r="AFS106" s="271"/>
      <c r="AFT106" s="271"/>
      <c r="AFU106" s="271"/>
      <c r="AFV106" s="271"/>
      <c r="AFW106" s="271"/>
      <c r="AFX106" s="271"/>
      <c r="AFY106" s="271"/>
      <c r="AFZ106" s="271"/>
      <c r="AGA106" s="271"/>
      <c r="AGB106" s="271"/>
      <c r="AGC106" s="271"/>
      <c r="AGD106" s="271"/>
      <c r="AGE106" s="271"/>
      <c r="AGF106" s="271"/>
      <c r="AGG106" s="271"/>
      <c r="AGH106" s="271"/>
      <c r="AGI106" s="271"/>
      <c r="AGJ106" s="271"/>
      <c r="AGK106" s="271"/>
      <c r="AGL106" s="271"/>
      <c r="AGM106" s="271"/>
      <c r="AGN106" s="271"/>
      <c r="AGO106" s="271"/>
      <c r="AGP106" s="271"/>
      <c r="AGQ106" s="271"/>
      <c r="AGR106" s="271"/>
      <c r="AGS106" s="271"/>
      <c r="AGT106" s="271"/>
      <c r="AGU106" s="271"/>
      <c r="AGV106" s="271"/>
      <c r="AGW106" s="271"/>
      <c r="AGX106" s="271"/>
      <c r="AGY106" s="271"/>
      <c r="AGZ106" s="271"/>
      <c r="AHA106" s="271"/>
      <c r="AHB106" s="271"/>
      <c r="AHC106" s="271"/>
      <c r="AHD106" s="271"/>
      <c r="AHE106" s="271"/>
      <c r="AHF106" s="271"/>
      <c r="AHG106" s="271"/>
      <c r="AHH106" s="271"/>
      <c r="AHI106" s="271"/>
      <c r="AHJ106" s="271"/>
      <c r="AHK106" s="271"/>
      <c r="AHL106" s="271"/>
      <c r="AHM106" s="271"/>
      <c r="AHN106" s="271"/>
      <c r="AHO106" s="271"/>
      <c r="AHP106" s="271"/>
      <c r="AHQ106" s="271"/>
      <c r="AHR106" s="271"/>
      <c r="AHS106" s="271"/>
      <c r="AHT106" s="271"/>
      <c r="AHU106" s="271"/>
      <c r="AHV106" s="271"/>
      <c r="AHW106" s="271"/>
      <c r="AHX106" s="271"/>
      <c r="AHY106" s="271"/>
      <c r="AHZ106" s="271"/>
      <c r="AIA106" s="271"/>
      <c r="AIB106" s="271"/>
      <c r="AIC106" s="271"/>
      <c r="AID106" s="271"/>
      <c r="AIE106" s="271"/>
      <c r="AIF106" s="271"/>
      <c r="AIG106" s="271"/>
      <c r="AIH106" s="271"/>
      <c r="AII106" s="271"/>
      <c r="AIJ106" s="271"/>
      <c r="AIK106" s="271"/>
      <c r="AIL106" s="271"/>
      <c r="AIM106" s="271"/>
      <c r="AIN106" s="271"/>
      <c r="AIO106" s="271"/>
      <c r="AIP106" s="271"/>
      <c r="AIQ106" s="271"/>
      <c r="AIR106" s="271"/>
      <c r="AIS106" s="271"/>
      <c r="AIT106" s="271"/>
      <c r="AIU106" s="271"/>
      <c r="AIV106" s="271"/>
      <c r="AIW106" s="271"/>
      <c r="AIX106" s="271"/>
      <c r="AIY106" s="271"/>
      <c r="AIZ106" s="271"/>
      <c r="AJA106" s="271"/>
      <c r="AJB106" s="271"/>
      <c r="AJC106" s="271"/>
      <c r="AJD106" s="271"/>
      <c r="AJE106" s="271"/>
      <c r="AJF106" s="271"/>
      <c r="AJG106" s="271"/>
      <c r="AJH106" s="271"/>
      <c r="AJI106" s="271"/>
      <c r="AJJ106" s="271"/>
      <c r="AJK106" s="271"/>
      <c r="AJL106" s="271"/>
      <c r="AJM106" s="271"/>
      <c r="AJN106" s="271"/>
      <c r="AJO106" s="271"/>
      <c r="AJP106" s="271"/>
      <c r="AJQ106" s="271"/>
      <c r="AJR106" s="271"/>
      <c r="AJS106" s="271"/>
      <c r="AJT106" s="271"/>
      <c r="AJU106" s="271"/>
      <c r="AJV106" s="271"/>
      <c r="AJW106" s="271"/>
      <c r="AJX106" s="271"/>
      <c r="AJY106" s="271"/>
      <c r="AJZ106" s="271"/>
      <c r="AKA106" s="271"/>
      <c r="AKB106" s="271"/>
      <c r="AKC106" s="271"/>
      <c r="AKD106" s="271"/>
      <c r="AKE106" s="271"/>
      <c r="AKF106" s="271"/>
      <c r="AKG106" s="271"/>
      <c r="AKH106" s="271"/>
      <c r="AKI106" s="271"/>
      <c r="AKJ106" s="271"/>
      <c r="AKK106" s="271"/>
      <c r="AKL106" s="271"/>
      <c r="AKM106" s="271"/>
      <c r="AKN106" s="271"/>
      <c r="AKO106" s="271"/>
      <c r="AKP106" s="271"/>
      <c r="AKQ106" s="271"/>
      <c r="AKR106" s="271"/>
      <c r="AKS106" s="271"/>
      <c r="AKT106" s="271"/>
      <c r="AKU106" s="271"/>
      <c r="AKV106" s="271"/>
      <c r="AKW106" s="271"/>
      <c r="AKX106" s="271"/>
      <c r="AKY106" s="271"/>
      <c r="AKZ106" s="271"/>
      <c r="ALA106" s="271"/>
      <c r="ALB106" s="271"/>
      <c r="ALC106" s="271"/>
      <c r="ALD106" s="271"/>
      <c r="ALE106" s="271"/>
      <c r="ALF106" s="271"/>
      <c r="ALG106" s="271"/>
      <c r="ALH106" s="271"/>
      <c r="ALI106" s="271"/>
      <c r="ALJ106" s="271"/>
      <c r="ALK106" s="271"/>
      <c r="ALL106" s="271"/>
      <c r="ALM106" s="271"/>
      <c r="ALN106" s="271"/>
      <c r="ALO106" s="271"/>
      <c r="ALP106" s="271"/>
      <c r="ALQ106" s="271"/>
      <c r="ALR106" s="271"/>
      <c r="ALS106" s="271"/>
      <c r="ALT106" s="271"/>
      <c r="ALU106" s="271"/>
      <c r="ALV106" s="271"/>
      <c r="ALW106" s="271"/>
      <c r="ALX106" s="271"/>
      <c r="ALY106" s="271"/>
      <c r="ALZ106" s="271"/>
      <c r="AMA106" s="271"/>
      <c r="AMB106" s="271"/>
      <c r="AMC106" s="271"/>
      <c r="AMD106" s="271"/>
      <c r="AME106" s="271"/>
      <c r="AMF106" s="271"/>
      <c r="AMG106" s="271"/>
      <c r="AMH106" s="271"/>
      <c r="AMI106" s="271"/>
      <c r="AMJ106" s="271"/>
      <c r="AMK106" s="271"/>
      <c r="AML106" s="271"/>
      <c r="AMM106" s="271"/>
      <c r="AMN106" s="271"/>
      <c r="AMO106" s="271"/>
    </row>
    <row r="107" spans="1:1029" s="1" customFormat="1" ht="69" hidden="1" customHeight="1">
      <c r="A107" s="9"/>
      <c r="B107" s="9"/>
      <c r="C107" s="280">
        <v>87</v>
      </c>
      <c r="D107" s="281"/>
      <c r="E107" s="9" t="s">
        <v>491</v>
      </c>
      <c r="F107" s="9" t="s">
        <v>123</v>
      </c>
      <c r="G107" s="12"/>
      <c r="H107" s="12" t="s">
        <v>1659</v>
      </c>
      <c r="I107" s="12"/>
      <c r="J107" s="12"/>
      <c r="K107" s="12"/>
      <c r="L107" s="12"/>
      <c r="M107" s="12"/>
      <c r="N107" s="393"/>
      <c r="O107" s="394"/>
      <c r="P107" s="394"/>
      <c r="Q107" s="394" t="s">
        <v>64</v>
      </c>
      <c r="R107" s="385" t="s">
        <v>68</v>
      </c>
      <c r="S107" s="386" t="s">
        <v>68</v>
      </c>
      <c r="T107" s="399"/>
      <c r="U107" s="399"/>
      <c r="V107" s="399"/>
      <c r="W107" s="399"/>
      <c r="X107" s="384"/>
      <c r="Y107" s="384"/>
      <c r="Z107" s="384"/>
      <c r="AA107" s="383"/>
      <c r="AB107" s="383"/>
      <c r="AC107" s="388"/>
      <c r="AD107" s="387"/>
      <c r="AE107" s="387"/>
      <c r="AF107" s="387"/>
      <c r="AG107" s="387"/>
      <c r="AH107" s="387"/>
      <c r="AI107" s="387"/>
      <c r="AJ107" s="387"/>
      <c r="AK107" s="387"/>
      <c r="AL107" s="384"/>
      <c r="AM107" s="384"/>
      <c r="AN107" s="394" t="s">
        <v>403</v>
      </c>
      <c r="AO107" s="390" t="s">
        <v>404</v>
      </c>
      <c r="AP107" s="390"/>
      <c r="AQ107" s="390"/>
      <c r="AR107" s="390"/>
      <c r="AS107" s="390"/>
      <c r="AT107" s="387"/>
      <c r="AU107" s="387"/>
      <c r="AV107" s="387"/>
      <c r="AW107" s="387"/>
      <c r="AX107" s="387"/>
      <c r="AY107" s="387"/>
      <c r="AZ107" s="387"/>
      <c r="BA107" s="387"/>
      <c r="BB107" s="387"/>
      <c r="BC107" s="387"/>
      <c r="BD107" s="387"/>
      <c r="BE107" s="387"/>
      <c r="BF107" s="387"/>
      <c r="BG107" s="387"/>
      <c r="BH107" s="384"/>
      <c r="BI107" s="387"/>
      <c r="BJ107" s="387"/>
      <c r="BK107" s="389">
        <v>0</v>
      </c>
      <c r="BL107" s="10"/>
      <c r="BM107" s="10"/>
      <c r="BN107" s="10">
        <v>99</v>
      </c>
      <c r="BO107" s="10" t="s">
        <v>492</v>
      </c>
      <c r="BP107" s="10" t="s">
        <v>447</v>
      </c>
      <c r="BQ107" s="10"/>
      <c r="BR107" s="10" t="str">
        <f t="shared" si="1"/>
        <v>87_</v>
      </c>
      <c r="BS107" s="282"/>
      <c r="BT107" s="10"/>
      <c r="BU107" s="10"/>
      <c r="BV107" s="10"/>
      <c r="BW107" s="289" t="s">
        <v>1781</v>
      </c>
      <c r="BX107" s="289"/>
      <c r="BY107" s="232"/>
      <c r="BZ107" s="232"/>
      <c r="CA107" s="232"/>
      <c r="CB107" s="50"/>
      <c r="CC107" s="411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  <c r="IX107" s="50"/>
      <c r="IY107" s="50"/>
      <c r="IZ107" s="50"/>
      <c r="JA107" s="50"/>
      <c r="JB107" s="50"/>
      <c r="JC107" s="50"/>
      <c r="JD107" s="50"/>
      <c r="JE107" s="50"/>
      <c r="JF107" s="50"/>
      <c r="JG107" s="50"/>
      <c r="JH107" s="50"/>
      <c r="JI107" s="50"/>
      <c r="JJ107" s="50"/>
      <c r="JK107" s="50"/>
      <c r="JL107" s="50"/>
      <c r="JM107" s="50"/>
      <c r="JN107" s="50"/>
      <c r="JO107" s="50"/>
      <c r="JP107" s="50"/>
      <c r="JQ107" s="50"/>
      <c r="JR107" s="50"/>
      <c r="JS107" s="50"/>
      <c r="JT107" s="50"/>
      <c r="JU107" s="50"/>
      <c r="JV107" s="50"/>
      <c r="JW107" s="50"/>
      <c r="JX107" s="50"/>
      <c r="JY107" s="50"/>
      <c r="JZ107" s="50"/>
      <c r="KA107" s="50"/>
      <c r="KB107" s="50"/>
      <c r="KC107" s="50"/>
      <c r="KD107" s="50"/>
      <c r="KE107" s="50"/>
      <c r="KF107" s="50"/>
      <c r="KG107" s="50"/>
      <c r="KH107" s="50"/>
      <c r="KI107" s="50"/>
      <c r="KJ107" s="50"/>
      <c r="KK107" s="50"/>
      <c r="KL107" s="50"/>
      <c r="KM107" s="50"/>
      <c r="KN107" s="50"/>
      <c r="KO107" s="50"/>
      <c r="KP107" s="50"/>
      <c r="KQ107" s="50"/>
      <c r="KR107" s="50"/>
      <c r="KS107" s="50"/>
      <c r="KT107" s="50"/>
      <c r="KU107" s="50"/>
      <c r="KV107" s="50"/>
      <c r="KW107" s="50"/>
      <c r="KX107" s="50"/>
      <c r="KY107" s="50"/>
      <c r="KZ107" s="50"/>
      <c r="LA107" s="50"/>
      <c r="LB107" s="50"/>
      <c r="LC107" s="50"/>
      <c r="LD107" s="50"/>
      <c r="LE107" s="50"/>
      <c r="LF107" s="50"/>
      <c r="LG107" s="50"/>
      <c r="LH107" s="50"/>
      <c r="LI107" s="50"/>
      <c r="LJ107" s="50"/>
      <c r="LK107" s="50"/>
      <c r="LL107" s="50"/>
      <c r="LM107" s="50"/>
      <c r="LN107" s="50"/>
      <c r="LO107" s="50"/>
      <c r="LP107" s="50"/>
      <c r="LQ107" s="50"/>
      <c r="LR107" s="50"/>
      <c r="LS107" s="50"/>
      <c r="LT107" s="50"/>
      <c r="LU107" s="50"/>
      <c r="LV107" s="50"/>
      <c r="LW107" s="50"/>
      <c r="LX107" s="50"/>
      <c r="LY107" s="50"/>
      <c r="LZ107" s="50"/>
      <c r="MA107" s="50"/>
      <c r="MB107" s="50"/>
      <c r="MC107" s="50"/>
      <c r="MD107" s="50"/>
      <c r="ME107" s="50"/>
      <c r="MF107" s="50"/>
      <c r="MG107" s="50"/>
      <c r="MH107" s="50"/>
      <c r="MI107" s="50"/>
      <c r="MJ107" s="50"/>
      <c r="MK107" s="50"/>
      <c r="ML107" s="50"/>
      <c r="MM107" s="50"/>
      <c r="MN107" s="50"/>
      <c r="MO107" s="50"/>
      <c r="MP107" s="50"/>
      <c r="MQ107" s="50"/>
      <c r="MR107" s="50"/>
      <c r="MS107" s="50"/>
      <c r="MT107" s="50"/>
      <c r="MU107" s="50"/>
      <c r="MV107" s="50"/>
      <c r="MW107" s="50"/>
      <c r="MX107" s="50"/>
      <c r="MY107" s="50"/>
      <c r="MZ107" s="50"/>
      <c r="NA107" s="50"/>
      <c r="NB107" s="50"/>
      <c r="NC107" s="50"/>
      <c r="ND107" s="50"/>
      <c r="NE107" s="50"/>
      <c r="NF107" s="50"/>
      <c r="NG107" s="50"/>
      <c r="NH107" s="50"/>
      <c r="NI107" s="50"/>
      <c r="NJ107" s="50"/>
      <c r="NK107" s="50"/>
      <c r="NL107" s="50"/>
      <c r="NM107" s="50"/>
      <c r="NN107" s="50"/>
      <c r="NO107" s="50"/>
      <c r="NP107" s="50"/>
      <c r="NQ107" s="50"/>
      <c r="NR107" s="50"/>
      <c r="NS107" s="50"/>
      <c r="NT107" s="50"/>
      <c r="NU107" s="50"/>
      <c r="NV107" s="50"/>
      <c r="NW107" s="50"/>
      <c r="NX107" s="50"/>
      <c r="NY107" s="50"/>
      <c r="NZ107" s="50"/>
      <c r="OA107" s="50"/>
      <c r="OB107" s="50"/>
      <c r="OC107" s="50"/>
      <c r="OD107" s="50"/>
      <c r="OE107" s="50"/>
      <c r="OF107" s="50"/>
      <c r="OG107" s="50"/>
      <c r="OH107" s="50"/>
      <c r="OI107" s="50"/>
      <c r="OJ107" s="50"/>
      <c r="OK107" s="50"/>
      <c r="OL107" s="50"/>
      <c r="OM107" s="50"/>
      <c r="ON107" s="50"/>
      <c r="OO107" s="50"/>
      <c r="OP107" s="50"/>
      <c r="OQ107" s="50"/>
      <c r="OR107" s="50"/>
      <c r="OS107" s="50"/>
      <c r="OT107" s="50"/>
      <c r="OU107" s="50"/>
      <c r="OV107" s="50"/>
      <c r="OW107" s="50"/>
      <c r="OX107" s="50"/>
      <c r="OY107" s="50"/>
      <c r="OZ107" s="50"/>
      <c r="PA107" s="50"/>
      <c r="PB107" s="50"/>
      <c r="PC107" s="50"/>
      <c r="PD107" s="50"/>
      <c r="PE107" s="50"/>
      <c r="PF107" s="50"/>
      <c r="PG107" s="50"/>
      <c r="PH107" s="50"/>
      <c r="PI107" s="50"/>
      <c r="PJ107" s="50"/>
      <c r="PK107" s="50"/>
      <c r="PL107" s="50"/>
      <c r="PM107" s="50"/>
      <c r="PN107" s="50"/>
      <c r="PO107" s="50"/>
      <c r="PP107" s="50"/>
      <c r="PQ107" s="50"/>
      <c r="PR107" s="50"/>
      <c r="PS107" s="50"/>
      <c r="PT107" s="50"/>
      <c r="PU107" s="50"/>
      <c r="PV107" s="50"/>
      <c r="PW107" s="50"/>
      <c r="PX107" s="50"/>
      <c r="PY107" s="50"/>
      <c r="PZ107" s="50"/>
      <c r="QA107" s="50"/>
      <c r="QB107" s="50"/>
      <c r="QC107" s="50"/>
      <c r="QD107" s="50"/>
      <c r="QE107" s="50"/>
      <c r="QF107" s="50"/>
      <c r="QG107" s="50"/>
      <c r="QH107" s="50"/>
      <c r="QI107" s="50"/>
      <c r="QJ107" s="50"/>
      <c r="QK107" s="50"/>
      <c r="QL107" s="50"/>
      <c r="QM107" s="50"/>
      <c r="QN107" s="50"/>
      <c r="QO107" s="50"/>
      <c r="QP107" s="50"/>
      <c r="QQ107" s="50"/>
      <c r="QR107" s="50"/>
      <c r="QS107" s="50"/>
      <c r="QT107" s="50"/>
      <c r="QU107" s="50"/>
      <c r="QV107" s="50"/>
      <c r="QW107" s="50"/>
      <c r="QX107" s="50"/>
      <c r="QY107" s="50"/>
      <c r="QZ107" s="50"/>
      <c r="RA107" s="50"/>
      <c r="RB107" s="50"/>
      <c r="RC107" s="50"/>
      <c r="RD107" s="50"/>
      <c r="RE107" s="50"/>
      <c r="RF107" s="50"/>
      <c r="RG107" s="50"/>
      <c r="RH107" s="50"/>
      <c r="RI107" s="50"/>
      <c r="RJ107" s="50"/>
      <c r="RK107" s="50"/>
      <c r="RL107" s="50"/>
      <c r="RM107" s="50"/>
      <c r="RN107" s="50"/>
      <c r="RO107" s="50"/>
      <c r="RP107" s="50"/>
      <c r="RQ107" s="50"/>
      <c r="RR107" s="50"/>
      <c r="RS107" s="50"/>
      <c r="RT107" s="50"/>
      <c r="RU107" s="50"/>
      <c r="RV107" s="50"/>
      <c r="RW107" s="50"/>
      <c r="RX107" s="50"/>
      <c r="RY107" s="50"/>
      <c r="RZ107" s="50"/>
      <c r="SA107" s="50"/>
      <c r="SB107" s="50"/>
      <c r="SC107" s="50"/>
      <c r="SD107" s="50"/>
      <c r="SE107" s="50"/>
      <c r="SF107" s="50"/>
      <c r="SG107" s="50"/>
      <c r="SH107" s="50"/>
      <c r="SI107" s="50"/>
      <c r="SJ107" s="50"/>
      <c r="SK107" s="50"/>
      <c r="SL107" s="50"/>
      <c r="SM107" s="50"/>
      <c r="SN107" s="50"/>
      <c r="SO107" s="50"/>
      <c r="SP107" s="50"/>
      <c r="SQ107" s="50"/>
      <c r="SR107" s="50"/>
      <c r="SS107" s="50"/>
      <c r="ST107" s="50"/>
      <c r="SU107" s="50"/>
      <c r="SV107" s="50"/>
      <c r="SW107" s="50"/>
      <c r="SX107" s="50"/>
      <c r="SY107" s="50"/>
      <c r="SZ107" s="50"/>
      <c r="TA107" s="50"/>
      <c r="TB107" s="50"/>
      <c r="TC107" s="50"/>
      <c r="TD107" s="50"/>
      <c r="TE107" s="50"/>
      <c r="TF107" s="50"/>
      <c r="TG107" s="50"/>
      <c r="TH107" s="50"/>
      <c r="TI107" s="50"/>
      <c r="TJ107" s="50"/>
      <c r="TK107" s="50"/>
      <c r="TL107" s="50"/>
      <c r="TM107" s="50"/>
      <c r="TN107" s="50"/>
      <c r="TO107" s="50"/>
      <c r="TP107" s="50"/>
      <c r="TQ107" s="50"/>
      <c r="TR107" s="50"/>
      <c r="TS107" s="50"/>
      <c r="TT107" s="50"/>
      <c r="TU107" s="50"/>
      <c r="TV107" s="50"/>
      <c r="TW107" s="50"/>
      <c r="TX107" s="50"/>
      <c r="TY107" s="50"/>
      <c r="TZ107" s="50"/>
      <c r="UA107" s="50"/>
      <c r="UB107" s="50"/>
      <c r="UC107" s="50"/>
      <c r="UD107" s="50"/>
      <c r="UE107" s="50"/>
      <c r="UF107" s="50"/>
      <c r="UG107" s="50"/>
      <c r="UH107" s="50"/>
      <c r="UI107" s="50"/>
      <c r="UJ107" s="50"/>
      <c r="UK107" s="50"/>
      <c r="UL107" s="50"/>
      <c r="UM107" s="50"/>
      <c r="UN107" s="50"/>
      <c r="UO107" s="50"/>
      <c r="UP107" s="50"/>
      <c r="UQ107" s="50"/>
      <c r="UR107" s="50"/>
      <c r="US107" s="50"/>
      <c r="UT107" s="50"/>
      <c r="UU107" s="50"/>
      <c r="UV107" s="50"/>
      <c r="UW107" s="50"/>
      <c r="UX107" s="50"/>
      <c r="UY107" s="50"/>
      <c r="UZ107" s="50"/>
      <c r="VA107" s="50"/>
      <c r="VB107" s="50"/>
      <c r="VC107" s="50"/>
      <c r="VD107" s="50"/>
      <c r="VE107" s="50"/>
      <c r="VF107" s="50"/>
      <c r="VG107" s="50"/>
      <c r="VH107" s="50"/>
      <c r="VI107" s="50"/>
      <c r="VJ107" s="50"/>
      <c r="VK107" s="50"/>
      <c r="VL107" s="50"/>
      <c r="VM107" s="50"/>
      <c r="VN107" s="50"/>
      <c r="VO107" s="50"/>
      <c r="VP107" s="50"/>
      <c r="VQ107" s="50"/>
      <c r="VR107" s="50"/>
      <c r="VS107" s="50"/>
      <c r="VT107" s="50"/>
      <c r="VU107" s="50"/>
      <c r="VV107" s="50"/>
      <c r="VW107" s="50"/>
      <c r="VX107" s="50"/>
      <c r="VY107" s="50"/>
      <c r="VZ107" s="50"/>
      <c r="WA107" s="50"/>
      <c r="WB107" s="50"/>
      <c r="WC107" s="50"/>
      <c r="WD107" s="50"/>
      <c r="WE107" s="50"/>
      <c r="WF107" s="50"/>
      <c r="WG107" s="50"/>
      <c r="WH107" s="50"/>
      <c r="WI107" s="50"/>
      <c r="WJ107" s="50"/>
      <c r="WK107" s="50"/>
      <c r="WL107" s="50"/>
      <c r="WM107" s="50"/>
      <c r="WN107" s="50"/>
      <c r="WO107" s="50"/>
      <c r="WP107" s="50"/>
      <c r="WQ107" s="50"/>
      <c r="WR107" s="50"/>
      <c r="WS107" s="50"/>
      <c r="WT107" s="50"/>
      <c r="WU107" s="50"/>
      <c r="WV107" s="50"/>
      <c r="WW107" s="50"/>
      <c r="WX107" s="50"/>
      <c r="WY107" s="50"/>
      <c r="WZ107" s="50"/>
      <c r="XA107" s="50"/>
      <c r="XB107" s="50"/>
      <c r="XC107" s="50"/>
      <c r="XD107" s="50"/>
      <c r="XE107" s="50"/>
      <c r="XF107" s="50"/>
      <c r="XG107" s="50"/>
      <c r="XH107" s="50"/>
      <c r="XI107" s="50"/>
      <c r="XJ107" s="50"/>
      <c r="XK107" s="50"/>
      <c r="XL107" s="50"/>
      <c r="XM107" s="50"/>
      <c r="XN107" s="50"/>
      <c r="XO107" s="50"/>
      <c r="XP107" s="50"/>
      <c r="XQ107" s="50"/>
      <c r="XR107" s="50"/>
      <c r="XS107" s="50"/>
      <c r="XT107" s="50"/>
      <c r="XU107" s="50"/>
      <c r="XV107" s="50"/>
      <c r="XW107" s="50"/>
      <c r="XX107" s="50"/>
      <c r="XY107" s="50"/>
      <c r="XZ107" s="50"/>
      <c r="YA107" s="50"/>
      <c r="YB107" s="50"/>
      <c r="YC107" s="50"/>
      <c r="YD107" s="50"/>
      <c r="YE107" s="50"/>
      <c r="YF107" s="50"/>
      <c r="YG107" s="50"/>
      <c r="YH107" s="50"/>
      <c r="YI107" s="50"/>
      <c r="YJ107" s="50"/>
      <c r="YK107" s="50"/>
      <c r="YL107" s="50"/>
      <c r="YM107" s="50"/>
      <c r="YN107" s="50"/>
      <c r="YO107" s="50"/>
      <c r="YP107" s="50"/>
      <c r="YQ107" s="50"/>
      <c r="YR107" s="50"/>
      <c r="YS107" s="50"/>
      <c r="YT107" s="50"/>
      <c r="YU107" s="50"/>
      <c r="YV107" s="50"/>
      <c r="YW107" s="50"/>
      <c r="YX107" s="50"/>
      <c r="YY107" s="50"/>
      <c r="YZ107" s="50"/>
      <c r="ZA107" s="50"/>
      <c r="ZB107" s="50"/>
      <c r="ZC107" s="50"/>
      <c r="ZD107" s="50"/>
      <c r="ZE107" s="50"/>
      <c r="ZF107" s="50"/>
      <c r="ZG107" s="50"/>
      <c r="ZH107" s="50"/>
      <c r="ZI107" s="50"/>
      <c r="ZJ107" s="50"/>
      <c r="ZK107" s="50"/>
      <c r="ZL107" s="50"/>
      <c r="ZM107" s="50"/>
      <c r="ZN107" s="50"/>
      <c r="ZO107" s="50"/>
      <c r="ZP107" s="50"/>
      <c r="ZQ107" s="50"/>
      <c r="ZR107" s="50"/>
      <c r="ZS107" s="50"/>
      <c r="ZT107" s="50"/>
      <c r="ZU107" s="50"/>
      <c r="ZV107" s="50"/>
      <c r="ZW107" s="50"/>
      <c r="ZX107" s="50"/>
      <c r="ZY107" s="50"/>
      <c r="ZZ107" s="50"/>
      <c r="AAA107" s="50"/>
      <c r="AAB107" s="50"/>
      <c r="AAC107" s="50"/>
      <c r="AAD107" s="50"/>
      <c r="AAE107" s="50"/>
      <c r="AAF107" s="50"/>
      <c r="AAG107" s="50"/>
      <c r="AAH107" s="50"/>
      <c r="AAI107" s="50"/>
      <c r="AAJ107" s="50"/>
      <c r="AAK107" s="50"/>
      <c r="AAL107" s="50"/>
      <c r="AAM107" s="50"/>
      <c r="AAN107" s="50"/>
      <c r="AAO107" s="50"/>
      <c r="AAP107" s="50"/>
      <c r="AAQ107" s="50"/>
      <c r="AAR107" s="50"/>
      <c r="AAS107" s="50"/>
      <c r="AAT107" s="50"/>
      <c r="AAU107" s="50"/>
      <c r="AAV107" s="50"/>
      <c r="AAW107" s="50"/>
      <c r="AAX107" s="50"/>
      <c r="AAY107" s="50"/>
      <c r="AAZ107" s="50"/>
      <c r="ABA107" s="50"/>
      <c r="ABB107" s="50"/>
      <c r="ABC107" s="50"/>
      <c r="ABD107" s="50"/>
      <c r="ABE107" s="50"/>
      <c r="ABF107" s="50"/>
      <c r="ABG107" s="50"/>
      <c r="ABH107" s="50"/>
      <c r="ABI107" s="50"/>
      <c r="ABJ107" s="50"/>
      <c r="ABK107" s="50"/>
      <c r="ABL107" s="50"/>
      <c r="ABM107" s="50"/>
      <c r="ABN107" s="50"/>
      <c r="ABO107" s="50"/>
      <c r="ABP107" s="50"/>
      <c r="ABQ107" s="50"/>
      <c r="ABR107" s="50"/>
      <c r="ABS107" s="50"/>
      <c r="ABT107" s="50"/>
      <c r="ABU107" s="50"/>
      <c r="ABV107" s="50"/>
      <c r="ABW107" s="50"/>
      <c r="ABX107" s="50"/>
      <c r="ABY107" s="50"/>
      <c r="ABZ107" s="50"/>
      <c r="ACA107" s="50"/>
      <c r="ACB107" s="50"/>
      <c r="ACC107" s="50"/>
      <c r="ACD107" s="50"/>
      <c r="ACE107" s="50"/>
      <c r="ACF107" s="50"/>
      <c r="ACG107" s="50"/>
      <c r="ACH107" s="50"/>
      <c r="ACI107" s="50"/>
      <c r="ACJ107" s="50"/>
      <c r="ACK107" s="50"/>
      <c r="ACL107" s="50"/>
      <c r="ACM107" s="50"/>
      <c r="ACN107" s="50"/>
      <c r="ACO107" s="50"/>
      <c r="ACP107" s="50"/>
      <c r="ACQ107" s="50"/>
      <c r="ACR107" s="50"/>
      <c r="ACS107" s="50"/>
      <c r="ACT107" s="50"/>
      <c r="ACU107" s="50"/>
      <c r="ACV107" s="50"/>
      <c r="ACW107" s="50"/>
      <c r="ACX107" s="50"/>
      <c r="ACY107" s="50"/>
      <c r="ACZ107" s="50"/>
      <c r="ADA107" s="50"/>
      <c r="ADB107" s="50"/>
      <c r="ADC107" s="50"/>
      <c r="ADD107" s="50"/>
      <c r="ADE107" s="50"/>
      <c r="ADF107" s="50"/>
      <c r="ADG107" s="50"/>
      <c r="ADH107" s="50"/>
      <c r="ADI107" s="50"/>
      <c r="ADJ107" s="50"/>
      <c r="ADK107" s="50"/>
      <c r="ADL107" s="50"/>
      <c r="ADM107" s="50"/>
      <c r="ADN107" s="50"/>
      <c r="ADO107" s="50"/>
      <c r="ADP107" s="50"/>
      <c r="ADQ107" s="50"/>
      <c r="ADR107" s="50"/>
      <c r="ADS107" s="50"/>
      <c r="ADT107" s="50"/>
      <c r="ADU107" s="50"/>
      <c r="ADV107" s="50"/>
      <c r="ADW107" s="50"/>
      <c r="ADX107" s="50"/>
      <c r="ADY107" s="50"/>
      <c r="ADZ107" s="50"/>
      <c r="AEA107" s="50"/>
      <c r="AEB107" s="50"/>
      <c r="AEC107" s="50"/>
      <c r="AED107" s="50"/>
      <c r="AEE107" s="50"/>
      <c r="AEF107" s="50"/>
      <c r="AEG107" s="50"/>
      <c r="AEH107" s="50"/>
      <c r="AEI107" s="50"/>
      <c r="AEJ107" s="50"/>
      <c r="AEK107" s="50"/>
      <c r="AEL107" s="50"/>
      <c r="AEM107" s="50"/>
      <c r="AEN107" s="50"/>
      <c r="AEO107" s="50"/>
      <c r="AEP107" s="50"/>
      <c r="AEQ107" s="50"/>
      <c r="AER107" s="50"/>
      <c r="AES107" s="50"/>
      <c r="AET107" s="50"/>
      <c r="AEU107" s="50"/>
      <c r="AEV107" s="50"/>
      <c r="AEW107" s="50"/>
      <c r="AEX107" s="50"/>
      <c r="AEY107" s="50"/>
      <c r="AEZ107" s="50"/>
      <c r="AFA107" s="50"/>
      <c r="AFB107" s="50"/>
      <c r="AFC107" s="50"/>
      <c r="AFD107" s="50"/>
      <c r="AFE107" s="50"/>
      <c r="AFF107" s="50"/>
      <c r="AFG107" s="50"/>
      <c r="AFH107" s="50"/>
      <c r="AFI107" s="50"/>
      <c r="AFJ107" s="50"/>
      <c r="AFK107" s="50"/>
      <c r="AFL107" s="50"/>
      <c r="AFM107" s="50"/>
      <c r="AFN107" s="50"/>
      <c r="AFO107" s="50"/>
      <c r="AFP107" s="50"/>
      <c r="AFQ107" s="50"/>
      <c r="AFR107" s="50"/>
      <c r="AFS107" s="50"/>
      <c r="AFT107" s="50"/>
      <c r="AFU107" s="50"/>
      <c r="AFV107" s="50"/>
      <c r="AFW107" s="50"/>
      <c r="AFX107" s="50"/>
      <c r="AFY107" s="50"/>
      <c r="AFZ107" s="50"/>
      <c r="AGA107" s="50"/>
      <c r="AGB107" s="50"/>
      <c r="AGC107" s="50"/>
      <c r="AGD107" s="50"/>
      <c r="AGE107" s="50"/>
      <c r="AGF107" s="50"/>
      <c r="AGG107" s="50"/>
      <c r="AGH107" s="50"/>
      <c r="AGI107" s="50"/>
      <c r="AGJ107" s="50"/>
      <c r="AGK107" s="50"/>
      <c r="AGL107" s="50"/>
      <c r="AGM107" s="50"/>
      <c r="AGN107" s="50"/>
      <c r="AGO107" s="50"/>
      <c r="AGP107" s="50"/>
      <c r="AGQ107" s="50"/>
      <c r="AGR107" s="50"/>
      <c r="AGS107" s="50"/>
      <c r="AGT107" s="50"/>
      <c r="AGU107" s="50"/>
      <c r="AGV107" s="50"/>
      <c r="AGW107" s="50"/>
      <c r="AGX107" s="50"/>
      <c r="AGY107" s="50"/>
      <c r="AGZ107" s="50"/>
      <c r="AHA107" s="50"/>
      <c r="AHB107" s="50"/>
      <c r="AHC107" s="50"/>
      <c r="AHD107" s="50"/>
      <c r="AHE107" s="50"/>
      <c r="AHF107" s="50"/>
      <c r="AHG107" s="50"/>
      <c r="AHH107" s="50"/>
      <c r="AHI107" s="50"/>
      <c r="AHJ107" s="50"/>
      <c r="AHK107" s="50"/>
      <c r="AHL107" s="50"/>
      <c r="AHM107" s="50"/>
      <c r="AHN107" s="50"/>
      <c r="AHO107" s="50"/>
      <c r="AHP107" s="50"/>
      <c r="AHQ107" s="50"/>
      <c r="AHR107" s="50"/>
      <c r="AHS107" s="50"/>
      <c r="AHT107" s="50"/>
      <c r="AHU107" s="50"/>
      <c r="AHV107" s="50"/>
      <c r="AHW107" s="50"/>
      <c r="AHX107" s="50"/>
      <c r="AHY107" s="50"/>
      <c r="AHZ107" s="50"/>
      <c r="AIA107" s="50"/>
      <c r="AIB107" s="50"/>
      <c r="AIC107" s="50"/>
      <c r="AID107" s="50"/>
      <c r="AIE107" s="50"/>
      <c r="AIF107" s="50"/>
      <c r="AIG107" s="50"/>
      <c r="AIH107" s="50"/>
      <c r="AII107" s="50"/>
      <c r="AIJ107" s="50"/>
      <c r="AIK107" s="50"/>
      <c r="AIL107" s="50"/>
      <c r="AIM107" s="50"/>
      <c r="AIN107" s="50"/>
      <c r="AIO107" s="50"/>
      <c r="AIP107" s="50"/>
      <c r="AIQ107" s="50"/>
      <c r="AIR107" s="50"/>
      <c r="AIS107" s="50"/>
      <c r="AIT107" s="50"/>
      <c r="AIU107" s="50"/>
      <c r="AIV107" s="50"/>
      <c r="AIW107" s="50"/>
      <c r="AIX107" s="50"/>
      <c r="AIY107" s="50"/>
      <c r="AIZ107" s="50"/>
      <c r="AJA107" s="50"/>
      <c r="AJB107" s="50"/>
      <c r="AJC107" s="50"/>
      <c r="AJD107" s="50"/>
      <c r="AJE107" s="50"/>
      <c r="AJF107" s="50"/>
      <c r="AJG107" s="50"/>
      <c r="AJH107" s="50"/>
      <c r="AJI107" s="50"/>
      <c r="AJJ107" s="50"/>
      <c r="AJK107" s="50"/>
      <c r="AJL107" s="50"/>
      <c r="AJM107" s="50"/>
      <c r="AJN107" s="50"/>
      <c r="AJO107" s="50"/>
      <c r="AJP107" s="50"/>
      <c r="AJQ107" s="50"/>
      <c r="AJR107" s="50"/>
      <c r="AJS107" s="50"/>
      <c r="AJT107" s="50"/>
      <c r="AJU107" s="50"/>
      <c r="AJV107" s="50"/>
      <c r="AJW107" s="50"/>
      <c r="AJX107" s="50"/>
      <c r="AJY107" s="50"/>
      <c r="AJZ107" s="50"/>
      <c r="AKA107" s="50"/>
      <c r="AKB107" s="50"/>
      <c r="AKC107" s="50"/>
      <c r="AKD107" s="50"/>
      <c r="AKE107" s="50"/>
      <c r="AKF107" s="50"/>
      <c r="AKG107" s="50"/>
      <c r="AKH107" s="50"/>
      <c r="AKI107" s="50"/>
      <c r="AKJ107" s="50"/>
      <c r="AKK107" s="50"/>
      <c r="AKL107" s="50"/>
      <c r="AKM107" s="50"/>
      <c r="AKN107" s="50"/>
      <c r="AKO107" s="50"/>
      <c r="AKP107" s="50"/>
      <c r="AKQ107" s="50"/>
      <c r="AKR107" s="50"/>
      <c r="AKS107" s="50"/>
      <c r="AKT107" s="50"/>
      <c r="AKU107" s="50"/>
      <c r="AKV107" s="50"/>
      <c r="AKW107" s="50"/>
      <c r="AKX107" s="50"/>
      <c r="AKY107" s="50"/>
      <c r="AKZ107" s="50"/>
      <c r="ALA107" s="50"/>
      <c r="ALB107" s="50"/>
      <c r="ALC107" s="50"/>
      <c r="ALD107" s="50"/>
      <c r="ALE107" s="50"/>
      <c r="ALF107" s="50"/>
      <c r="ALG107" s="50"/>
      <c r="ALH107" s="50"/>
      <c r="ALI107" s="50"/>
      <c r="ALJ107" s="50"/>
      <c r="ALK107" s="50"/>
      <c r="ALL107" s="50"/>
      <c r="ALM107" s="50"/>
      <c r="ALN107" s="50"/>
      <c r="ALO107" s="50"/>
      <c r="ALP107" s="50"/>
      <c r="ALQ107" s="50"/>
      <c r="ALR107" s="50"/>
      <c r="ALS107" s="50"/>
      <c r="ALT107" s="50"/>
      <c r="ALU107" s="50"/>
      <c r="ALV107" s="50"/>
      <c r="ALW107" s="50"/>
      <c r="ALX107" s="50"/>
      <c r="ALY107" s="50"/>
      <c r="ALZ107" s="50"/>
      <c r="AMA107" s="50"/>
      <c r="AMB107" s="50"/>
      <c r="AMC107" s="50"/>
      <c r="AMD107" s="50"/>
      <c r="AME107" s="50"/>
      <c r="AMF107" s="50"/>
      <c r="AMG107" s="50"/>
      <c r="AMH107" s="50"/>
      <c r="AMI107" s="50"/>
      <c r="AMJ107" s="50"/>
      <c r="AMK107" s="50"/>
      <c r="AML107" s="50"/>
      <c r="AMM107" s="50"/>
      <c r="AMN107" s="50"/>
      <c r="AMO107" s="50"/>
    </row>
    <row r="108" spans="1:1029" s="1" customFormat="1" ht="69" customHeight="1">
      <c r="A108" s="9">
        <v>36</v>
      </c>
      <c r="B108" s="9">
        <v>19</v>
      </c>
      <c r="C108" s="280">
        <v>88</v>
      </c>
      <c r="D108" s="281" t="s">
        <v>493</v>
      </c>
      <c r="E108" s="9" t="s">
        <v>494</v>
      </c>
      <c r="F108" s="9" t="s">
        <v>98</v>
      </c>
      <c r="G108" s="12" t="s">
        <v>1641</v>
      </c>
      <c r="H108" s="12" t="s">
        <v>1833</v>
      </c>
      <c r="I108" s="12"/>
      <c r="J108" s="12"/>
      <c r="K108" s="12"/>
      <c r="L108" s="12"/>
      <c r="M108" s="12"/>
      <c r="N108" s="394"/>
      <c r="O108" s="394" t="s">
        <v>489</v>
      </c>
      <c r="P108" s="394" t="s">
        <v>473</v>
      </c>
      <c r="Q108" s="394" t="s">
        <v>64</v>
      </c>
      <c r="R108" s="391">
        <v>7</v>
      </c>
      <c r="S108" s="387">
        <v>27</v>
      </c>
      <c r="T108" s="399"/>
      <c r="U108" s="399"/>
      <c r="V108" s="399">
        <v>1</v>
      </c>
      <c r="W108" s="399"/>
      <c r="X108" s="384"/>
      <c r="Y108" s="384"/>
      <c r="Z108" s="384">
        <v>1</v>
      </c>
      <c r="AA108" s="384"/>
      <c r="AB108" s="384">
        <v>58</v>
      </c>
      <c r="AC108" s="384"/>
      <c r="AD108" s="384"/>
      <c r="AE108" s="384"/>
      <c r="AF108" s="384"/>
      <c r="AG108" s="384"/>
      <c r="AH108" s="384"/>
      <c r="AI108" s="384"/>
      <c r="AJ108" s="384"/>
      <c r="AK108" s="384"/>
      <c r="AL108" s="384" t="s">
        <v>69</v>
      </c>
      <c r="AM108" s="384" t="s">
        <v>495</v>
      </c>
      <c r="AN108" s="394" t="s">
        <v>403</v>
      </c>
      <c r="AO108" s="390" t="s">
        <v>404</v>
      </c>
      <c r="AP108" s="390"/>
      <c r="AQ108" s="390"/>
      <c r="AR108" s="390"/>
      <c r="AS108" s="390"/>
      <c r="AT108" s="387"/>
      <c r="AU108" s="387"/>
      <c r="AV108" s="387"/>
      <c r="AW108" s="387"/>
      <c r="AX108" s="387"/>
      <c r="AY108" s="387"/>
      <c r="AZ108" s="387"/>
      <c r="BA108" s="387"/>
      <c r="BB108" s="387"/>
      <c r="BC108" s="387">
        <v>1</v>
      </c>
      <c r="BD108" s="387"/>
      <c r="BE108" s="387"/>
      <c r="BF108" s="387"/>
      <c r="BG108" s="387">
        <v>1</v>
      </c>
      <c r="BH108" s="384">
        <v>1</v>
      </c>
      <c r="BI108" s="387"/>
      <c r="BJ108" s="387"/>
      <c r="BK108" s="389">
        <v>1500</v>
      </c>
      <c r="BL108" s="10">
        <v>1</v>
      </c>
      <c r="BM108" s="10" t="s">
        <v>496</v>
      </c>
      <c r="BN108" s="10" t="s">
        <v>1720</v>
      </c>
      <c r="BO108" s="10"/>
      <c r="BP108" s="10" t="s">
        <v>1834</v>
      </c>
      <c r="BQ108" s="10"/>
      <c r="BR108" s="10" t="str">
        <f t="shared" si="1"/>
        <v>88_28.2</v>
      </c>
      <c r="BS108" s="282"/>
      <c r="BT108" s="10"/>
      <c r="BU108" s="10"/>
      <c r="BV108" s="10" t="s">
        <v>1725</v>
      </c>
      <c r="BW108" s="289"/>
      <c r="BX108" s="289"/>
      <c r="BY108" s="457"/>
      <c r="BZ108" s="457"/>
      <c r="CA108" s="457"/>
      <c r="CB108" s="271"/>
      <c r="CC108" s="458" t="s">
        <v>1959</v>
      </c>
      <c r="CD108" s="271"/>
      <c r="CE108" s="271"/>
      <c r="CF108" s="271"/>
      <c r="CG108" s="271"/>
      <c r="CH108" s="271"/>
      <c r="CI108" s="271"/>
      <c r="CJ108" s="271"/>
      <c r="CK108" s="271"/>
      <c r="CL108" s="271"/>
      <c r="CM108" s="271"/>
      <c r="CN108" s="271"/>
      <c r="CO108" s="271"/>
      <c r="CP108" s="271"/>
      <c r="CQ108" s="271"/>
      <c r="CR108" s="271"/>
      <c r="CS108" s="271"/>
      <c r="CT108" s="271"/>
      <c r="CU108" s="271"/>
      <c r="CV108" s="271"/>
      <c r="CW108" s="271"/>
      <c r="CX108" s="271"/>
      <c r="CY108" s="271"/>
      <c r="CZ108" s="271"/>
      <c r="DA108" s="271"/>
      <c r="DB108" s="271"/>
      <c r="DC108" s="271"/>
      <c r="DD108" s="271"/>
      <c r="DE108" s="271"/>
      <c r="DF108" s="271"/>
      <c r="DG108" s="271"/>
      <c r="DH108" s="271"/>
      <c r="DI108" s="271"/>
      <c r="DJ108" s="271"/>
      <c r="DK108" s="271"/>
      <c r="DL108" s="271"/>
      <c r="DM108" s="271"/>
      <c r="DN108" s="271"/>
      <c r="DO108" s="271"/>
      <c r="DP108" s="271"/>
      <c r="DQ108" s="271"/>
      <c r="DR108" s="271"/>
      <c r="DS108" s="271"/>
      <c r="DT108" s="271"/>
      <c r="DU108" s="271"/>
      <c r="DV108" s="271"/>
      <c r="DW108" s="271"/>
      <c r="DX108" s="271"/>
      <c r="DY108" s="271"/>
      <c r="DZ108" s="271"/>
      <c r="EA108" s="271"/>
      <c r="EB108" s="271"/>
      <c r="EC108" s="271"/>
      <c r="ED108" s="271"/>
      <c r="EE108" s="271"/>
      <c r="EF108" s="271"/>
      <c r="EG108" s="271"/>
      <c r="EH108" s="271"/>
      <c r="EI108" s="271"/>
      <c r="EJ108" s="271"/>
      <c r="EK108" s="271"/>
      <c r="EL108" s="271"/>
      <c r="EM108" s="271"/>
      <c r="EN108" s="271"/>
      <c r="EO108" s="271"/>
      <c r="EP108" s="271"/>
      <c r="EQ108" s="271"/>
      <c r="ER108" s="271"/>
      <c r="ES108" s="271"/>
      <c r="ET108" s="271"/>
      <c r="EU108" s="271"/>
      <c r="EV108" s="271"/>
      <c r="EW108" s="271"/>
      <c r="EX108" s="271"/>
      <c r="EY108" s="271"/>
      <c r="EZ108" s="271"/>
      <c r="FA108" s="271"/>
      <c r="FB108" s="271"/>
      <c r="FC108" s="271"/>
      <c r="FD108" s="271"/>
      <c r="FE108" s="271"/>
      <c r="FF108" s="271"/>
      <c r="FG108" s="271"/>
      <c r="FH108" s="271"/>
      <c r="FI108" s="271"/>
      <c r="FJ108" s="271"/>
      <c r="FK108" s="271"/>
      <c r="FL108" s="271"/>
      <c r="FM108" s="271"/>
      <c r="FN108" s="271"/>
      <c r="FO108" s="271"/>
      <c r="FP108" s="271"/>
      <c r="FQ108" s="271"/>
      <c r="FR108" s="271"/>
      <c r="FS108" s="271"/>
      <c r="FT108" s="271"/>
      <c r="FU108" s="271"/>
      <c r="FV108" s="271"/>
      <c r="FW108" s="271"/>
      <c r="FX108" s="271"/>
      <c r="FY108" s="271"/>
      <c r="FZ108" s="271"/>
      <c r="GA108" s="271"/>
      <c r="GB108" s="271"/>
      <c r="GC108" s="271"/>
      <c r="GD108" s="271"/>
      <c r="GE108" s="271"/>
      <c r="GF108" s="271"/>
      <c r="GG108" s="271"/>
      <c r="GH108" s="271"/>
      <c r="GI108" s="271"/>
      <c r="GJ108" s="271"/>
      <c r="GK108" s="271"/>
      <c r="GL108" s="271"/>
      <c r="GM108" s="271"/>
      <c r="GN108" s="271"/>
      <c r="GO108" s="271"/>
      <c r="GP108" s="271"/>
      <c r="GQ108" s="271"/>
      <c r="GR108" s="271"/>
      <c r="GS108" s="271"/>
      <c r="GT108" s="271"/>
      <c r="GU108" s="271"/>
      <c r="GV108" s="271"/>
      <c r="GW108" s="271"/>
      <c r="GX108" s="271"/>
      <c r="GY108" s="271"/>
      <c r="GZ108" s="271"/>
      <c r="HA108" s="271"/>
      <c r="HB108" s="271"/>
      <c r="HC108" s="271"/>
      <c r="HD108" s="271"/>
      <c r="HE108" s="271"/>
      <c r="HF108" s="271"/>
      <c r="HG108" s="271"/>
      <c r="HH108" s="271"/>
      <c r="HI108" s="271"/>
      <c r="HJ108" s="271"/>
      <c r="HK108" s="271"/>
      <c r="HL108" s="271"/>
      <c r="HM108" s="271"/>
      <c r="HN108" s="271"/>
      <c r="HO108" s="271"/>
      <c r="HP108" s="271"/>
      <c r="HQ108" s="271"/>
      <c r="HR108" s="271"/>
      <c r="HS108" s="271"/>
      <c r="HT108" s="271"/>
      <c r="HU108" s="271"/>
      <c r="HV108" s="271"/>
      <c r="HW108" s="271"/>
      <c r="HX108" s="271"/>
      <c r="HY108" s="271"/>
      <c r="HZ108" s="271"/>
      <c r="IA108" s="271"/>
      <c r="IB108" s="271"/>
      <c r="IC108" s="271"/>
      <c r="ID108" s="271"/>
      <c r="IE108" s="271"/>
      <c r="IF108" s="271"/>
      <c r="IG108" s="271"/>
      <c r="IH108" s="271"/>
      <c r="II108" s="271"/>
      <c r="IJ108" s="271"/>
      <c r="IK108" s="271"/>
      <c r="IL108" s="271"/>
      <c r="IM108" s="271"/>
      <c r="IN108" s="271"/>
      <c r="IO108" s="271"/>
      <c r="IP108" s="271"/>
      <c r="IQ108" s="271"/>
      <c r="IR108" s="271"/>
      <c r="IS108" s="271"/>
      <c r="IT108" s="271"/>
      <c r="IU108" s="271"/>
      <c r="IV108" s="271"/>
      <c r="IW108" s="271"/>
      <c r="IX108" s="271"/>
      <c r="IY108" s="271"/>
      <c r="IZ108" s="271"/>
      <c r="JA108" s="271"/>
      <c r="JB108" s="271"/>
      <c r="JC108" s="271"/>
      <c r="JD108" s="271"/>
      <c r="JE108" s="271"/>
      <c r="JF108" s="271"/>
      <c r="JG108" s="271"/>
      <c r="JH108" s="271"/>
      <c r="JI108" s="271"/>
      <c r="JJ108" s="271"/>
      <c r="JK108" s="271"/>
      <c r="JL108" s="271"/>
      <c r="JM108" s="271"/>
      <c r="JN108" s="271"/>
      <c r="JO108" s="271"/>
      <c r="JP108" s="271"/>
      <c r="JQ108" s="271"/>
      <c r="JR108" s="271"/>
      <c r="JS108" s="271"/>
      <c r="JT108" s="271"/>
      <c r="JU108" s="271"/>
      <c r="JV108" s="271"/>
      <c r="JW108" s="271"/>
      <c r="JX108" s="271"/>
      <c r="JY108" s="271"/>
      <c r="JZ108" s="271"/>
      <c r="KA108" s="271"/>
      <c r="KB108" s="271"/>
      <c r="KC108" s="271"/>
      <c r="KD108" s="271"/>
      <c r="KE108" s="271"/>
      <c r="KF108" s="271"/>
      <c r="KG108" s="271"/>
      <c r="KH108" s="271"/>
      <c r="KI108" s="271"/>
      <c r="KJ108" s="271"/>
      <c r="KK108" s="271"/>
      <c r="KL108" s="271"/>
      <c r="KM108" s="271"/>
      <c r="KN108" s="271"/>
      <c r="KO108" s="271"/>
      <c r="KP108" s="271"/>
      <c r="KQ108" s="271"/>
      <c r="KR108" s="271"/>
      <c r="KS108" s="271"/>
      <c r="KT108" s="271"/>
      <c r="KU108" s="271"/>
      <c r="KV108" s="271"/>
      <c r="KW108" s="271"/>
      <c r="KX108" s="271"/>
      <c r="KY108" s="271"/>
      <c r="KZ108" s="271"/>
      <c r="LA108" s="271"/>
      <c r="LB108" s="271"/>
      <c r="LC108" s="271"/>
      <c r="LD108" s="271"/>
      <c r="LE108" s="271"/>
      <c r="LF108" s="271"/>
      <c r="LG108" s="271"/>
      <c r="LH108" s="271"/>
      <c r="LI108" s="271"/>
      <c r="LJ108" s="271"/>
      <c r="LK108" s="271"/>
      <c r="LL108" s="271"/>
      <c r="LM108" s="271"/>
      <c r="LN108" s="271"/>
      <c r="LO108" s="271"/>
      <c r="LP108" s="271"/>
      <c r="LQ108" s="271"/>
      <c r="LR108" s="271"/>
      <c r="LS108" s="271"/>
      <c r="LT108" s="271"/>
      <c r="LU108" s="271"/>
      <c r="LV108" s="271"/>
      <c r="LW108" s="271"/>
      <c r="LX108" s="271"/>
      <c r="LY108" s="271"/>
      <c r="LZ108" s="271"/>
      <c r="MA108" s="271"/>
      <c r="MB108" s="271"/>
      <c r="MC108" s="271"/>
      <c r="MD108" s="271"/>
      <c r="ME108" s="271"/>
      <c r="MF108" s="271"/>
      <c r="MG108" s="271"/>
      <c r="MH108" s="271"/>
      <c r="MI108" s="271"/>
      <c r="MJ108" s="271"/>
      <c r="MK108" s="271"/>
      <c r="ML108" s="271"/>
      <c r="MM108" s="271"/>
      <c r="MN108" s="271"/>
      <c r="MO108" s="271"/>
      <c r="MP108" s="271"/>
      <c r="MQ108" s="271"/>
      <c r="MR108" s="271"/>
      <c r="MS108" s="271"/>
      <c r="MT108" s="271"/>
      <c r="MU108" s="271"/>
      <c r="MV108" s="271"/>
      <c r="MW108" s="271"/>
      <c r="MX108" s="271"/>
      <c r="MY108" s="271"/>
      <c r="MZ108" s="271"/>
      <c r="NA108" s="271"/>
      <c r="NB108" s="271"/>
      <c r="NC108" s="271"/>
      <c r="ND108" s="271"/>
      <c r="NE108" s="271"/>
      <c r="NF108" s="271"/>
      <c r="NG108" s="271"/>
      <c r="NH108" s="271"/>
      <c r="NI108" s="271"/>
      <c r="NJ108" s="271"/>
      <c r="NK108" s="271"/>
      <c r="NL108" s="271"/>
      <c r="NM108" s="271"/>
      <c r="NN108" s="271"/>
      <c r="NO108" s="271"/>
      <c r="NP108" s="271"/>
      <c r="NQ108" s="271"/>
      <c r="NR108" s="271"/>
      <c r="NS108" s="271"/>
      <c r="NT108" s="271"/>
      <c r="NU108" s="271"/>
      <c r="NV108" s="271"/>
      <c r="NW108" s="271"/>
      <c r="NX108" s="271"/>
      <c r="NY108" s="271"/>
      <c r="NZ108" s="271"/>
      <c r="OA108" s="271"/>
      <c r="OB108" s="271"/>
      <c r="OC108" s="271"/>
      <c r="OD108" s="271"/>
      <c r="OE108" s="271"/>
      <c r="OF108" s="271"/>
      <c r="OG108" s="271"/>
      <c r="OH108" s="271"/>
      <c r="OI108" s="271"/>
      <c r="OJ108" s="271"/>
      <c r="OK108" s="271"/>
      <c r="OL108" s="271"/>
      <c r="OM108" s="271"/>
      <c r="ON108" s="271"/>
      <c r="OO108" s="271"/>
      <c r="OP108" s="271"/>
      <c r="OQ108" s="271"/>
      <c r="OR108" s="271"/>
      <c r="OS108" s="271"/>
      <c r="OT108" s="271"/>
      <c r="OU108" s="271"/>
      <c r="OV108" s="271"/>
      <c r="OW108" s="271"/>
      <c r="OX108" s="271"/>
      <c r="OY108" s="271"/>
      <c r="OZ108" s="271"/>
      <c r="PA108" s="271"/>
      <c r="PB108" s="271"/>
      <c r="PC108" s="271"/>
      <c r="PD108" s="271"/>
      <c r="PE108" s="271"/>
      <c r="PF108" s="271"/>
      <c r="PG108" s="271"/>
      <c r="PH108" s="271"/>
      <c r="PI108" s="271"/>
      <c r="PJ108" s="271"/>
      <c r="PK108" s="271"/>
      <c r="PL108" s="271"/>
      <c r="PM108" s="271"/>
      <c r="PN108" s="271"/>
      <c r="PO108" s="271"/>
      <c r="PP108" s="271"/>
      <c r="PQ108" s="271"/>
      <c r="PR108" s="271"/>
      <c r="PS108" s="271"/>
      <c r="PT108" s="271"/>
      <c r="PU108" s="271"/>
      <c r="PV108" s="271"/>
      <c r="PW108" s="271"/>
      <c r="PX108" s="271"/>
      <c r="PY108" s="271"/>
      <c r="PZ108" s="271"/>
      <c r="QA108" s="271"/>
      <c r="QB108" s="271"/>
      <c r="QC108" s="271"/>
      <c r="QD108" s="271"/>
      <c r="QE108" s="271"/>
      <c r="QF108" s="271"/>
      <c r="QG108" s="271"/>
      <c r="QH108" s="271"/>
      <c r="QI108" s="271"/>
      <c r="QJ108" s="271"/>
      <c r="QK108" s="271"/>
      <c r="QL108" s="271"/>
      <c r="QM108" s="271"/>
      <c r="QN108" s="271"/>
      <c r="QO108" s="271"/>
      <c r="QP108" s="271"/>
      <c r="QQ108" s="271"/>
      <c r="QR108" s="271"/>
      <c r="QS108" s="271"/>
      <c r="QT108" s="271"/>
      <c r="QU108" s="271"/>
      <c r="QV108" s="271"/>
      <c r="QW108" s="271"/>
      <c r="QX108" s="271"/>
      <c r="QY108" s="271"/>
      <c r="QZ108" s="271"/>
      <c r="RA108" s="271"/>
      <c r="RB108" s="271"/>
      <c r="RC108" s="271"/>
      <c r="RD108" s="271"/>
      <c r="RE108" s="271"/>
      <c r="RF108" s="271"/>
      <c r="RG108" s="271"/>
      <c r="RH108" s="271"/>
      <c r="RI108" s="271"/>
      <c r="RJ108" s="271"/>
      <c r="RK108" s="271"/>
      <c r="RL108" s="271"/>
      <c r="RM108" s="271"/>
      <c r="RN108" s="271"/>
      <c r="RO108" s="271"/>
      <c r="RP108" s="271"/>
      <c r="RQ108" s="271"/>
      <c r="RR108" s="271"/>
      <c r="RS108" s="271"/>
      <c r="RT108" s="271"/>
      <c r="RU108" s="271"/>
      <c r="RV108" s="271"/>
      <c r="RW108" s="271"/>
      <c r="RX108" s="271"/>
      <c r="RY108" s="271"/>
      <c r="RZ108" s="271"/>
      <c r="SA108" s="271"/>
      <c r="SB108" s="271"/>
      <c r="SC108" s="271"/>
      <c r="SD108" s="271"/>
      <c r="SE108" s="271"/>
      <c r="SF108" s="271"/>
      <c r="SG108" s="271"/>
      <c r="SH108" s="271"/>
      <c r="SI108" s="271"/>
      <c r="SJ108" s="271"/>
      <c r="SK108" s="271"/>
      <c r="SL108" s="271"/>
      <c r="SM108" s="271"/>
      <c r="SN108" s="271"/>
      <c r="SO108" s="271"/>
      <c r="SP108" s="271"/>
      <c r="SQ108" s="271"/>
      <c r="SR108" s="271"/>
      <c r="SS108" s="271"/>
      <c r="ST108" s="271"/>
      <c r="SU108" s="271"/>
      <c r="SV108" s="271"/>
      <c r="SW108" s="271"/>
      <c r="SX108" s="271"/>
      <c r="SY108" s="271"/>
      <c r="SZ108" s="271"/>
      <c r="TA108" s="271"/>
      <c r="TB108" s="271"/>
      <c r="TC108" s="271"/>
      <c r="TD108" s="271"/>
      <c r="TE108" s="271"/>
      <c r="TF108" s="271"/>
      <c r="TG108" s="271"/>
      <c r="TH108" s="271"/>
      <c r="TI108" s="271"/>
      <c r="TJ108" s="271"/>
      <c r="TK108" s="271"/>
      <c r="TL108" s="271"/>
      <c r="TM108" s="271"/>
      <c r="TN108" s="271"/>
      <c r="TO108" s="271"/>
      <c r="TP108" s="271"/>
      <c r="TQ108" s="271"/>
      <c r="TR108" s="271"/>
      <c r="TS108" s="271"/>
      <c r="TT108" s="271"/>
      <c r="TU108" s="271"/>
      <c r="TV108" s="271"/>
      <c r="TW108" s="271"/>
      <c r="TX108" s="271"/>
      <c r="TY108" s="271"/>
      <c r="TZ108" s="271"/>
      <c r="UA108" s="271"/>
      <c r="UB108" s="271"/>
      <c r="UC108" s="271"/>
      <c r="UD108" s="271"/>
      <c r="UE108" s="271"/>
      <c r="UF108" s="271"/>
      <c r="UG108" s="271"/>
      <c r="UH108" s="271"/>
      <c r="UI108" s="271"/>
      <c r="UJ108" s="271"/>
      <c r="UK108" s="271"/>
      <c r="UL108" s="271"/>
      <c r="UM108" s="271"/>
      <c r="UN108" s="271"/>
      <c r="UO108" s="271"/>
      <c r="UP108" s="271"/>
      <c r="UQ108" s="271"/>
      <c r="UR108" s="271"/>
      <c r="US108" s="271"/>
      <c r="UT108" s="271"/>
      <c r="UU108" s="271"/>
      <c r="UV108" s="271"/>
      <c r="UW108" s="271"/>
      <c r="UX108" s="271"/>
      <c r="UY108" s="271"/>
      <c r="UZ108" s="271"/>
      <c r="VA108" s="271"/>
      <c r="VB108" s="271"/>
      <c r="VC108" s="271"/>
      <c r="VD108" s="271"/>
      <c r="VE108" s="271"/>
      <c r="VF108" s="271"/>
      <c r="VG108" s="271"/>
      <c r="VH108" s="271"/>
      <c r="VI108" s="271"/>
      <c r="VJ108" s="271"/>
      <c r="VK108" s="271"/>
      <c r="VL108" s="271"/>
      <c r="VM108" s="271"/>
      <c r="VN108" s="271"/>
      <c r="VO108" s="271"/>
      <c r="VP108" s="271"/>
      <c r="VQ108" s="271"/>
      <c r="VR108" s="271"/>
      <c r="VS108" s="271"/>
      <c r="VT108" s="271"/>
      <c r="VU108" s="271"/>
      <c r="VV108" s="271"/>
      <c r="VW108" s="271"/>
      <c r="VX108" s="271"/>
      <c r="VY108" s="271"/>
      <c r="VZ108" s="271"/>
      <c r="WA108" s="271"/>
      <c r="WB108" s="271"/>
      <c r="WC108" s="271"/>
      <c r="WD108" s="271"/>
      <c r="WE108" s="271"/>
      <c r="WF108" s="271"/>
      <c r="WG108" s="271"/>
      <c r="WH108" s="271"/>
      <c r="WI108" s="271"/>
      <c r="WJ108" s="271"/>
      <c r="WK108" s="271"/>
      <c r="WL108" s="271"/>
      <c r="WM108" s="271"/>
      <c r="WN108" s="271"/>
      <c r="WO108" s="271"/>
      <c r="WP108" s="271"/>
      <c r="WQ108" s="271"/>
      <c r="WR108" s="271"/>
      <c r="WS108" s="271"/>
      <c r="WT108" s="271"/>
      <c r="WU108" s="271"/>
      <c r="WV108" s="271"/>
      <c r="WW108" s="271"/>
      <c r="WX108" s="271"/>
      <c r="WY108" s="271"/>
      <c r="WZ108" s="271"/>
      <c r="XA108" s="271"/>
      <c r="XB108" s="271"/>
      <c r="XC108" s="271"/>
      <c r="XD108" s="271"/>
      <c r="XE108" s="271"/>
      <c r="XF108" s="271"/>
      <c r="XG108" s="271"/>
      <c r="XH108" s="271"/>
      <c r="XI108" s="271"/>
      <c r="XJ108" s="271"/>
      <c r="XK108" s="271"/>
      <c r="XL108" s="271"/>
      <c r="XM108" s="271"/>
      <c r="XN108" s="271"/>
      <c r="XO108" s="271"/>
      <c r="XP108" s="271"/>
      <c r="XQ108" s="271"/>
      <c r="XR108" s="271"/>
      <c r="XS108" s="271"/>
      <c r="XT108" s="271"/>
      <c r="XU108" s="271"/>
      <c r="XV108" s="271"/>
      <c r="XW108" s="271"/>
      <c r="XX108" s="271"/>
      <c r="XY108" s="271"/>
      <c r="XZ108" s="271"/>
      <c r="YA108" s="271"/>
      <c r="YB108" s="271"/>
      <c r="YC108" s="271"/>
      <c r="YD108" s="271"/>
      <c r="YE108" s="271"/>
      <c r="YF108" s="271"/>
      <c r="YG108" s="271"/>
      <c r="YH108" s="271"/>
      <c r="YI108" s="271"/>
      <c r="YJ108" s="271"/>
      <c r="YK108" s="271"/>
      <c r="YL108" s="271"/>
      <c r="YM108" s="271"/>
      <c r="YN108" s="271"/>
      <c r="YO108" s="271"/>
      <c r="YP108" s="271"/>
      <c r="YQ108" s="271"/>
      <c r="YR108" s="271"/>
      <c r="YS108" s="271"/>
      <c r="YT108" s="271"/>
      <c r="YU108" s="271"/>
      <c r="YV108" s="271"/>
      <c r="YW108" s="271"/>
      <c r="YX108" s="271"/>
      <c r="YY108" s="271"/>
      <c r="YZ108" s="271"/>
      <c r="ZA108" s="271"/>
      <c r="ZB108" s="271"/>
      <c r="ZC108" s="271"/>
      <c r="ZD108" s="271"/>
      <c r="ZE108" s="271"/>
      <c r="ZF108" s="271"/>
      <c r="ZG108" s="271"/>
      <c r="ZH108" s="271"/>
      <c r="ZI108" s="271"/>
      <c r="ZJ108" s="271"/>
      <c r="ZK108" s="271"/>
      <c r="ZL108" s="271"/>
      <c r="ZM108" s="271"/>
      <c r="ZN108" s="271"/>
      <c r="ZO108" s="271"/>
      <c r="ZP108" s="271"/>
      <c r="ZQ108" s="271"/>
      <c r="ZR108" s="271"/>
      <c r="ZS108" s="271"/>
      <c r="ZT108" s="271"/>
      <c r="ZU108" s="271"/>
      <c r="ZV108" s="271"/>
      <c r="ZW108" s="271"/>
      <c r="ZX108" s="271"/>
      <c r="ZY108" s="271"/>
      <c r="ZZ108" s="271"/>
      <c r="AAA108" s="271"/>
      <c r="AAB108" s="271"/>
      <c r="AAC108" s="271"/>
      <c r="AAD108" s="271"/>
      <c r="AAE108" s="271"/>
      <c r="AAF108" s="271"/>
      <c r="AAG108" s="271"/>
      <c r="AAH108" s="271"/>
      <c r="AAI108" s="271"/>
      <c r="AAJ108" s="271"/>
      <c r="AAK108" s="271"/>
      <c r="AAL108" s="271"/>
      <c r="AAM108" s="271"/>
      <c r="AAN108" s="271"/>
      <c r="AAO108" s="271"/>
      <c r="AAP108" s="271"/>
      <c r="AAQ108" s="271"/>
      <c r="AAR108" s="271"/>
      <c r="AAS108" s="271"/>
      <c r="AAT108" s="271"/>
      <c r="AAU108" s="271"/>
      <c r="AAV108" s="271"/>
      <c r="AAW108" s="271"/>
      <c r="AAX108" s="271"/>
      <c r="AAY108" s="271"/>
      <c r="AAZ108" s="271"/>
      <c r="ABA108" s="271"/>
      <c r="ABB108" s="271"/>
      <c r="ABC108" s="271"/>
      <c r="ABD108" s="271"/>
      <c r="ABE108" s="271"/>
      <c r="ABF108" s="271"/>
      <c r="ABG108" s="271"/>
      <c r="ABH108" s="271"/>
      <c r="ABI108" s="271"/>
      <c r="ABJ108" s="271"/>
      <c r="ABK108" s="271"/>
      <c r="ABL108" s="271"/>
      <c r="ABM108" s="271"/>
      <c r="ABN108" s="271"/>
      <c r="ABO108" s="271"/>
      <c r="ABP108" s="271"/>
      <c r="ABQ108" s="271"/>
      <c r="ABR108" s="271"/>
      <c r="ABS108" s="271"/>
      <c r="ABT108" s="271"/>
      <c r="ABU108" s="271"/>
      <c r="ABV108" s="271"/>
      <c r="ABW108" s="271"/>
      <c r="ABX108" s="271"/>
      <c r="ABY108" s="271"/>
      <c r="ABZ108" s="271"/>
      <c r="ACA108" s="271"/>
      <c r="ACB108" s="271"/>
      <c r="ACC108" s="271"/>
      <c r="ACD108" s="271"/>
      <c r="ACE108" s="271"/>
      <c r="ACF108" s="271"/>
      <c r="ACG108" s="271"/>
      <c r="ACH108" s="271"/>
      <c r="ACI108" s="271"/>
      <c r="ACJ108" s="271"/>
      <c r="ACK108" s="271"/>
      <c r="ACL108" s="271"/>
      <c r="ACM108" s="271"/>
      <c r="ACN108" s="271"/>
      <c r="ACO108" s="271"/>
      <c r="ACP108" s="271"/>
      <c r="ACQ108" s="271"/>
      <c r="ACR108" s="271"/>
      <c r="ACS108" s="271"/>
      <c r="ACT108" s="271"/>
      <c r="ACU108" s="271"/>
      <c r="ACV108" s="271"/>
      <c r="ACW108" s="271"/>
      <c r="ACX108" s="271"/>
      <c r="ACY108" s="271"/>
      <c r="ACZ108" s="271"/>
      <c r="ADA108" s="271"/>
      <c r="ADB108" s="271"/>
      <c r="ADC108" s="271"/>
      <c r="ADD108" s="271"/>
      <c r="ADE108" s="271"/>
      <c r="ADF108" s="271"/>
      <c r="ADG108" s="271"/>
      <c r="ADH108" s="271"/>
      <c r="ADI108" s="271"/>
      <c r="ADJ108" s="271"/>
      <c r="ADK108" s="271"/>
      <c r="ADL108" s="271"/>
      <c r="ADM108" s="271"/>
      <c r="ADN108" s="271"/>
      <c r="ADO108" s="271"/>
      <c r="ADP108" s="271"/>
      <c r="ADQ108" s="271"/>
      <c r="ADR108" s="271"/>
      <c r="ADS108" s="271"/>
      <c r="ADT108" s="271"/>
      <c r="ADU108" s="271"/>
      <c r="ADV108" s="271"/>
      <c r="ADW108" s="271"/>
      <c r="ADX108" s="271"/>
      <c r="ADY108" s="271"/>
      <c r="ADZ108" s="271"/>
      <c r="AEA108" s="271"/>
      <c r="AEB108" s="271"/>
      <c r="AEC108" s="271"/>
      <c r="AED108" s="271"/>
      <c r="AEE108" s="271"/>
      <c r="AEF108" s="271"/>
      <c r="AEG108" s="271"/>
      <c r="AEH108" s="271"/>
      <c r="AEI108" s="271"/>
      <c r="AEJ108" s="271"/>
      <c r="AEK108" s="271"/>
      <c r="AEL108" s="271"/>
      <c r="AEM108" s="271"/>
      <c r="AEN108" s="271"/>
      <c r="AEO108" s="271"/>
      <c r="AEP108" s="271"/>
      <c r="AEQ108" s="271"/>
      <c r="AER108" s="271"/>
      <c r="AES108" s="271"/>
      <c r="AET108" s="271"/>
      <c r="AEU108" s="271"/>
      <c r="AEV108" s="271"/>
      <c r="AEW108" s="271"/>
      <c r="AEX108" s="271"/>
      <c r="AEY108" s="271"/>
      <c r="AEZ108" s="271"/>
      <c r="AFA108" s="271"/>
      <c r="AFB108" s="271"/>
      <c r="AFC108" s="271"/>
      <c r="AFD108" s="271"/>
      <c r="AFE108" s="271"/>
      <c r="AFF108" s="271"/>
      <c r="AFG108" s="271"/>
      <c r="AFH108" s="271"/>
      <c r="AFI108" s="271"/>
      <c r="AFJ108" s="271"/>
      <c r="AFK108" s="271"/>
      <c r="AFL108" s="271"/>
      <c r="AFM108" s="271"/>
      <c r="AFN108" s="271"/>
      <c r="AFO108" s="271"/>
      <c r="AFP108" s="271"/>
      <c r="AFQ108" s="271"/>
      <c r="AFR108" s="271"/>
      <c r="AFS108" s="271"/>
      <c r="AFT108" s="271"/>
      <c r="AFU108" s="271"/>
      <c r="AFV108" s="271"/>
      <c r="AFW108" s="271"/>
      <c r="AFX108" s="271"/>
      <c r="AFY108" s="271"/>
      <c r="AFZ108" s="271"/>
      <c r="AGA108" s="271"/>
      <c r="AGB108" s="271"/>
      <c r="AGC108" s="271"/>
      <c r="AGD108" s="271"/>
      <c r="AGE108" s="271"/>
      <c r="AGF108" s="271"/>
      <c r="AGG108" s="271"/>
      <c r="AGH108" s="271"/>
      <c r="AGI108" s="271"/>
      <c r="AGJ108" s="271"/>
      <c r="AGK108" s="271"/>
      <c r="AGL108" s="271"/>
      <c r="AGM108" s="271"/>
      <c r="AGN108" s="271"/>
      <c r="AGO108" s="271"/>
      <c r="AGP108" s="271"/>
      <c r="AGQ108" s="271"/>
      <c r="AGR108" s="271"/>
      <c r="AGS108" s="271"/>
      <c r="AGT108" s="271"/>
      <c r="AGU108" s="271"/>
      <c r="AGV108" s="271"/>
      <c r="AGW108" s="271"/>
      <c r="AGX108" s="271"/>
      <c r="AGY108" s="271"/>
      <c r="AGZ108" s="271"/>
      <c r="AHA108" s="271"/>
      <c r="AHB108" s="271"/>
      <c r="AHC108" s="271"/>
      <c r="AHD108" s="271"/>
      <c r="AHE108" s="271"/>
      <c r="AHF108" s="271"/>
      <c r="AHG108" s="271"/>
      <c r="AHH108" s="271"/>
      <c r="AHI108" s="271"/>
      <c r="AHJ108" s="271"/>
      <c r="AHK108" s="271"/>
      <c r="AHL108" s="271"/>
      <c r="AHM108" s="271"/>
      <c r="AHN108" s="271"/>
      <c r="AHO108" s="271"/>
      <c r="AHP108" s="271"/>
      <c r="AHQ108" s="271"/>
      <c r="AHR108" s="271"/>
      <c r="AHS108" s="271"/>
      <c r="AHT108" s="271"/>
      <c r="AHU108" s="271"/>
      <c r="AHV108" s="271"/>
      <c r="AHW108" s="271"/>
      <c r="AHX108" s="271"/>
      <c r="AHY108" s="271"/>
      <c r="AHZ108" s="271"/>
      <c r="AIA108" s="271"/>
      <c r="AIB108" s="271"/>
      <c r="AIC108" s="271"/>
      <c r="AID108" s="271"/>
      <c r="AIE108" s="271"/>
      <c r="AIF108" s="271"/>
      <c r="AIG108" s="271"/>
      <c r="AIH108" s="271"/>
      <c r="AII108" s="271"/>
      <c r="AIJ108" s="271"/>
      <c r="AIK108" s="271"/>
      <c r="AIL108" s="271"/>
      <c r="AIM108" s="271"/>
      <c r="AIN108" s="271"/>
      <c r="AIO108" s="271"/>
      <c r="AIP108" s="271"/>
      <c r="AIQ108" s="271"/>
      <c r="AIR108" s="271"/>
      <c r="AIS108" s="271"/>
      <c r="AIT108" s="271"/>
      <c r="AIU108" s="271"/>
      <c r="AIV108" s="271"/>
      <c r="AIW108" s="271"/>
      <c r="AIX108" s="271"/>
      <c r="AIY108" s="271"/>
      <c r="AIZ108" s="271"/>
      <c r="AJA108" s="271"/>
      <c r="AJB108" s="271"/>
      <c r="AJC108" s="271"/>
      <c r="AJD108" s="271"/>
      <c r="AJE108" s="271"/>
      <c r="AJF108" s="271"/>
      <c r="AJG108" s="271"/>
      <c r="AJH108" s="271"/>
      <c r="AJI108" s="271"/>
      <c r="AJJ108" s="271"/>
      <c r="AJK108" s="271"/>
      <c r="AJL108" s="271"/>
      <c r="AJM108" s="271"/>
      <c r="AJN108" s="271"/>
      <c r="AJO108" s="271"/>
      <c r="AJP108" s="271"/>
      <c r="AJQ108" s="271"/>
      <c r="AJR108" s="271"/>
      <c r="AJS108" s="271"/>
      <c r="AJT108" s="271"/>
      <c r="AJU108" s="271"/>
      <c r="AJV108" s="271"/>
      <c r="AJW108" s="271"/>
      <c r="AJX108" s="271"/>
      <c r="AJY108" s="271"/>
      <c r="AJZ108" s="271"/>
      <c r="AKA108" s="271"/>
      <c r="AKB108" s="271"/>
      <c r="AKC108" s="271"/>
      <c r="AKD108" s="271"/>
      <c r="AKE108" s="271"/>
      <c r="AKF108" s="271"/>
      <c r="AKG108" s="271"/>
      <c r="AKH108" s="271"/>
      <c r="AKI108" s="271"/>
      <c r="AKJ108" s="271"/>
      <c r="AKK108" s="271"/>
      <c r="AKL108" s="271"/>
      <c r="AKM108" s="271"/>
      <c r="AKN108" s="271"/>
      <c r="AKO108" s="271"/>
      <c r="AKP108" s="271"/>
      <c r="AKQ108" s="271"/>
      <c r="AKR108" s="271"/>
      <c r="AKS108" s="271"/>
      <c r="AKT108" s="271"/>
      <c r="AKU108" s="271"/>
      <c r="AKV108" s="271"/>
      <c r="AKW108" s="271"/>
      <c r="AKX108" s="271"/>
      <c r="AKY108" s="271"/>
      <c r="AKZ108" s="271"/>
      <c r="ALA108" s="271"/>
      <c r="ALB108" s="271"/>
      <c r="ALC108" s="271"/>
      <c r="ALD108" s="271"/>
      <c r="ALE108" s="271"/>
      <c r="ALF108" s="271"/>
      <c r="ALG108" s="271"/>
      <c r="ALH108" s="271"/>
      <c r="ALI108" s="271"/>
      <c r="ALJ108" s="271"/>
      <c r="ALK108" s="271"/>
      <c r="ALL108" s="271"/>
      <c r="ALM108" s="271"/>
      <c r="ALN108" s="271"/>
      <c r="ALO108" s="271"/>
      <c r="ALP108" s="271"/>
      <c r="ALQ108" s="271"/>
      <c r="ALR108" s="271"/>
      <c r="ALS108" s="271"/>
      <c r="ALT108" s="271"/>
      <c r="ALU108" s="271"/>
      <c r="ALV108" s="271"/>
      <c r="ALW108" s="271"/>
      <c r="ALX108" s="271"/>
      <c r="ALY108" s="271"/>
      <c r="ALZ108" s="271"/>
      <c r="AMA108" s="271"/>
      <c r="AMB108" s="271"/>
      <c r="AMC108" s="271"/>
      <c r="AMD108" s="271"/>
      <c r="AME108" s="271"/>
      <c r="AMF108" s="271"/>
      <c r="AMG108" s="271"/>
      <c r="AMH108" s="271"/>
      <c r="AMI108" s="271"/>
      <c r="AMJ108" s="271"/>
      <c r="AMK108" s="271"/>
      <c r="AML108" s="271"/>
      <c r="AMM108" s="271"/>
      <c r="AMN108" s="271"/>
      <c r="AMO108" s="271"/>
    </row>
    <row r="109" spans="1:1029" s="1" customFormat="1" ht="69" hidden="1" customHeight="1">
      <c r="A109" s="9"/>
      <c r="B109" s="9"/>
      <c r="C109" s="280">
        <v>89</v>
      </c>
      <c r="D109" s="281"/>
      <c r="E109" s="9" t="s">
        <v>491</v>
      </c>
      <c r="F109" s="9" t="s">
        <v>123</v>
      </c>
      <c r="G109" s="12"/>
      <c r="H109" s="12" t="s">
        <v>1659</v>
      </c>
      <c r="I109" s="12"/>
      <c r="J109" s="12"/>
      <c r="K109" s="12"/>
      <c r="L109" s="12"/>
      <c r="M109" s="12"/>
      <c r="N109" s="393"/>
      <c r="O109" s="394"/>
      <c r="P109" s="394"/>
      <c r="Q109" s="394" t="s">
        <v>64</v>
      </c>
      <c r="R109" s="385" t="s">
        <v>68</v>
      </c>
      <c r="S109" s="386" t="s">
        <v>68</v>
      </c>
      <c r="T109" s="399"/>
      <c r="U109" s="399"/>
      <c r="V109" s="399"/>
      <c r="W109" s="399"/>
      <c r="X109" s="384"/>
      <c r="Y109" s="384"/>
      <c r="Z109" s="384"/>
      <c r="AA109" s="383"/>
      <c r="AB109" s="383"/>
      <c r="AC109" s="388"/>
      <c r="AD109" s="387"/>
      <c r="AE109" s="387"/>
      <c r="AF109" s="387"/>
      <c r="AG109" s="387"/>
      <c r="AH109" s="387"/>
      <c r="AI109" s="387"/>
      <c r="AJ109" s="387"/>
      <c r="AK109" s="387"/>
      <c r="AL109" s="384"/>
      <c r="AM109" s="384"/>
      <c r="AN109" s="394" t="s">
        <v>403</v>
      </c>
      <c r="AO109" s="390" t="s">
        <v>404</v>
      </c>
      <c r="AP109" s="390"/>
      <c r="AQ109" s="390"/>
      <c r="AR109" s="390"/>
      <c r="AS109" s="390"/>
      <c r="AT109" s="387"/>
      <c r="AU109" s="387"/>
      <c r="AV109" s="387"/>
      <c r="AW109" s="387"/>
      <c r="AX109" s="387"/>
      <c r="AY109" s="387"/>
      <c r="AZ109" s="387"/>
      <c r="BA109" s="387"/>
      <c r="BB109" s="387"/>
      <c r="BC109" s="387"/>
      <c r="BD109" s="387"/>
      <c r="BE109" s="387"/>
      <c r="BF109" s="387"/>
      <c r="BG109" s="387"/>
      <c r="BH109" s="384"/>
      <c r="BI109" s="387"/>
      <c r="BJ109" s="387"/>
      <c r="BK109" s="389">
        <v>0</v>
      </c>
      <c r="BL109" s="10"/>
      <c r="BM109" s="10"/>
      <c r="BN109" s="10">
        <v>100</v>
      </c>
      <c r="BO109" s="10"/>
      <c r="BP109" s="10" t="s">
        <v>1721</v>
      </c>
      <c r="BQ109" s="10"/>
      <c r="BR109" s="10">
        <v>89</v>
      </c>
      <c r="BS109" s="282"/>
      <c r="BT109" s="10"/>
      <c r="BU109" s="10"/>
      <c r="BV109" s="10"/>
      <c r="BW109" s="289" t="s">
        <v>1778</v>
      </c>
      <c r="BX109" s="289"/>
      <c r="BY109" s="232"/>
      <c r="BZ109" s="232"/>
      <c r="CA109" s="232"/>
      <c r="CB109" s="50"/>
      <c r="CC109" s="411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  <c r="IX109" s="50"/>
      <c r="IY109" s="50"/>
      <c r="IZ109" s="50"/>
      <c r="JA109" s="50"/>
      <c r="JB109" s="50"/>
      <c r="JC109" s="50"/>
      <c r="JD109" s="50"/>
      <c r="JE109" s="50"/>
      <c r="JF109" s="50"/>
      <c r="JG109" s="50"/>
      <c r="JH109" s="50"/>
      <c r="JI109" s="50"/>
      <c r="JJ109" s="50"/>
      <c r="JK109" s="50"/>
      <c r="JL109" s="50"/>
      <c r="JM109" s="50"/>
      <c r="JN109" s="50"/>
      <c r="JO109" s="50"/>
      <c r="JP109" s="50"/>
      <c r="JQ109" s="50"/>
      <c r="JR109" s="50"/>
      <c r="JS109" s="50"/>
      <c r="JT109" s="50"/>
      <c r="JU109" s="50"/>
      <c r="JV109" s="50"/>
      <c r="JW109" s="50"/>
      <c r="JX109" s="50"/>
      <c r="JY109" s="50"/>
      <c r="JZ109" s="50"/>
      <c r="KA109" s="50"/>
      <c r="KB109" s="50"/>
      <c r="KC109" s="50"/>
      <c r="KD109" s="50"/>
      <c r="KE109" s="50"/>
      <c r="KF109" s="50"/>
      <c r="KG109" s="50"/>
      <c r="KH109" s="50"/>
      <c r="KI109" s="50"/>
      <c r="KJ109" s="50"/>
      <c r="KK109" s="50"/>
      <c r="KL109" s="50"/>
      <c r="KM109" s="50"/>
      <c r="KN109" s="50"/>
      <c r="KO109" s="50"/>
      <c r="KP109" s="50"/>
      <c r="KQ109" s="50"/>
      <c r="KR109" s="50"/>
      <c r="KS109" s="50"/>
      <c r="KT109" s="50"/>
      <c r="KU109" s="50"/>
      <c r="KV109" s="50"/>
      <c r="KW109" s="50"/>
      <c r="KX109" s="50"/>
      <c r="KY109" s="50"/>
      <c r="KZ109" s="50"/>
      <c r="LA109" s="50"/>
      <c r="LB109" s="50"/>
      <c r="LC109" s="50"/>
      <c r="LD109" s="50"/>
      <c r="LE109" s="50"/>
      <c r="LF109" s="50"/>
      <c r="LG109" s="50"/>
      <c r="LH109" s="50"/>
      <c r="LI109" s="50"/>
      <c r="LJ109" s="50"/>
      <c r="LK109" s="50"/>
      <c r="LL109" s="50"/>
      <c r="LM109" s="50"/>
      <c r="LN109" s="50"/>
      <c r="LO109" s="50"/>
      <c r="LP109" s="50"/>
      <c r="LQ109" s="50"/>
      <c r="LR109" s="50"/>
      <c r="LS109" s="50"/>
      <c r="LT109" s="50"/>
      <c r="LU109" s="50"/>
      <c r="LV109" s="50"/>
      <c r="LW109" s="50"/>
      <c r="LX109" s="50"/>
      <c r="LY109" s="50"/>
      <c r="LZ109" s="50"/>
      <c r="MA109" s="50"/>
      <c r="MB109" s="50"/>
      <c r="MC109" s="50"/>
      <c r="MD109" s="50"/>
      <c r="ME109" s="50"/>
      <c r="MF109" s="50"/>
      <c r="MG109" s="50"/>
      <c r="MH109" s="50"/>
      <c r="MI109" s="50"/>
      <c r="MJ109" s="50"/>
      <c r="MK109" s="50"/>
      <c r="ML109" s="50"/>
      <c r="MM109" s="50"/>
      <c r="MN109" s="50"/>
      <c r="MO109" s="50"/>
      <c r="MP109" s="50"/>
      <c r="MQ109" s="50"/>
      <c r="MR109" s="50"/>
      <c r="MS109" s="50"/>
      <c r="MT109" s="50"/>
      <c r="MU109" s="50"/>
      <c r="MV109" s="50"/>
      <c r="MW109" s="50"/>
      <c r="MX109" s="50"/>
      <c r="MY109" s="50"/>
      <c r="MZ109" s="50"/>
      <c r="NA109" s="50"/>
      <c r="NB109" s="50"/>
      <c r="NC109" s="50"/>
      <c r="ND109" s="50"/>
      <c r="NE109" s="50"/>
      <c r="NF109" s="50"/>
      <c r="NG109" s="50"/>
      <c r="NH109" s="50"/>
      <c r="NI109" s="50"/>
      <c r="NJ109" s="50"/>
      <c r="NK109" s="50"/>
      <c r="NL109" s="50"/>
      <c r="NM109" s="50"/>
      <c r="NN109" s="50"/>
      <c r="NO109" s="50"/>
      <c r="NP109" s="50"/>
      <c r="NQ109" s="50"/>
      <c r="NR109" s="50"/>
      <c r="NS109" s="50"/>
      <c r="NT109" s="50"/>
      <c r="NU109" s="50"/>
      <c r="NV109" s="50"/>
      <c r="NW109" s="50"/>
      <c r="NX109" s="50"/>
      <c r="NY109" s="50"/>
      <c r="NZ109" s="50"/>
      <c r="OA109" s="50"/>
      <c r="OB109" s="50"/>
      <c r="OC109" s="50"/>
      <c r="OD109" s="50"/>
      <c r="OE109" s="50"/>
      <c r="OF109" s="50"/>
      <c r="OG109" s="50"/>
      <c r="OH109" s="50"/>
      <c r="OI109" s="50"/>
      <c r="OJ109" s="50"/>
      <c r="OK109" s="50"/>
      <c r="OL109" s="50"/>
      <c r="OM109" s="50"/>
      <c r="ON109" s="50"/>
      <c r="OO109" s="50"/>
      <c r="OP109" s="50"/>
      <c r="OQ109" s="50"/>
      <c r="OR109" s="50"/>
      <c r="OS109" s="50"/>
      <c r="OT109" s="50"/>
      <c r="OU109" s="50"/>
      <c r="OV109" s="50"/>
      <c r="OW109" s="50"/>
      <c r="OX109" s="50"/>
      <c r="OY109" s="50"/>
      <c r="OZ109" s="50"/>
      <c r="PA109" s="50"/>
      <c r="PB109" s="50"/>
      <c r="PC109" s="50"/>
      <c r="PD109" s="50"/>
      <c r="PE109" s="50"/>
      <c r="PF109" s="50"/>
      <c r="PG109" s="50"/>
      <c r="PH109" s="50"/>
      <c r="PI109" s="50"/>
      <c r="PJ109" s="50"/>
      <c r="PK109" s="50"/>
      <c r="PL109" s="50"/>
      <c r="PM109" s="50"/>
      <c r="PN109" s="50"/>
      <c r="PO109" s="50"/>
      <c r="PP109" s="50"/>
      <c r="PQ109" s="50"/>
      <c r="PR109" s="50"/>
      <c r="PS109" s="50"/>
      <c r="PT109" s="50"/>
      <c r="PU109" s="50"/>
      <c r="PV109" s="50"/>
      <c r="PW109" s="50"/>
      <c r="PX109" s="50"/>
      <c r="PY109" s="50"/>
      <c r="PZ109" s="50"/>
      <c r="QA109" s="50"/>
      <c r="QB109" s="50"/>
      <c r="QC109" s="50"/>
      <c r="QD109" s="50"/>
      <c r="QE109" s="50"/>
      <c r="QF109" s="50"/>
      <c r="QG109" s="50"/>
      <c r="QH109" s="50"/>
      <c r="QI109" s="50"/>
      <c r="QJ109" s="50"/>
      <c r="QK109" s="50"/>
      <c r="QL109" s="50"/>
      <c r="QM109" s="50"/>
      <c r="QN109" s="50"/>
      <c r="QO109" s="50"/>
      <c r="QP109" s="50"/>
      <c r="QQ109" s="50"/>
      <c r="QR109" s="50"/>
      <c r="QS109" s="50"/>
      <c r="QT109" s="50"/>
      <c r="QU109" s="50"/>
      <c r="QV109" s="50"/>
      <c r="QW109" s="50"/>
      <c r="QX109" s="50"/>
      <c r="QY109" s="50"/>
      <c r="QZ109" s="50"/>
      <c r="RA109" s="50"/>
      <c r="RB109" s="50"/>
      <c r="RC109" s="50"/>
      <c r="RD109" s="50"/>
      <c r="RE109" s="50"/>
      <c r="RF109" s="50"/>
      <c r="RG109" s="50"/>
      <c r="RH109" s="50"/>
      <c r="RI109" s="50"/>
      <c r="RJ109" s="50"/>
      <c r="RK109" s="50"/>
      <c r="RL109" s="50"/>
      <c r="RM109" s="50"/>
      <c r="RN109" s="50"/>
      <c r="RO109" s="50"/>
      <c r="RP109" s="50"/>
      <c r="RQ109" s="50"/>
      <c r="RR109" s="50"/>
      <c r="RS109" s="50"/>
      <c r="RT109" s="50"/>
      <c r="RU109" s="50"/>
      <c r="RV109" s="50"/>
      <c r="RW109" s="50"/>
      <c r="RX109" s="50"/>
      <c r="RY109" s="50"/>
      <c r="RZ109" s="50"/>
      <c r="SA109" s="50"/>
      <c r="SB109" s="50"/>
      <c r="SC109" s="50"/>
      <c r="SD109" s="50"/>
      <c r="SE109" s="50"/>
      <c r="SF109" s="50"/>
      <c r="SG109" s="50"/>
      <c r="SH109" s="50"/>
      <c r="SI109" s="50"/>
      <c r="SJ109" s="50"/>
      <c r="SK109" s="50"/>
      <c r="SL109" s="50"/>
      <c r="SM109" s="50"/>
      <c r="SN109" s="50"/>
      <c r="SO109" s="50"/>
      <c r="SP109" s="50"/>
      <c r="SQ109" s="50"/>
      <c r="SR109" s="50"/>
      <c r="SS109" s="50"/>
      <c r="ST109" s="50"/>
      <c r="SU109" s="50"/>
      <c r="SV109" s="50"/>
      <c r="SW109" s="50"/>
      <c r="SX109" s="50"/>
      <c r="SY109" s="50"/>
      <c r="SZ109" s="50"/>
      <c r="TA109" s="50"/>
      <c r="TB109" s="50"/>
      <c r="TC109" s="50"/>
      <c r="TD109" s="50"/>
      <c r="TE109" s="50"/>
      <c r="TF109" s="50"/>
      <c r="TG109" s="50"/>
      <c r="TH109" s="50"/>
      <c r="TI109" s="50"/>
      <c r="TJ109" s="50"/>
      <c r="TK109" s="50"/>
      <c r="TL109" s="50"/>
      <c r="TM109" s="50"/>
      <c r="TN109" s="50"/>
      <c r="TO109" s="50"/>
      <c r="TP109" s="50"/>
      <c r="TQ109" s="50"/>
      <c r="TR109" s="50"/>
      <c r="TS109" s="50"/>
      <c r="TT109" s="50"/>
      <c r="TU109" s="50"/>
      <c r="TV109" s="50"/>
      <c r="TW109" s="50"/>
      <c r="TX109" s="50"/>
      <c r="TY109" s="50"/>
      <c r="TZ109" s="50"/>
      <c r="UA109" s="50"/>
      <c r="UB109" s="50"/>
      <c r="UC109" s="50"/>
      <c r="UD109" s="50"/>
      <c r="UE109" s="50"/>
      <c r="UF109" s="50"/>
      <c r="UG109" s="50"/>
      <c r="UH109" s="50"/>
      <c r="UI109" s="50"/>
      <c r="UJ109" s="50"/>
      <c r="UK109" s="50"/>
      <c r="UL109" s="50"/>
      <c r="UM109" s="50"/>
      <c r="UN109" s="50"/>
      <c r="UO109" s="50"/>
      <c r="UP109" s="50"/>
      <c r="UQ109" s="50"/>
      <c r="UR109" s="50"/>
      <c r="US109" s="50"/>
      <c r="UT109" s="50"/>
      <c r="UU109" s="50"/>
      <c r="UV109" s="50"/>
      <c r="UW109" s="50"/>
      <c r="UX109" s="50"/>
      <c r="UY109" s="50"/>
      <c r="UZ109" s="50"/>
      <c r="VA109" s="50"/>
      <c r="VB109" s="50"/>
      <c r="VC109" s="50"/>
      <c r="VD109" s="50"/>
      <c r="VE109" s="50"/>
      <c r="VF109" s="50"/>
      <c r="VG109" s="50"/>
      <c r="VH109" s="50"/>
      <c r="VI109" s="50"/>
      <c r="VJ109" s="50"/>
      <c r="VK109" s="50"/>
      <c r="VL109" s="50"/>
      <c r="VM109" s="50"/>
      <c r="VN109" s="50"/>
      <c r="VO109" s="50"/>
      <c r="VP109" s="50"/>
      <c r="VQ109" s="50"/>
      <c r="VR109" s="50"/>
      <c r="VS109" s="50"/>
      <c r="VT109" s="50"/>
      <c r="VU109" s="50"/>
      <c r="VV109" s="50"/>
      <c r="VW109" s="50"/>
      <c r="VX109" s="50"/>
      <c r="VY109" s="50"/>
      <c r="VZ109" s="50"/>
      <c r="WA109" s="50"/>
      <c r="WB109" s="50"/>
      <c r="WC109" s="50"/>
      <c r="WD109" s="50"/>
      <c r="WE109" s="50"/>
      <c r="WF109" s="50"/>
      <c r="WG109" s="50"/>
      <c r="WH109" s="50"/>
      <c r="WI109" s="50"/>
      <c r="WJ109" s="50"/>
      <c r="WK109" s="50"/>
      <c r="WL109" s="50"/>
      <c r="WM109" s="50"/>
      <c r="WN109" s="50"/>
      <c r="WO109" s="50"/>
      <c r="WP109" s="50"/>
      <c r="WQ109" s="50"/>
      <c r="WR109" s="50"/>
      <c r="WS109" s="50"/>
      <c r="WT109" s="50"/>
      <c r="WU109" s="50"/>
      <c r="WV109" s="50"/>
      <c r="WW109" s="50"/>
      <c r="WX109" s="50"/>
      <c r="WY109" s="50"/>
      <c r="WZ109" s="50"/>
      <c r="XA109" s="50"/>
      <c r="XB109" s="50"/>
      <c r="XC109" s="50"/>
      <c r="XD109" s="50"/>
      <c r="XE109" s="50"/>
      <c r="XF109" s="50"/>
      <c r="XG109" s="50"/>
      <c r="XH109" s="50"/>
      <c r="XI109" s="50"/>
      <c r="XJ109" s="50"/>
      <c r="XK109" s="50"/>
      <c r="XL109" s="50"/>
      <c r="XM109" s="50"/>
      <c r="XN109" s="50"/>
      <c r="XO109" s="50"/>
      <c r="XP109" s="50"/>
      <c r="XQ109" s="50"/>
      <c r="XR109" s="50"/>
      <c r="XS109" s="50"/>
      <c r="XT109" s="50"/>
      <c r="XU109" s="50"/>
      <c r="XV109" s="50"/>
      <c r="XW109" s="50"/>
      <c r="XX109" s="50"/>
      <c r="XY109" s="50"/>
      <c r="XZ109" s="50"/>
      <c r="YA109" s="50"/>
      <c r="YB109" s="50"/>
      <c r="YC109" s="50"/>
      <c r="YD109" s="50"/>
      <c r="YE109" s="50"/>
      <c r="YF109" s="50"/>
      <c r="YG109" s="50"/>
      <c r="YH109" s="50"/>
      <c r="YI109" s="50"/>
      <c r="YJ109" s="50"/>
      <c r="YK109" s="50"/>
      <c r="YL109" s="50"/>
      <c r="YM109" s="50"/>
      <c r="YN109" s="50"/>
      <c r="YO109" s="50"/>
      <c r="YP109" s="50"/>
      <c r="YQ109" s="50"/>
      <c r="YR109" s="50"/>
      <c r="YS109" s="50"/>
      <c r="YT109" s="50"/>
      <c r="YU109" s="50"/>
      <c r="YV109" s="50"/>
      <c r="YW109" s="50"/>
      <c r="YX109" s="50"/>
      <c r="YY109" s="50"/>
      <c r="YZ109" s="50"/>
      <c r="ZA109" s="50"/>
      <c r="ZB109" s="50"/>
      <c r="ZC109" s="50"/>
      <c r="ZD109" s="50"/>
      <c r="ZE109" s="50"/>
      <c r="ZF109" s="50"/>
      <c r="ZG109" s="50"/>
      <c r="ZH109" s="50"/>
      <c r="ZI109" s="50"/>
      <c r="ZJ109" s="50"/>
      <c r="ZK109" s="50"/>
      <c r="ZL109" s="50"/>
      <c r="ZM109" s="50"/>
      <c r="ZN109" s="50"/>
      <c r="ZO109" s="50"/>
      <c r="ZP109" s="50"/>
      <c r="ZQ109" s="50"/>
      <c r="ZR109" s="50"/>
      <c r="ZS109" s="50"/>
      <c r="ZT109" s="50"/>
      <c r="ZU109" s="50"/>
      <c r="ZV109" s="50"/>
      <c r="ZW109" s="50"/>
      <c r="ZX109" s="50"/>
      <c r="ZY109" s="50"/>
      <c r="ZZ109" s="50"/>
      <c r="AAA109" s="50"/>
      <c r="AAB109" s="50"/>
      <c r="AAC109" s="50"/>
      <c r="AAD109" s="50"/>
      <c r="AAE109" s="50"/>
      <c r="AAF109" s="50"/>
      <c r="AAG109" s="50"/>
      <c r="AAH109" s="50"/>
      <c r="AAI109" s="50"/>
      <c r="AAJ109" s="50"/>
      <c r="AAK109" s="50"/>
      <c r="AAL109" s="50"/>
      <c r="AAM109" s="50"/>
      <c r="AAN109" s="50"/>
      <c r="AAO109" s="50"/>
      <c r="AAP109" s="50"/>
      <c r="AAQ109" s="50"/>
      <c r="AAR109" s="50"/>
      <c r="AAS109" s="50"/>
      <c r="AAT109" s="50"/>
      <c r="AAU109" s="50"/>
      <c r="AAV109" s="50"/>
      <c r="AAW109" s="50"/>
      <c r="AAX109" s="50"/>
      <c r="AAY109" s="50"/>
      <c r="AAZ109" s="50"/>
      <c r="ABA109" s="50"/>
      <c r="ABB109" s="50"/>
      <c r="ABC109" s="50"/>
      <c r="ABD109" s="50"/>
      <c r="ABE109" s="50"/>
      <c r="ABF109" s="50"/>
      <c r="ABG109" s="50"/>
      <c r="ABH109" s="50"/>
      <c r="ABI109" s="50"/>
      <c r="ABJ109" s="50"/>
      <c r="ABK109" s="50"/>
      <c r="ABL109" s="50"/>
      <c r="ABM109" s="50"/>
      <c r="ABN109" s="50"/>
      <c r="ABO109" s="50"/>
      <c r="ABP109" s="50"/>
      <c r="ABQ109" s="50"/>
      <c r="ABR109" s="50"/>
      <c r="ABS109" s="50"/>
      <c r="ABT109" s="50"/>
      <c r="ABU109" s="50"/>
      <c r="ABV109" s="50"/>
      <c r="ABW109" s="50"/>
      <c r="ABX109" s="50"/>
      <c r="ABY109" s="50"/>
      <c r="ABZ109" s="50"/>
      <c r="ACA109" s="50"/>
      <c r="ACB109" s="50"/>
      <c r="ACC109" s="50"/>
      <c r="ACD109" s="50"/>
      <c r="ACE109" s="50"/>
      <c r="ACF109" s="50"/>
      <c r="ACG109" s="50"/>
      <c r="ACH109" s="50"/>
      <c r="ACI109" s="50"/>
      <c r="ACJ109" s="50"/>
      <c r="ACK109" s="50"/>
      <c r="ACL109" s="50"/>
      <c r="ACM109" s="50"/>
      <c r="ACN109" s="50"/>
      <c r="ACO109" s="50"/>
      <c r="ACP109" s="50"/>
      <c r="ACQ109" s="50"/>
      <c r="ACR109" s="50"/>
      <c r="ACS109" s="50"/>
      <c r="ACT109" s="50"/>
      <c r="ACU109" s="50"/>
      <c r="ACV109" s="50"/>
      <c r="ACW109" s="50"/>
      <c r="ACX109" s="50"/>
      <c r="ACY109" s="50"/>
      <c r="ACZ109" s="50"/>
      <c r="ADA109" s="50"/>
      <c r="ADB109" s="50"/>
      <c r="ADC109" s="50"/>
      <c r="ADD109" s="50"/>
      <c r="ADE109" s="50"/>
      <c r="ADF109" s="50"/>
      <c r="ADG109" s="50"/>
      <c r="ADH109" s="50"/>
      <c r="ADI109" s="50"/>
      <c r="ADJ109" s="50"/>
      <c r="ADK109" s="50"/>
      <c r="ADL109" s="50"/>
      <c r="ADM109" s="50"/>
      <c r="ADN109" s="50"/>
      <c r="ADO109" s="50"/>
      <c r="ADP109" s="50"/>
      <c r="ADQ109" s="50"/>
      <c r="ADR109" s="50"/>
      <c r="ADS109" s="50"/>
      <c r="ADT109" s="50"/>
      <c r="ADU109" s="50"/>
      <c r="ADV109" s="50"/>
      <c r="ADW109" s="50"/>
      <c r="ADX109" s="50"/>
      <c r="ADY109" s="50"/>
      <c r="ADZ109" s="50"/>
      <c r="AEA109" s="50"/>
      <c r="AEB109" s="50"/>
      <c r="AEC109" s="50"/>
      <c r="AED109" s="50"/>
      <c r="AEE109" s="50"/>
      <c r="AEF109" s="50"/>
      <c r="AEG109" s="50"/>
      <c r="AEH109" s="50"/>
      <c r="AEI109" s="50"/>
      <c r="AEJ109" s="50"/>
      <c r="AEK109" s="50"/>
      <c r="AEL109" s="50"/>
      <c r="AEM109" s="50"/>
      <c r="AEN109" s="50"/>
      <c r="AEO109" s="50"/>
      <c r="AEP109" s="50"/>
      <c r="AEQ109" s="50"/>
      <c r="AER109" s="50"/>
      <c r="AES109" s="50"/>
      <c r="AET109" s="50"/>
      <c r="AEU109" s="50"/>
      <c r="AEV109" s="50"/>
      <c r="AEW109" s="50"/>
      <c r="AEX109" s="50"/>
      <c r="AEY109" s="50"/>
      <c r="AEZ109" s="50"/>
      <c r="AFA109" s="50"/>
      <c r="AFB109" s="50"/>
      <c r="AFC109" s="50"/>
      <c r="AFD109" s="50"/>
      <c r="AFE109" s="50"/>
      <c r="AFF109" s="50"/>
      <c r="AFG109" s="50"/>
      <c r="AFH109" s="50"/>
      <c r="AFI109" s="50"/>
      <c r="AFJ109" s="50"/>
      <c r="AFK109" s="50"/>
      <c r="AFL109" s="50"/>
      <c r="AFM109" s="50"/>
      <c r="AFN109" s="50"/>
      <c r="AFO109" s="50"/>
      <c r="AFP109" s="50"/>
      <c r="AFQ109" s="50"/>
      <c r="AFR109" s="50"/>
      <c r="AFS109" s="50"/>
      <c r="AFT109" s="50"/>
      <c r="AFU109" s="50"/>
      <c r="AFV109" s="50"/>
      <c r="AFW109" s="50"/>
      <c r="AFX109" s="50"/>
      <c r="AFY109" s="50"/>
      <c r="AFZ109" s="50"/>
      <c r="AGA109" s="50"/>
      <c r="AGB109" s="50"/>
      <c r="AGC109" s="50"/>
      <c r="AGD109" s="50"/>
      <c r="AGE109" s="50"/>
      <c r="AGF109" s="50"/>
      <c r="AGG109" s="50"/>
      <c r="AGH109" s="50"/>
      <c r="AGI109" s="50"/>
      <c r="AGJ109" s="50"/>
      <c r="AGK109" s="50"/>
      <c r="AGL109" s="50"/>
      <c r="AGM109" s="50"/>
      <c r="AGN109" s="50"/>
      <c r="AGO109" s="50"/>
      <c r="AGP109" s="50"/>
      <c r="AGQ109" s="50"/>
      <c r="AGR109" s="50"/>
      <c r="AGS109" s="50"/>
      <c r="AGT109" s="50"/>
      <c r="AGU109" s="50"/>
      <c r="AGV109" s="50"/>
      <c r="AGW109" s="50"/>
      <c r="AGX109" s="50"/>
      <c r="AGY109" s="50"/>
      <c r="AGZ109" s="50"/>
      <c r="AHA109" s="50"/>
      <c r="AHB109" s="50"/>
      <c r="AHC109" s="50"/>
      <c r="AHD109" s="50"/>
      <c r="AHE109" s="50"/>
      <c r="AHF109" s="50"/>
      <c r="AHG109" s="50"/>
      <c r="AHH109" s="50"/>
      <c r="AHI109" s="50"/>
      <c r="AHJ109" s="50"/>
      <c r="AHK109" s="50"/>
      <c r="AHL109" s="50"/>
      <c r="AHM109" s="50"/>
      <c r="AHN109" s="50"/>
      <c r="AHO109" s="50"/>
      <c r="AHP109" s="50"/>
      <c r="AHQ109" s="50"/>
      <c r="AHR109" s="50"/>
      <c r="AHS109" s="50"/>
      <c r="AHT109" s="50"/>
      <c r="AHU109" s="50"/>
      <c r="AHV109" s="50"/>
      <c r="AHW109" s="50"/>
      <c r="AHX109" s="50"/>
      <c r="AHY109" s="50"/>
      <c r="AHZ109" s="50"/>
      <c r="AIA109" s="50"/>
      <c r="AIB109" s="50"/>
      <c r="AIC109" s="50"/>
      <c r="AID109" s="50"/>
      <c r="AIE109" s="50"/>
      <c r="AIF109" s="50"/>
      <c r="AIG109" s="50"/>
      <c r="AIH109" s="50"/>
      <c r="AII109" s="50"/>
      <c r="AIJ109" s="50"/>
      <c r="AIK109" s="50"/>
      <c r="AIL109" s="50"/>
      <c r="AIM109" s="50"/>
      <c r="AIN109" s="50"/>
      <c r="AIO109" s="50"/>
      <c r="AIP109" s="50"/>
      <c r="AIQ109" s="50"/>
      <c r="AIR109" s="50"/>
      <c r="AIS109" s="50"/>
      <c r="AIT109" s="50"/>
      <c r="AIU109" s="50"/>
      <c r="AIV109" s="50"/>
      <c r="AIW109" s="50"/>
      <c r="AIX109" s="50"/>
      <c r="AIY109" s="50"/>
      <c r="AIZ109" s="50"/>
      <c r="AJA109" s="50"/>
      <c r="AJB109" s="50"/>
      <c r="AJC109" s="50"/>
      <c r="AJD109" s="50"/>
      <c r="AJE109" s="50"/>
      <c r="AJF109" s="50"/>
      <c r="AJG109" s="50"/>
      <c r="AJH109" s="50"/>
      <c r="AJI109" s="50"/>
      <c r="AJJ109" s="50"/>
      <c r="AJK109" s="50"/>
      <c r="AJL109" s="50"/>
      <c r="AJM109" s="50"/>
      <c r="AJN109" s="50"/>
      <c r="AJO109" s="50"/>
      <c r="AJP109" s="50"/>
      <c r="AJQ109" s="50"/>
      <c r="AJR109" s="50"/>
      <c r="AJS109" s="50"/>
      <c r="AJT109" s="50"/>
      <c r="AJU109" s="50"/>
      <c r="AJV109" s="50"/>
      <c r="AJW109" s="50"/>
      <c r="AJX109" s="50"/>
      <c r="AJY109" s="50"/>
      <c r="AJZ109" s="50"/>
      <c r="AKA109" s="50"/>
      <c r="AKB109" s="50"/>
      <c r="AKC109" s="50"/>
      <c r="AKD109" s="50"/>
      <c r="AKE109" s="50"/>
      <c r="AKF109" s="50"/>
      <c r="AKG109" s="50"/>
      <c r="AKH109" s="50"/>
      <c r="AKI109" s="50"/>
      <c r="AKJ109" s="50"/>
      <c r="AKK109" s="50"/>
      <c r="AKL109" s="50"/>
      <c r="AKM109" s="50"/>
      <c r="AKN109" s="50"/>
      <c r="AKO109" s="50"/>
      <c r="AKP109" s="50"/>
      <c r="AKQ109" s="50"/>
      <c r="AKR109" s="50"/>
      <c r="AKS109" s="50"/>
      <c r="AKT109" s="50"/>
      <c r="AKU109" s="50"/>
      <c r="AKV109" s="50"/>
      <c r="AKW109" s="50"/>
      <c r="AKX109" s="50"/>
      <c r="AKY109" s="50"/>
      <c r="AKZ109" s="50"/>
      <c r="ALA109" s="50"/>
      <c r="ALB109" s="50"/>
      <c r="ALC109" s="50"/>
      <c r="ALD109" s="50"/>
      <c r="ALE109" s="50"/>
      <c r="ALF109" s="50"/>
      <c r="ALG109" s="50"/>
      <c r="ALH109" s="50"/>
      <c r="ALI109" s="50"/>
      <c r="ALJ109" s="50"/>
      <c r="ALK109" s="50"/>
      <c r="ALL109" s="50"/>
      <c r="ALM109" s="50"/>
      <c r="ALN109" s="50"/>
      <c r="ALO109" s="50"/>
      <c r="ALP109" s="50"/>
      <c r="ALQ109" s="50"/>
      <c r="ALR109" s="50"/>
      <c r="ALS109" s="50"/>
      <c r="ALT109" s="50"/>
      <c r="ALU109" s="50"/>
      <c r="ALV109" s="50"/>
      <c r="ALW109" s="50"/>
      <c r="ALX109" s="50"/>
      <c r="ALY109" s="50"/>
      <c r="ALZ109" s="50"/>
      <c r="AMA109" s="50"/>
      <c r="AMB109" s="50"/>
      <c r="AMC109" s="50"/>
      <c r="AMD109" s="50"/>
      <c r="AME109" s="50"/>
      <c r="AMF109" s="50"/>
      <c r="AMG109" s="50"/>
      <c r="AMH109" s="50"/>
      <c r="AMI109" s="50"/>
      <c r="AMJ109" s="50"/>
      <c r="AMK109" s="50"/>
      <c r="AML109" s="50"/>
      <c r="AMM109" s="50"/>
      <c r="AMN109" s="50"/>
      <c r="AMO109" s="50"/>
    </row>
    <row r="110" spans="1:1029" s="1" customFormat="1" ht="69" hidden="1" customHeight="1">
      <c r="B110" s="9"/>
      <c r="C110" s="280">
        <v>89</v>
      </c>
      <c r="D110" s="281"/>
      <c r="E110" s="9" t="s">
        <v>491</v>
      </c>
      <c r="F110" s="9" t="s">
        <v>123</v>
      </c>
      <c r="G110" s="12"/>
      <c r="H110" s="12"/>
      <c r="I110" s="12"/>
      <c r="J110" s="12"/>
      <c r="K110" s="12"/>
      <c r="L110" s="12"/>
      <c r="M110" s="12"/>
      <c r="N110" s="393"/>
      <c r="O110" s="394"/>
      <c r="P110" s="394"/>
      <c r="Q110" s="394"/>
      <c r="R110" s="385"/>
      <c r="S110" s="386"/>
      <c r="T110" s="399"/>
      <c r="U110" s="399"/>
      <c r="V110" s="399"/>
      <c r="W110" s="399"/>
      <c r="X110" s="384"/>
      <c r="Y110" s="384"/>
      <c r="Z110" s="384"/>
      <c r="AA110" s="383"/>
      <c r="AB110" s="383"/>
      <c r="AC110" s="388"/>
      <c r="AD110" s="387"/>
      <c r="AE110" s="387"/>
      <c r="AF110" s="387"/>
      <c r="AG110" s="387"/>
      <c r="AH110" s="387"/>
      <c r="AI110" s="387"/>
      <c r="AJ110" s="387"/>
      <c r="AK110" s="387"/>
      <c r="AL110" s="384"/>
      <c r="AM110" s="384"/>
      <c r="AN110" s="394"/>
      <c r="AO110" s="390" t="s">
        <v>404</v>
      </c>
      <c r="AP110" s="390"/>
      <c r="AQ110" s="390"/>
      <c r="AR110" s="390"/>
      <c r="AS110" s="390"/>
      <c r="AT110" s="387"/>
      <c r="AU110" s="387"/>
      <c r="AV110" s="387"/>
      <c r="AW110" s="387"/>
      <c r="AX110" s="387"/>
      <c r="AY110" s="387"/>
      <c r="AZ110" s="387"/>
      <c r="BA110" s="387"/>
      <c r="BB110" s="387"/>
      <c r="BC110" s="387"/>
      <c r="BD110" s="387"/>
      <c r="BE110" s="387"/>
      <c r="BF110" s="387"/>
      <c r="BG110" s="387"/>
      <c r="BH110" s="384"/>
      <c r="BI110" s="387"/>
      <c r="BJ110" s="387"/>
      <c r="BK110" s="389"/>
      <c r="BL110" s="10"/>
      <c r="BM110" s="10"/>
      <c r="BN110" s="10">
        <v>101</v>
      </c>
      <c r="BO110" s="10"/>
      <c r="BP110" s="10" t="s">
        <v>1722</v>
      </c>
      <c r="BQ110" s="10"/>
      <c r="BR110" s="10">
        <v>89</v>
      </c>
      <c r="BS110" s="282"/>
      <c r="BT110" s="10"/>
      <c r="BU110" s="10"/>
      <c r="BV110" s="10"/>
      <c r="BW110" s="289" t="s">
        <v>1778</v>
      </c>
      <c r="BX110" s="289"/>
      <c r="BY110" s="232"/>
      <c r="BZ110" s="232"/>
      <c r="CA110" s="232"/>
      <c r="CB110" s="50"/>
      <c r="CC110" s="411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  <c r="IW110" s="50"/>
      <c r="IX110" s="50"/>
      <c r="IY110" s="50"/>
      <c r="IZ110" s="50"/>
      <c r="JA110" s="50"/>
      <c r="JB110" s="50"/>
      <c r="JC110" s="50"/>
      <c r="JD110" s="50"/>
      <c r="JE110" s="50"/>
      <c r="JF110" s="50"/>
      <c r="JG110" s="50"/>
      <c r="JH110" s="50"/>
      <c r="JI110" s="50"/>
      <c r="JJ110" s="50"/>
      <c r="JK110" s="50"/>
      <c r="JL110" s="50"/>
      <c r="JM110" s="50"/>
      <c r="JN110" s="50"/>
      <c r="JO110" s="50"/>
      <c r="JP110" s="50"/>
      <c r="JQ110" s="50"/>
      <c r="JR110" s="50"/>
      <c r="JS110" s="50"/>
      <c r="JT110" s="50"/>
      <c r="JU110" s="50"/>
      <c r="JV110" s="50"/>
      <c r="JW110" s="50"/>
      <c r="JX110" s="50"/>
      <c r="JY110" s="50"/>
      <c r="JZ110" s="50"/>
      <c r="KA110" s="50"/>
      <c r="KB110" s="50"/>
      <c r="KC110" s="50"/>
      <c r="KD110" s="50"/>
      <c r="KE110" s="50"/>
      <c r="KF110" s="50"/>
      <c r="KG110" s="50"/>
      <c r="KH110" s="50"/>
      <c r="KI110" s="50"/>
      <c r="KJ110" s="50"/>
      <c r="KK110" s="50"/>
      <c r="KL110" s="50"/>
      <c r="KM110" s="50"/>
      <c r="KN110" s="50"/>
      <c r="KO110" s="50"/>
      <c r="KP110" s="50"/>
      <c r="KQ110" s="50"/>
      <c r="KR110" s="50"/>
      <c r="KS110" s="50"/>
      <c r="KT110" s="50"/>
      <c r="KU110" s="50"/>
      <c r="KV110" s="50"/>
      <c r="KW110" s="50"/>
      <c r="KX110" s="50"/>
      <c r="KY110" s="50"/>
      <c r="KZ110" s="50"/>
      <c r="LA110" s="50"/>
      <c r="LB110" s="50"/>
      <c r="LC110" s="50"/>
      <c r="LD110" s="50"/>
      <c r="LE110" s="50"/>
      <c r="LF110" s="50"/>
      <c r="LG110" s="50"/>
      <c r="LH110" s="50"/>
      <c r="LI110" s="50"/>
      <c r="LJ110" s="50"/>
      <c r="LK110" s="50"/>
      <c r="LL110" s="50"/>
      <c r="LM110" s="50"/>
      <c r="LN110" s="50"/>
      <c r="LO110" s="50"/>
      <c r="LP110" s="50"/>
      <c r="LQ110" s="50"/>
      <c r="LR110" s="50"/>
      <c r="LS110" s="50"/>
      <c r="LT110" s="50"/>
      <c r="LU110" s="50"/>
      <c r="LV110" s="50"/>
      <c r="LW110" s="50"/>
      <c r="LX110" s="50"/>
      <c r="LY110" s="50"/>
      <c r="LZ110" s="50"/>
      <c r="MA110" s="50"/>
      <c r="MB110" s="50"/>
      <c r="MC110" s="50"/>
      <c r="MD110" s="50"/>
      <c r="ME110" s="50"/>
      <c r="MF110" s="50"/>
      <c r="MG110" s="50"/>
      <c r="MH110" s="50"/>
      <c r="MI110" s="50"/>
      <c r="MJ110" s="50"/>
      <c r="MK110" s="50"/>
      <c r="ML110" s="50"/>
      <c r="MM110" s="50"/>
      <c r="MN110" s="50"/>
      <c r="MO110" s="50"/>
      <c r="MP110" s="50"/>
      <c r="MQ110" s="50"/>
      <c r="MR110" s="50"/>
      <c r="MS110" s="50"/>
      <c r="MT110" s="50"/>
      <c r="MU110" s="50"/>
      <c r="MV110" s="50"/>
      <c r="MW110" s="50"/>
      <c r="MX110" s="50"/>
      <c r="MY110" s="50"/>
      <c r="MZ110" s="50"/>
      <c r="NA110" s="50"/>
      <c r="NB110" s="50"/>
      <c r="NC110" s="50"/>
      <c r="ND110" s="50"/>
      <c r="NE110" s="50"/>
      <c r="NF110" s="50"/>
      <c r="NG110" s="50"/>
      <c r="NH110" s="50"/>
      <c r="NI110" s="50"/>
      <c r="NJ110" s="50"/>
      <c r="NK110" s="50"/>
      <c r="NL110" s="50"/>
      <c r="NM110" s="50"/>
      <c r="NN110" s="50"/>
      <c r="NO110" s="50"/>
      <c r="NP110" s="50"/>
      <c r="NQ110" s="50"/>
      <c r="NR110" s="50"/>
      <c r="NS110" s="50"/>
      <c r="NT110" s="50"/>
      <c r="NU110" s="50"/>
      <c r="NV110" s="50"/>
      <c r="NW110" s="50"/>
      <c r="NX110" s="50"/>
      <c r="NY110" s="50"/>
      <c r="NZ110" s="50"/>
      <c r="OA110" s="50"/>
      <c r="OB110" s="50"/>
      <c r="OC110" s="50"/>
      <c r="OD110" s="50"/>
      <c r="OE110" s="50"/>
      <c r="OF110" s="50"/>
      <c r="OG110" s="50"/>
      <c r="OH110" s="50"/>
      <c r="OI110" s="50"/>
      <c r="OJ110" s="50"/>
      <c r="OK110" s="50"/>
      <c r="OL110" s="50"/>
      <c r="OM110" s="50"/>
      <c r="ON110" s="50"/>
      <c r="OO110" s="50"/>
      <c r="OP110" s="50"/>
      <c r="OQ110" s="50"/>
      <c r="OR110" s="50"/>
      <c r="OS110" s="50"/>
      <c r="OT110" s="50"/>
      <c r="OU110" s="50"/>
      <c r="OV110" s="50"/>
      <c r="OW110" s="50"/>
      <c r="OX110" s="50"/>
      <c r="OY110" s="50"/>
      <c r="OZ110" s="50"/>
      <c r="PA110" s="50"/>
      <c r="PB110" s="50"/>
      <c r="PC110" s="50"/>
      <c r="PD110" s="50"/>
      <c r="PE110" s="50"/>
      <c r="PF110" s="50"/>
      <c r="PG110" s="50"/>
      <c r="PH110" s="50"/>
      <c r="PI110" s="50"/>
      <c r="PJ110" s="50"/>
      <c r="PK110" s="50"/>
      <c r="PL110" s="50"/>
      <c r="PM110" s="50"/>
      <c r="PN110" s="50"/>
      <c r="PO110" s="50"/>
      <c r="PP110" s="50"/>
      <c r="PQ110" s="50"/>
      <c r="PR110" s="50"/>
      <c r="PS110" s="50"/>
      <c r="PT110" s="50"/>
      <c r="PU110" s="50"/>
      <c r="PV110" s="50"/>
      <c r="PW110" s="50"/>
      <c r="PX110" s="50"/>
      <c r="PY110" s="50"/>
      <c r="PZ110" s="50"/>
      <c r="QA110" s="50"/>
      <c r="QB110" s="50"/>
      <c r="QC110" s="50"/>
      <c r="QD110" s="50"/>
      <c r="QE110" s="50"/>
      <c r="QF110" s="50"/>
      <c r="QG110" s="50"/>
      <c r="QH110" s="50"/>
      <c r="QI110" s="50"/>
      <c r="QJ110" s="50"/>
      <c r="QK110" s="50"/>
      <c r="QL110" s="50"/>
      <c r="QM110" s="50"/>
      <c r="QN110" s="50"/>
      <c r="QO110" s="50"/>
      <c r="QP110" s="50"/>
      <c r="QQ110" s="50"/>
      <c r="QR110" s="50"/>
      <c r="QS110" s="50"/>
      <c r="QT110" s="50"/>
      <c r="QU110" s="50"/>
      <c r="QV110" s="50"/>
      <c r="QW110" s="50"/>
      <c r="QX110" s="50"/>
      <c r="QY110" s="50"/>
      <c r="QZ110" s="50"/>
      <c r="RA110" s="50"/>
      <c r="RB110" s="50"/>
      <c r="RC110" s="50"/>
      <c r="RD110" s="50"/>
      <c r="RE110" s="50"/>
      <c r="RF110" s="50"/>
      <c r="RG110" s="50"/>
      <c r="RH110" s="50"/>
      <c r="RI110" s="50"/>
      <c r="RJ110" s="50"/>
      <c r="RK110" s="50"/>
      <c r="RL110" s="50"/>
      <c r="RM110" s="50"/>
      <c r="RN110" s="50"/>
      <c r="RO110" s="50"/>
      <c r="RP110" s="50"/>
      <c r="RQ110" s="50"/>
      <c r="RR110" s="50"/>
      <c r="RS110" s="50"/>
      <c r="RT110" s="50"/>
      <c r="RU110" s="50"/>
      <c r="RV110" s="50"/>
      <c r="RW110" s="50"/>
      <c r="RX110" s="50"/>
      <c r="RY110" s="50"/>
      <c r="RZ110" s="50"/>
      <c r="SA110" s="50"/>
      <c r="SB110" s="50"/>
      <c r="SC110" s="50"/>
      <c r="SD110" s="50"/>
      <c r="SE110" s="50"/>
      <c r="SF110" s="50"/>
      <c r="SG110" s="50"/>
      <c r="SH110" s="50"/>
      <c r="SI110" s="50"/>
      <c r="SJ110" s="50"/>
      <c r="SK110" s="50"/>
      <c r="SL110" s="50"/>
      <c r="SM110" s="50"/>
      <c r="SN110" s="50"/>
      <c r="SO110" s="50"/>
      <c r="SP110" s="50"/>
      <c r="SQ110" s="50"/>
      <c r="SR110" s="50"/>
      <c r="SS110" s="50"/>
      <c r="ST110" s="50"/>
      <c r="SU110" s="50"/>
      <c r="SV110" s="50"/>
      <c r="SW110" s="50"/>
      <c r="SX110" s="50"/>
      <c r="SY110" s="50"/>
      <c r="SZ110" s="50"/>
      <c r="TA110" s="50"/>
      <c r="TB110" s="50"/>
      <c r="TC110" s="50"/>
      <c r="TD110" s="50"/>
      <c r="TE110" s="50"/>
      <c r="TF110" s="50"/>
      <c r="TG110" s="50"/>
      <c r="TH110" s="50"/>
      <c r="TI110" s="50"/>
      <c r="TJ110" s="50"/>
      <c r="TK110" s="50"/>
      <c r="TL110" s="50"/>
      <c r="TM110" s="50"/>
      <c r="TN110" s="50"/>
      <c r="TO110" s="50"/>
      <c r="TP110" s="50"/>
      <c r="TQ110" s="50"/>
      <c r="TR110" s="50"/>
      <c r="TS110" s="50"/>
      <c r="TT110" s="50"/>
      <c r="TU110" s="50"/>
      <c r="TV110" s="50"/>
      <c r="TW110" s="50"/>
      <c r="TX110" s="50"/>
      <c r="TY110" s="50"/>
      <c r="TZ110" s="50"/>
      <c r="UA110" s="50"/>
      <c r="UB110" s="50"/>
      <c r="UC110" s="50"/>
      <c r="UD110" s="50"/>
      <c r="UE110" s="50"/>
      <c r="UF110" s="50"/>
      <c r="UG110" s="50"/>
      <c r="UH110" s="50"/>
      <c r="UI110" s="50"/>
      <c r="UJ110" s="50"/>
      <c r="UK110" s="50"/>
      <c r="UL110" s="50"/>
      <c r="UM110" s="50"/>
      <c r="UN110" s="50"/>
      <c r="UO110" s="50"/>
      <c r="UP110" s="50"/>
      <c r="UQ110" s="50"/>
      <c r="UR110" s="50"/>
      <c r="US110" s="50"/>
      <c r="UT110" s="50"/>
      <c r="UU110" s="50"/>
      <c r="UV110" s="50"/>
      <c r="UW110" s="50"/>
      <c r="UX110" s="50"/>
      <c r="UY110" s="50"/>
      <c r="UZ110" s="50"/>
      <c r="VA110" s="50"/>
      <c r="VB110" s="50"/>
      <c r="VC110" s="50"/>
      <c r="VD110" s="50"/>
      <c r="VE110" s="50"/>
      <c r="VF110" s="50"/>
      <c r="VG110" s="50"/>
      <c r="VH110" s="50"/>
      <c r="VI110" s="50"/>
      <c r="VJ110" s="50"/>
      <c r="VK110" s="50"/>
      <c r="VL110" s="50"/>
      <c r="VM110" s="50"/>
      <c r="VN110" s="50"/>
      <c r="VO110" s="50"/>
      <c r="VP110" s="50"/>
      <c r="VQ110" s="50"/>
      <c r="VR110" s="50"/>
      <c r="VS110" s="50"/>
      <c r="VT110" s="50"/>
      <c r="VU110" s="50"/>
      <c r="VV110" s="50"/>
      <c r="VW110" s="50"/>
      <c r="VX110" s="50"/>
      <c r="VY110" s="50"/>
      <c r="VZ110" s="50"/>
      <c r="WA110" s="50"/>
      <c r="WB110" s="50"/>
      <c r="WC110" s="50"/>
      <c r="WD110" s="50"/>
      <c r="WE110" s="50"/>
      <c r="WF110" s="50"/>
      <c r="WG110" s="50"/>
      <c r="WH110" s="50"/>
      <c r="WI110" s="50"/>
      <c r="WJ110" s="50"/>
      <c r="WK110" s="50"/>
      <c r="WL110" s="50"/>
      <c r="WM110" s="50"/>
      <c r="WN110" s="50"/>
      <c r="WO110" s="50"/>
      <c r="WP110" s="50"/>
      <c r="WQ110" s="50"/>
      <c r="WR110" s="50"/>
      <c r="WS110" s="50"/>
      <c r="WT110" s="50"/>
      <c r="WU110" s="50"/>
      <c r="WV110" s="50"/>
      <c r="WW110" s="50"/>
      <c r="WX110" s="50"/>
      <c r="WY110" s="50"/>
      <c r="WZ110" s="50"/>
      <c r="XA110" s="50"/>
      <c r="XB110" s="50"/>
      <c r="XC110" s="50"/>
      <c r="XD110" s="50"/>
      <c r="XE110" s="50"/>
      <c r="XF110" s="50"/>
      <c r="XG110" s="50"/>
      <c r="XH110" s="50"/>
      <c r="XI110" s="50"/>
      <c r="XJ110" s="50"/>
      <c r="XK110" s="50"/>
      <c r="XL110" s="50"/>
      <c r="XM110" s="50"/>
      <c r="XN110" s="50"/>
      <c r="XO110" s="50"/>
      <c r="XP110" s="50"/>
      <c r="XQ110" s="50"/>
      <c r="XR110" s="50"/>
      <c r="XS110" s="50"/>
      <c r="XT110" s="50"/>
      <c r="XU110" s="50"/>
      <c r="XV110" s="50"/>
      <c r="XW110" s="50"/>
      <c r="XX110" s="50"/>
      <c r="XY110" s="50"/>
      <c r="XZ110" s="50"/>
      <c r="YA110" s="50"/>
      <c r="YB110" s="50"/>
      <c r="YC110" s="50"/>
      <c r="YD110" s="50"/>
      <c r="YE110" s="50"/>
      <c r="YF110" s="50"/>
      <c r="YG110" s="50"/>
      <c r="YH110" s="50"/>
      <c r="YI110" s="50"/>
      <c r="YJ110" s="50"/>
      <c r="YK110" s="50"/>
      <c r="YL110" s="50"/>
      <c r="YM110" s="50"/>
      <c r="YN110" s="50"/>
      <c r="YO110" s="50"/>
      <c r="YP110" s="50"/>
      <c r="YQ110" s="50"/>
      <c r="YR110" s="50"/>
      <c r="YS110" s="50"/>
      <c r="YT110" s="50"/>
      <c r="YU110" s="50"/>
      <c r="YV110" s="50"/>
      <c r="YW110" s="50"/>
      <c r="YX110" s="50"/>
      <c r="YY110" s="50"/>
      <c r="YZ110" s="50"/>
      <c r="ZA110" s="50"/>
      <c r="ZB110" s="50"/>
      <c r="ZC110" s="50"/>
      <c r="ZD110" s="50"/>
      <c r="ZE110" s="50"/>
      <c r="ZF110" s="50"/>
      <c r="ZG110" s="50"/>
      <c r="ZH110" s="50"/>
      <c r="ZI110" s="50"/>
      <c r="ZJ110" s="50"/>
      <c r="ZK110" s="50"/>
      <c r="ZL110" s="50"/>
      <c r="ZM110" s="50"/>
      <c r="ZN110" s="50"/>
      <c r="ZO110" s="50"/>
      <c r="ZP110" s="50"/>
      <c r="ZQ110" s="50"/>
      <c r="ZR110" s="50"/>
      <c r="ZS110" s="50"/>
      <c r="ZT110" s="50"/>
      <c r="ZU110" s="50"/>
      <c r="ZV110" s="50"/>
      <c r="ZW110" s="50"/>
      <c r="ZX110" s="50"/>
      <c r="ZY110" s="50"/>
      <c r="ZZ110" s="50"/>
      <c r="AAA110" s="50"/>
      <c r="AAB110" s="50"/>
      <c r="AAC110" s="50"/>
      <c r="AAD110" s="50"/>
      <c r="AAE110" s="50"/>
      <c r="AAF110" s="50"/>
      <c r="AAG110" s="50"/>
      <c r="AAH110" s="50"/>
      <c r="AAI110" s="50"/>
      <c r="AAJ110" s="50"/>
      <c r="AAK110" s="50"/>
      <c r="AAL110" s="50"/>
      <c r="AAM110" s="50"/>
      <c r="AAN110" s="50"/>
      <c r="AAO110" s="50"/>
      <c r="AAP110" s="50"/>
      <c r="AAQ110" s="50"/>
      <c r="AAR110" s="50"/>
      <c r="AAS110" s="50"/>
      <c r="AAT110" s="50"/>
      <c r="AAU110" s="50"/>
      <c r="AAV110" s="50"/>
      <c r="AAW110" s="50"/>
      <c r="AAX110" s="50"/>
      <c r="AAY110" s="50"/>
      <c r="AAZ110" s="50"/>
      <c r="ABA110" s="50"/>
      <c r="ABB110" s="50"/>
      <c r="ABC110" s="50"/>
      <c r="ABD110" s="50"/>
      <c r="ABE110" s="50"/>
      <c r="ABF110" s="50"/>
      <c r="ABG110" s="50"/>
      <c r="ABH110" s="50"/>
      <c r="ABI110" s="50"/>
      <c r="ABJ110" s="50"/>
      <c r="ABK110" s="50"/>
      <c r="ABL110" s="50"/>
      <c r="ABM110" s="50"/>
      <c r="ABN110" s="50"/>
      <c r="ABO110" s="50"/>
      <c r="ABP110" s="50"/>
      <c r="ABQ110" s="50"/>
      <c r="ABR110" s="50"/>
      <c r="ABS110" s="50"/>
      <c r="ABT110" s="50"/>
      <c r="ABU110" s="50"/>
      <c r="ABV110" s="50"/>
      <c r="ABW110" s="50"/>
      <c r="ABX110" s="50"/>
      <c r="ABY110" s="50"/>
      <c r="ABZ110" s="50"/>
      <c r="ACA110" s="50"/>
      <c r="ACB110" s="50"/>
      <c r="ACC110" s="50"/>
      <c r="ACD110" s="50"/>
      <c r="ACE110" s="50"/>
      <c r="ACF110" s="50"/>
      <c r="ACG110" s="50"/>
      <c r="ACH110" s="50"/>
      <c r="ACI110" s="50"/>
      <c r="ACJ110" s="50"/>
      <c r="ACK110" s="50"/>
      <c r="ACL110" s="50"/>
      <c r="ACM110" s="50"/>
      <c r="ACN110" s="50"/>
      <c r="ACO110" s="50"/>
      <c r="ACP110" s="50"/>
      <c r="ACQ110" s="50"/>
      <c r="ACR110" s="50"/>
      <c r="ACS110" s="50"/>
      <c r="ACT110" s="50"/>
      <c r="ACU110" s="50"/>
      <c r="ACV110" s="50"/>
      <c r="ACW110" s="50"/>
      <c r="ACX110" s="50"/>
      <c r="ACY110" s="50"/>
      <c r="ACZ110" s="50"/>
      <c r="ADA110" s="50"/>
      <c r="ADB110" s="50"/>
      <c r="ADC110" s="50"/>
      <c r="ADD110" s="50"/>
      <c r="ADE110" s="50"/>
      <c r="ADF110" s="50"/>
      <c r="ADG110" s="50"/>
      <c r="ADH110" s="50"/>
      <c r="ADI110" s="50"/>
      <c r="ADJ110" s="50"/>
      <c r="ADK110" s="50"/>
      <c r="ADL110" s="50"/>
      <c r="ADM110" s="50"/>
      <c r="ADN110" s="50"/>
      <c r="ADO110" s="50"/>
      <c r="ADP110" s="50"/>
      <c r="ADQ110" s="50"/>
      <c r="ADR110" s="50"/>
      <c r="ADS110" s="50"/>
      <c r="ADT110" s="50"/>
      <c r="ADU110" s="50"/>
      <c r="ADV110" s="50"/>
      <c r="ADW110" s="50"/>
      <c r="ADX110" s="50"/>
      <c r="ADY110" s="50"/>
      <c r="ADZ110" s="50"/>
      <c r="AEA110" s="50"/>
      <c r="AEB110" s="50"/>
      <c r="AEC110" s="50"/>
      <c r="AED110" s="50"/>
      <c r="AEE110" s="50"/>
      <c r="AEF110" s="50"/>
      <c r="AEG110" s="50"/>
      <c r="AEH110" s="50"/>
      <c r="AEI110" s="50"/>
      <c r="AEJ110" s="50"/>
      <c r="AEK110" s="50"/>
      <c r="AEL110" s="50"/>
      <c r="AEM110" s="50"/>
      <c r="AEN110" s="50"/>
      <c r="AEO110" s="50"/>
      <c r="AEP110" s="50"/>
      <c r="AEQ110" s="50"/>
      <c r="AER110" s="50"/>
      <c r="AES110" s="50"/>
      <c r="AET110" s="50"/>
      <c r="AEU110" s="50"/>
      <c r="AEV110" s="50"/>
      <c r="AEW110" s="50"/>
      <c r="AEX110" s="50"/>
      <c r="AEY110" s="50"/>
      <c r="AEZ110" s="50"/>
      <c r="AFA110" s="50"/>
      <c r="AFB110" s="50"/>
      <c r="AFC110" s="50"/>
      <c r="AFD110" s="50"/>
      <c r="AFE110" s="50"/>
      <c r="AFF110" s="50"/>
      <c r="AFG110" s="50"/>
      <c r="AFH110" s="50"/>
      <c r="AFI110" s="50"/>
      <c r="AFJ110" s="50"/>
      <c r="AFK110" s="50"/>
      <c r="AFL110" s="50"/>
      <c r="AFM110" s="50"/>
      <c r="AFN110" s="50"/>
      <c r="AFO110" s="50"/>
      <c r="AFP110" s="50"/>
      <c r="AFQ110" s="50"/>
      <c r="AFR110" s="50"/>
      <c r="AFS110" s="50"/>
      <c r="AFT110" s="50"/>
      <c r="AFU110" s="50"/>
      <c r="AFV110" s="50"/>
      <c r="AFW110" s="50"/>
      <c r="AFX110" s="50"/>
      <c r="AFY110" s="50"/>
      <c r="AFZ110" s="50"/>
      <c r="AGA110" s="50"/>
      <c r="AGB110" s="50"/>
      <c r="AGC110" s="50"/>
      <c r="AGD110" s="50"/>
      <c r="AGE110" s="50"/>
      <c r="AGF110" s="50"/>
      <c r="AGG110" s="50"/>
      <c r="AGH110" s="50"/>
      <c r="AGI110" s="50"/>
      <c r="AGJ110" s="50"/>
      <c r="AGK110" s="50"/>
      <c r="AGL110" s="50"/>
      <c r="AGM110" s="50"/>
      <c r="AGN110" s="50"/>
      <c r="AGO110" s="50"/>
      <c r="AGP110" s="50"/>
      <c r="AGQ110" s="50"/>
      <c r="AGR110" s="50"/>
      <c r="AGS110" s="50"/>
      <c r="AGT110" s="50"/>
      <c r="AGU110" s="50"/>
      <c r="AGV110" s="50"/>
      <c r="AGW110" s="50"/>
      <c r="AGX110" s="50"/>
      <c r="AGY110" s="50"/>
      <c r="AGZ110" s="50"/>
      <c r="AHA110" s="50"/>
      <c r="AHB110" s="50"/>
      <c r="AHC110" s="50"/>
      <c r="AHD110" s="50"/>
      <c r="AHE110" s="50"/>
      <c r="AHF110" s="50"/>
      <c r="AHG110" s="50"/>
      <c r="AHH110" s="50"/>
      <c r="AHI110" s="50"/>
      <c r="AHJ110" s="50"/>
      <c r="AHK110" s="50"/>
      <c r="AHL110" s="50"/>
      <c r="AHM110" s="50"/>
      <c r="AHN110" s="50"/>
      <c r="AHO110" s="50"/>
      <c r="AHP110" s="50"/>
      <c r="AHQ110" s="50"/>
      <c r="AHR110" s="50"/>
      <c r="AHS110" s="50"/>
      <c r="AHT110" s="50"/>
      <c r="AHU110" s="50"/>
      <c r="AHV110" s="50"/>
      <c r="AHW110" s="50"/>
      <c r="AHX110" s="50"/>
      <c r="AHY110" s="50"/>
      <c r="AHZ110" s="50"/>
      <c r="AIA110" s="50"/>
      <c r="AIB110" s="50"/>
      <c r="AIC110" s="50"/>
      <c r="AID110" s="50"/>
      <c r="AIE110" s="50"/>
      <c r="AIF110" s="50"/>
      <c r="AIG110" s="50"/>
      <c r="AIH110" s="50"/>
      <c r="AII110" s="50"/>
      <c r="AIJ110" s="50"/>
      <c r="AIK110" s="50"/>
      <c r="AIL110" s="50"/>
      <c r="AIM110" s="50"/>
      <c r="AIN110" s="50"/>
      <c r="AIO110" s="50"/>
      <c r="AIP110" s="50"/>
      <c r="AIQ110" s="50"/>
      <c r="AIR110" s="50"/>
      <c r="AIS110" s="50"/>
      <c r="AIT110" s="50"/>
      <c r="AIU110" s="50"/>
      <c r="AIV110" s="50"/>
      <c r="AIW110" s="50"/>
      <c r="AIX110" s="50"/>
      <c r="AIY110" s="50"/>
      <c r="AIZ110" s="50"/>
      <c r="AJA110" s="50"/>
      <c r="AJB110" s="50"/>
      <c r="AJC110" s="50"/>
      <c r="AJD110" s="50"/>
      <c r="AJE110" s="50"/>
      <c r="AJF110" s="50"/>
      <c r="AJG110" s="50"/>
      <c r="AJH110" s="50"/>
      <c r="AJI110" s="50"/>
      <c r="AJJ110" s="50"/>
      <c r="AJK110" s="50"/>
      <c r="AJL110" s="50"/>
      <c r="AJM110" s="50"/>
      <c r="AJN110" s="50"/>
      <c r="AJO110" s="50"/>
      <c r="AJP110" s="50"/>
      <c r="AJQ110" s="50"/>
      <c r="AJR110" s="50"/>
      <c r="AJS110" s="50"/>
      <c r="AJT110" s="50"/>
      <c r="AJU110" s="50"/>
      <c r="AJV110" s="50"/>
      <c r="AJW110" s="50"/>
      <c r="AJX110" s="50"/>
      <c r="AJY110" s="50"/>
      <c r="AJZ110" s="50"/>
      <c r="AKA110" s="50"/>
      <c r="AKB110" s="50"/>
      <c r="AKC110" s="50"/>
      <c r="AKD110" s="50"/>
      <c r="AKE110" s="50"/>
      <c r="AKF110" s="50"/>
      <c r="AKG110" s="50"/>
      <c r="AKH110" s="50"/>
      <c r="AKI110" s="50"/>
      <c r="AKJ110" s="50"/>
      <c r="AKK110" s="50"/>
      <c r="AKL110" s="50"/>
      <c r="AKM110" s="50"/>
      <c r="AKN110" s="50"/>
      <c r="AKO110" s="50"/>
      <c r="AKP110" s="50"/>
      <c r="AKQ110" s="50"/>
      <c r="AKR110" s="50"/>
      <c r="AKS110" s="50"/>
      <c r="AKT110" s="50"/>
      <c r="AKU110" s="50"/>
      <c r="AKV110" s="50"/>
      <c r="AKW110" s="50"/>
      <c r="AKX110" s="50"/>
      <c r="AKY110" s="50"/>
      <c r="AKZ110" s="50"/>
      <c r="ALA110" s="50"/>
      <c r="ALB110" s="50"/>
      <c r="ALC110" s="50"/>
      <c r="ALD110" s="50"/>
      <c r="ALE110" s="50"/>
      <c r="ALF110" s="50"/>
      <c r="ALG110" s="50"/>
      <c r="ALH110" s="50"/>
      <c r="ALI110" s="50"/>
      <c r="ALJ110" s="50"/>
      <c r="ALK110" s="50"/>
      <c r="ALL110" s="50"/>
      <c r="ALM110" s="50"/>
      <c r="ALN110" s="50"/>
      <c r="ALO110" s="50"/>
      <c r="ALP110" s="50"/>
      <c r="ALQ110" s="50"/>
      <c r="ALR110" s="50"/>
      <c r="ALS110" s="50"/>
      <c r="ALT110" s="50"/>
      <c r="ALU110" s="50"/>
      <c r="ALV110" s="50"/>
      <c r="ALW110" s="50"/>
      <c r="ALX110" s="50"/>
      <c r="ALY110" s="50"/>
      <c r="ALZ110" s="50"/>
      <c r="AMA110" s="50"/>
      <c r="AMB110" s="50"/>
      <c r="AMC110" s="50"/>
      <c r="AMD110" s="50"/>
      <c r="AME110" s="50"/>
      <c r="AMF110" s="50"/>
      <c r="AMG110" s="50"/>
      <c r="AMH110" s="50"/>
      <c r="AMI110" s="50"/>
      <c r="AMJ110" s="50"/>
      <c r="AMK110" s="50"/>
      <c r="AML110" s="50"/>
      <c r="AMM110" s="50"/>
      <c r="AMN110" s="50"/>
      <c r="AMO110" s="50"/>
    </row>
    <row r="111" spans="1:1029" s="2" customFormat="1" ht="69" customHeight="1">
      <c r="B111" s="10">
        <v>20</v>
      </c>
      <c r="C111" s="280">
        <v>90</v>
      </c>
      <c r="D111" s="281">
        <v>77</v>
      </c>
      <c r="E111" s="10" t="s">
        <v>497</v>
      </c>
      <c r="F111" s="10" t="s">
        <v>61</v>
      </c>
      <c r="G111" s="10"/>
      <c r="H111" s="10"/>
      <c r="I111" s="10"/>
      <c r="J111" s="10"/>
      <c r="K111" s="10"/>
      <c r="L111" s="10"/>
      <c r="M111" s="10"/>
      <c r="N111" s="386">
        <v>53</v>
      </c>
      <c r="O111" s="387" t="s">
        <v>498</v>
      </c>
      <c r="P111" s="390" t="s">
        <v>400</v>
      </c>
      <c r="Q111" s="390" t="s">
        <v>445</v>
      </c>
      <c r="R111" s="385">
        <v>8</v>
      </c>
      <c r="S111" s="386" t="s">
        <v>499</v>
      </c>
      <c r="T111" s="399"/>
      <c r="U111" s="399"/>
      <c r="V111" s="399"/>
      <c r="W111" s="399">
        <v>1</v>
      </c>
      <c r="X111" s="399"/>
      <c r="Y111" s="399"/>
      <c r="Z111" s="399"/>
      <c r="AA111" s="400">
        <v>1</v>
      </c>
      <c r="AB111" s="383">
        <v>4</v>
      </c>
      <c r="AC111" s="388">
        <v>1</v>
      </c>
      <c r="AD111" s="387" t="s">
        <v>500</v>
      </c>
      <c r="AE111" s="387" t="s">
        <v>197</v>
      </c>
      <c r="AF111" s="387" t="s">
        <v>501</v>
      </c>
      <c r="AG111" s="387" t="s">
        <v>68</v>
      </c>
      <c r="AH111" s="387" t="s">
        <v>68</v>
      </c>
      <c r="AI111" s="387" t="s">
        <v>68</v>
      </c>
      <c r="AJ111" s="387" t="s">
        <v>68</v>
      </c>
      <c r="AK111" s="387" t="s">
        <v>68</v>
      </c>
      <c r="AL111" s="387" t="s">
        <v>93</v>
      </c>
      <c r="AM111" s="387" t="s">
        <v>502</v>
      </c>
      <c r="AN111" s="390" t="s">
        <v>403</v>
      </c>
      <c r="AO111" s="390" t="s">
        <v>404</v>
      </c>
      <c r="AP111" s="390"/>
      <c r="AQ111" s="390"/>
      <c r="AR111" s="390"/>
      <c r="AS111" s="390"/>
      <c r="AT111" s="387"/>
      <c r="AU111" s="387"/>
      <c r="AV111" s="387"/>
      <c r="AW111" s="387"/>
      <c r="AX111" s="387"/>
      <c r="AY111" s="387"/>
      <c r="AZ111" s="387"/>
      <c r="BA111" s="387"/>
      <c r="BB111" s="387">
        <v>1</v>
      </c>
      <c r="BC111" s="387"/>
      <c r="BD111" s="387"/>
      <c r="BE111" s="387"/>
      <c r="BF111" s="387"/>
      <c r="BG111" s="387"/>
      <c r="BH111" s="387"/>
      <c r="BI111" s="387"/>
      <c r="BJ111" s="387"/>
      <c r="BK111" s="389">
        <v>1230</v>
      </c>
      <c r="BL111" s="10"/>
      <c r="BM111" s="10"/>
      <c r="BN111" s="10" t="s">
        <v>1679</v>
      </c>
      <c r="BO111" s="10" t="s">
        <v>74</v>
      </c>
      <c r="BP111" s="10" t="s">
        <v>74</v>
      </c>
      <c r="BQ111" s="10">
        <v>1</v>
      </c>
      <c r="BR111" s="10" t="str">
        <f t="shared" si="1"/>
        <v>90_77</v>
      </c>
      <c r="BS111" s="282"/>
      <c r="BT111" s="10"/>
      <c r="BU111" s="10" t="s">
        <v>1777</v>
      </c>
      <c r="BV111" s="10"/>
      <c r="BW111" s="289"/>
      <c r="BX111" s="289"/>
      <c r="BY111" s="10"/>
      <c r="BZ111" s="10"/>
      <c r="CA111" s="10"/>
      <c r="CC111" s="412" t="s">
        <v>1959</v>
      </c>
    </row>
    <row r="112" spans="1:1029" s="2" customFormat="1" ht="69" customHeight="1">
      <c r="B112" s="10">
        <v>21</v>
      </c>
      <c r="C112" s="280">
        <v>91</v>
      </c>
      <c r="D112" s="281">
        <v>74</v>
      </c>
      <c r="E112" s="10" t="s">
        <v>503</v>
      </c>
      <c r="F112" s="10" t="s">
        <v>61</v>
      </c>
      <c r="G112" s="10"/>
      <c r="H112" s="10"/>
      <c r="I112" s="10"/>
      <c r="J112" s="10"/>
      <c r="K112" s="10"/>
      <c r="L112" s="10"/>
      <c r="M112" s="10" t="s">
        <v>1674</v>
      </c>
      <c r="N112" s="386">
        <v>54</v>
      </c>
      <c r="O112" s="387" t="s">
        <v>504</v>
      </c>
      <c r="P112" s="390" t="s">
        <v>400</v>
      </c>
      <c r="Q112" s="390" t="s">
        <v>334</v>
      </c>
      <c r="R112" s="385">
        <v>9</v>
      </c>
      <c r="S112" s="386">
        <v>33</v>
      </c>
      <c r="T112" s="399"/>
      <c r="U112" s="399"/>
      <c r="V112" s="399"/>
      <c r="W112" s="399">
        <v>1</v>
      </c>
      <c r="X112" s="399"/>
      <c r="Y112" s="399"/>
      <c r="Z112" s="399"/>
      <c r="AA112" s="400">
        <v>1</v>
      </c>
      <c r="AB112" s="383">
        <v>14</v>
      </c>
      <c r="AC112" s="388">
        <v>1</v>
      </c>
      <c r="AD112" s="387" t="s">
        <v>505</v>
      </c>
      <c r="AE112" s="387" t="s">
        <v>117</v>
      </c>
      <c r="AF112" s="387" t="s">
        <v>506</v>
      </c>
      <c r="AG112" s="387" t="s">
        <v>68</v>
      </c>
      <c r="AH112" s="387" t="s">
        <v>68</v>
      </c>
      <c r="AI112" s="387" t="s">
        <v>68</v>
      </c>
      <c r="AJ112" s="387" t="s">
        <v>68</v>
      </c>
      <c r="AK112" s="387" t="s">
        <v>68</v>
      </c>
      <c r="AL112" s="387" t="s">
        <v>93</v>
      </c>
      <c r="AM112" s="387" t="s">
        <v>507</v>
      </c>
      <c r="AN112" s="390" t="s">
        <v>403</v>
      </c>
      <c r="AO112" s="390" t="s">
        <v>404</v>
      </c>
      <c r="AP112" s="390"/>
      <c r="AQ112" s="390"/>
      <c r="AR112" s="390"/>
      <c r="AS112" s="390"/>
      <c r="AT112" s="387"/>
      <c r="AU112" s="387"/>
      <c r="AV112" s="387"/>
      <c r="AW112" s="387"/>
      <c r="AX112" s="387"/>
      <c r="AY112" s="387"/>
      <c r="AZ112" s="387"/>
      <c r="BA112" s="387"/>
      <c r="BB112" s="387">
        <v>1</v>
      </c>
      <c r="BC112" s="387"/>
      <c r="BD112" s="387"/>
      <c r="BE112" s="387"/>
      <c r="BF112" s="387"/>
      <c r="BG112" s="387"/>
      <c r="BH112" s="387"/>
      <c r="BI112" s="387"/>
      <c r="BJ112" s="387"/>
      <c r="BK112" s="389">
        <v>1230</v>
      </c>
      <c r="BL112" s="10"/>
      <c r="BM112" s="10"/>
      <c r="BN112" s="10">
        <v>84</v>
      </c>
      <c r="BO112" s="10" t="s">
        <v>74</v>
      </c>
      <c r="BP112" s="10" t="s">
        <v>508</v>
      </c>
      <c r="BQ112" s="10"/>
      <c r="BR112" s="10" t="str">
        <f t="shared" si="1"/>
        <v>91_74</v>
      </c>
      <c r="BS112" s="282"/>
      <c r="BT112" s="10"/>
      <c r="BU112" s="10" t="s">
        <v>1781</v>
      </c>
      <c r="BV112" s="10"/>
      <c r="BW112" s="289"/>
      <c r="BX112" s="289"/>
      <c r="BY112" s="10"/>
      <c r="BZ112" s="10"/>
      <c r="CA112" s="10"/>
      <c r="CC112" s="412" t="s">
        <v>1959</v>
      </c>
    </row>
    <row r="113" spans="1:82" s="1" customFormat="1" ht="69" customHeight="1">
      <c r="A113" s="2"/>
      <c r="B113" s="10">
        <v>22</v>
      </c>
      <c r="C113" s="280">
        <v>92</v>
      </c>
      <c r="D113" s="281">
        <v>26</v>
      </c>
      <c r="E113" s="10" t="s">
        <v>509</v>
      </c>
      <c r="F113" s="10" t="s">
        <v>61</v>
      </c>
      <c r="G113" s="10"/>
      <c r="H113" s="10"/>
      <c r="I113" s="10"/>
      <c r="J113" s="10"/>
      <c r="K113" s="10"/>
      <c r="L113" s="10"/>
      <c r="M113" s="10"/>
      <c r="N113" s="386">
        <v>55</v>
      </c>
      <c r="O113" s="387" t="s">
        <v>399</v>
      </c>
      <c r="P113" s="390" t="s">
        <v>400</v>
      </c>
      <c r="Q113" s="390" t="s">
        <v>64</v>
      </c>
      <c r="R113" s="385">
        <v>10</v>
      </c>
      <c r="S113" s="386">
        <v>25</v>
      </c>
      <c r="T113" s="399"/>
      <c r="U113" s="399">
        <v>1</v>
      </c>
      <c r="V113" s="399"/>
      <c r="W113" s="399"/>
      <c r="X113" s="399"/>
      <c r="Y113" s="399">
        <v>1</v>
      </c>
      <c r="Z113" s="399"/>
      <c r="AA113" s="400"/>
      <c r="AB113" s="383">
        <v>64</v>
      </c>
      <c r="AC113" s="388">
        <v>1</v>
      </c>
      <c r="AD113" s="387" t="s">
        <v>510</v>
      </c>
      <c r="AE113" s="387" t="s">
        <v>117</v>
      </c>
      <c r="AF113" s="387" t="s">
        <v>506</v>
      </c>
      <c r="AG113" s="387" t="s">
        <v>68</v>
      </c>
      <c r="AH113" s="387" t="s">
        <v>68</v>
      </c>
      <c r="AI113" s="387" t="s">
        <v>68</v>
      </c>
      <c r="AJ113" s="387" t="s">
        <v>68</v>
      </c>
      <c r="AK113" s="387" t="s">
        <v>68</v>
      </c>
      <c r="AL113" s="387" t="s">
        <v>511</v>
      </c>
      <c r="AM113" s="387" t="s">
        <v>512</v>
      </c>
      <c r="AN113" s="390" t="s">
        <v>403</v>
      </c>
      <c r="AO113" s="390" t="s">
        <v>404</v>
      </c>
      <c r="AP113" s="390">
        <v>1</v>
      </c>
      <c r="AQ113" s="384" t="s">
        <v>81</v>
      </c>
      <c r="AR113" s="392">
        <v>42163</v>
      </c>
      <c r="AS113" s="392">
        <v>43259</v>
      </c>
      <c r="AT113" s="387"/>
      <c r="AU113" s="387"/>
      <c r="AV113" s="387">
        <v>1</v>
      </c>
      <c r="AW113" s="387"/>
      <c r="AX113" s="387"/>
      <c r="AY113" s="387"/>
      <c r="AZ113" s="387"/>
      <c r="BA113" s="387"/>
      <c r="BB113" s="387"/>
      <c r="BC113" s="387"/>
      <c r="BD113" s="387"/>
      <c r="BE113" s="387">
        <v>1</v>
      </c>
      <c r="BF113" s="387">
        <v>1</v>
      </c>
      <c r="BG113" s="387"/>
      <c r="BH113" s="387"/>
      <c r="BI113" s="387"/>
      <c r="BJ113" s="387"/>
      <c r="BK113" s="389">
        <v>1230</v>
      </c>
      <c r="BL113" s="10"/>
      <c r="BM113" s="10"/>
      <c r="BN113" s="10">
        <v>92</v>
      </c>
      <c r="BO113" s="10" t="s">
        <v>184</v>
      </c>
      <c r="BP113" s="10" t="s">
        <v>74</v>
      </c>
      <c r="BQ113" s="10">
        <v>1</v>
      </c>
      <c r="BR113" s="10" t="str">
        <f t="shared" si="1"/>
        <v>92_26</v>
      </c>
      <c r="BS113" s="282"/>
      <c r="BT113" s="10"/>
      <c r="BU113" s="10" t="s">
        <v>1781</v>
      </c>
      <c r="BV113" s="10"/>
      <c r="BW113" s="289"/>
      <c r="BX113" s="289"/>
      <c r="BY113" s="9"/>
      <c r="BZ113" s="9"/>
      <c r="CA113" s="9"/>
      <c r="CC113" s="407" t="s">
        <v>1959</v>
      </c>
    </row>
    <row r="114" spans="1:82" s="1" customFormat="1" ht="69" customHeight="1">
      <c r="A114" s="2"/>
      <c r="B114" s="10">
        <v>23</v>
      </c>
      <c r="C114" s="280">
        <v>93</v>
      </c>
      <c r="D114" s="281" t="s">
        <v>513</v>
      </c>
      <c r="E114" s="10" t="s">
        <v>514</v>
      </c>
      <c r="F114" s="10" t="s">
        <v>61</v>
      </c>
      <c r="G114" s="10"/>
      <c r="H114" s="10"/>
      <c r="I114" s="10"/>
      <c r="J114" s="10"/>
      <c r="K114" s="10" t="s">
        <v>1681</v>
      </c>
      <c r="L114" s="10"/>
      <c r="M114" s="10"/>
      <c r="N114" s="386">
        <v>56</v>
      </c>
      <c r="O114" s="387" t="s">
        <v>489</v>
      </c>
      <c r="P114" s="390" t="s">
        <v>473</v>
      </c>
      <c r="Q114" s="390" t="s">
        <v>64</v>
      </c>
      <c r="R114" s="385">
        <v>11</v>
      </c>
      <c r="S114" s="386">
        <v>35</v>
      </c>
      <c r="T114" s="399"/>
      <c r="U114" s="399">
        <v>1</v>
      </c>
      <c r="V114" s="399"/>
      <c r="W114" s="399"/>
      <c r="X114" s="399"/>
      <c r="Y114" s="399">
        <v>1</v>
      </c>
      <c r="Z114" s="399"/>
      <c r="AA114" s="400"/>
      <c r="AB114" s="383">
        <v>57</v>
      </c>
      <c r="AC114" s="388">
        <v>2</v>
      </c>
      <c r="AD114" s="387" t="s">
        <v>515</v>
      </c>
      <c r="AE114" s="387" t="s">
        <v>66</v>
      </c>
      <c r="AF114" s="387" t="s">
        <v>516</v>
      </c>
      <c r="AG114" s="387" t="s">
        <v>68</v>
      </c>
      <c r="AH114" s="387" t="s">
        <v>517</v>
      </c>
      <c r="AI114" s="387" t="s">
        <v>112</v>
      </c>
      <c r="AJ114" s="387" t="s">
        <v>518</v>
      </c>
      <c r="AK114" s="387" t="s">
        <v>68</v>
      </c>
      <c r="AL114" s="387" t="s">
        <v>469</v>
      </c>
      <c r="AM114" s="387" t="s">
        <v>519</v>
      </c>
      <c r="AN114" s="390" t="s">
        <v>403</v>
      </c>
      <c r="AO114" s="390" t="s">
        <v>404</v>
      </c>
      <c r="AP114" s="390">
        <v>1</v>
      </c>
      <c r="AQ114" s="384" t="s">
        <v>81</v>
      </c>
      <c r="AR114" s="392">
        <v>42163</v>
      </c>
      <c r="AS114" s="392">
        <v>43259</v>
      </c>
      <c r="AT114" s="387"/>
      <c r="AU114" s="387"/>
      <c r="AV114" s="387">
        <v>1</v>
      </c>
      <c r="AW114" s="387"/>
      <c r="AX114" s="387"/>
      <c r="AY114" s="387"/>
      <c r="AZ114" s="387"/>
      <c r="BA114" s="387"/>
      <c r="BB114" s="387"/>
      <c r="BC114" s="387"/>
      <c r="BD114" s="387"/>
      <c r="BE114" s="387">
        <v>1</v>
      </c>
      <c r="BF114" s="387">
        <v>1</v>
      </c>
      <c r="BG114" s="387"/>
      <c r="BH114" s="387"/>
      <c r="BI114" s="387"/>
      <c r="BJ114" s="387"/>
      <c r="BK114" s="389">
        <v>1230</v>
      </c>
      <c r="BL114" s="10">
        <v>1</v>
      </c>
      <c r="BM114" s="10" t="s">
        <v>130</v>
      </c>
      <c r="BN114" s="10">
        <v>102</v>
      </c>
      <c r="BO114" s="10" t="s">
        <v>486</v>
      </c>
      <c r="BP114" s="10" t="s">
        <v>520</v>
      </c>
      <c r="BQ114" s="10">
        <v>1</v>
      </c>
      <c r="BR114" s="10" t="str">
        <f t="shared" si="1"/>
        <v>93_80.1</v>
      </c>
      <c r="BS114" s="282"/>
      <c r="BT114" s="10" t="s">
        <v>447</v>
      </c>
      <c r="BU114" s="10" t="s">
        <v>1781</v>
      </c>
      <c r="BV114" s="10"/>
      <c r="BW114" s="289"/>
      <c r="BX114" s="289"/>
      <c r="BY114" s="9"/>
      <c r="BZ114" s="9"/>
      <c r="CA114" s="9"/>
      <c r="CC114" s="407" t="s">
        <v>1959</v>
      </c>
    </row>
    <row r="115" spans="1:82" s="1" customFormat="1" ht="69" customHeight="1">
      <c r="A115" s="2"/>
      <c r="B115" s="10">
        <v>24</v>
      </c>
      <c r="C115" s="280">
        <v>94</v>
      </c>
      <c r="D115" s="281" t="s">
        <v>521</v>
      </c>
      <c r="E115" s="10" t="s">
        <v>522</v>
      </c>
      <c r="F115" s="10" t="s">
        <v>61</v>
      </c>
      <c r="G115" s="10"/>
      <c r="H115" s="10"/>
      <c r="I115" s="10"/>
      <c r="J115" s="10"/>
      <c r="K115" s="10"/>
      <c r="L115" s="10"/>
      <c r="M115" s="10"/>
      <c r="N115" s="386">
        <v>57</v>
      </c>
      <c r="O115" s="387" t="s">
        <v>523</v>
      </c>
      <c r="P115" s="390" t="s">
        <v>473</v>
      </c>
      <c r="Q115" s="390" t="s">
        <v>64</v>
      </c>
      <c r="R115" s="385">
        <v>11</v>
      </c>
      <c r="S115" s="386">
        <v>35</v>
      </c>
      <c r="T115" s="399"/>
      <c r="U115" s="399">
        <v>1</v>
      </c>
      <c r="V115" s="399"/>
      <c r="W115" s="399"/>
      <c r="X115" s="399"/>
      <c r="Y115" s="399">
        <v>1</v>
      </c>
      <c r="Z115" s="399"/>
      <c r="AA115" s="400"/>
      <c r="AB115" s="383">
        <v>57</v>
      </c>
      <c r="AC115" s="388">
        <v>1</v>
      </c>
      <c r="AD115" s="387" t="s">
        <v>524</v>
      </c>
      <c r="AE115" s="387" t="s">
        <v>92</v>
      </c>
      <c r="AF115" s="387" t="s">
        <v>516</v>
      </c>
      <c r="AG115" s="387" t="s">
        <v>68</v>
      </c>
      <c r="AH115" s="387" t="s">
        <v>68</v>
      </c>
      <c r="AI115" s="387" t="s">
        <v>68</v>
      </c>
      <c r="AJ115" s="387" t="s">
        <v>68</v>
      </c>
      <c r="AK115" s="387" t="s">
        <v>68</v>
      </c>
      <c r="AL115" s="387" t="s">
        <v>469</v>
      </c>
      <c r="AM115" s="387" t="s">
        <v>525</v>
      </c>
      <c r="AN115" s="390" t="s">
        <v>403</v>
      </c>
      <c r="AO115" s="390" t="s">
        <v>404</v>
      </c>
      <c r="AP115" s="390">
        <v>1</v>
      </c>
      <c r="AQ115" s="384" t="s">
        <v>81</v>
      </c>
      <c r="AR115" s="392">
        <v>42163</v>
      </c>
      <c r="AS115" s="392">
        <v>43259</v>
      </c>
      <c r="AT115" s="387"/>
      <c r="AU115" s="387"/>
      <c r="AV115" s="387">
        <v>1</v>
      </c>
      <c r="AW115" s="387"/>
      <c r="AX115" s="387"/>
      <c r="AY115" s="387"/>
      <c r="AZ115" s="387"/>
      <c r="BA115" s="387"/>
      <c r="BB115" s="387"/>
      <c r="BC115" s="387"/>
      <c r="BD115" s="387"/>
      <c r="BE115" s="387">
        <v>1</v>
      </c>
      <c r="BF115" s="387">
        <v>1</v>
      </c>
      <c r="BG115" s="387"/>
      <c r="BH115" s="387"/>
      <c r="BI115" s="387"/>
      <c r="BJ115" s="387"/>
      <c r="BK115" s="389">
        <v>1230</v>
      </c>
      <c r="BL115" s="10"/>
      <c r="BM115" s="10"/>
      <c r="BN115" s="10">
        <v>103</v>
      </c>
      <c r="BO115" s="10" t="s">
        <v>74</v>
      </c>
      <c r="BP115" s="10" t="s">
        <v>74</v>
      </c>
      <c r="BQ115" s="10">
        <v>1</v>
      </c>
      <c r="BR115" s="10" t="str">
        <f t="shared" si="1"/>
        <v>94_80.2</v>
      </c>
      <c r="BS115" s="282"/>
      <c r="BT115" s="10"/>
      <c r="BU115" s="10" t="s">
        <v>1777</v>
      </c>
      <c r="BV115" s="10"/>
      <c r="BW115" s="289"/>
      <c r="BX115" s="289"/>
      <c r="BY115" s="9"/>
      <c r="BZ115" s="9"/>
      <c r="CA115" s="9"/>
      <c r="CC115" s="407" t="s">
        <v>1959</v>
      </c>
    </row>
    <row r="116" spans="1:82" s="1" customFormat="1" ht="69" customHeight="1">
      <c r="A116" s="2"/>
      <c r="B116" s="10">
        <v>25</v>
      </c>
      <c r="C116" s="280">
        <v>95</v>
      </c>
      <c r="D116" s="281" t="s">
        <v>526</v>
      </c>
      <c r="E116" s="10" t="s">
        <v>527</v>
      </c>
      <c r="F116" s="10" t="s">
        <v>61</v>
      </c>
      <c r="G116" s="11"/>
      <c r="H116" s="11"/>
      <c r="I116" s="11"/>
      <c r="J116" s="11"/>
      <c r="K116" s="11" t="s">
        <v>1659</v>
      </c>
      <c r="L116" s="11"/>
      <c r="M116" s="11"/>
      <c r="N116" s="395">
        <v>58</v>
      </c>
      <c r="O116" s="390" t="s">
        <v>528</v>
      </c>
      <c r="P116" s="390" t="s">
        <v>473</v>
      </c>
      <c r="Q116" s="390" t="s">
        <v>64</v>
      </c>
      <c r="R116" s="385">
        <v>12</v>
      </c>
      <c r="S116" s="386">
        <v>36</v>
      </c>
      <c r="T116" s="399"/>
      <c r="U116" s="399">
        <v>1</v>
      </c>
      <c r="V116" s="399"/>
      <c r="W116" s="399"/>
      <c r="X116" s="399"/>
      <c r="Y116" s="399">
        <v>1</v>
      </c>
      <c r="Z116" s="399"/>
      <c r="AA116" s="400"/>
      <c r="AB116" s="383">
        <v>53</v>
      </c>
      <c r="AC116" s="388">
        <v>2</v>
      </c>
      <c r="AD116" s="387" t="s">
        <v>529</v>
      </c>
      <c r="AE116" s="387" t="s">
        <v>66</v>
      </c>
      <c r="AF116" s="387" t="s">
        <v>530</v>
      </c>
      <c r="AG116" s="387" t="s">
        <v>68</v>
      </c>
      <c r="AH116" s="387" t="s">
        <v>531</v>
      </c>
      <c r="AI116" s="387" t="s">
        <v>112</v>
      </c>
      <c r="AJ116" s="387" t="s">
        <v>532</v>
      </c>
      <c r="AK116" s="387" t="s">
        <v>68</v>
      </c>
      <c r="AL116" s="387" t="s">
        <v>511</v>
      </c>
      <c r="AM116" s="387" t="s">
        <v>533</v>
      </c>
      <c r="AN116" s="390" t="s">
        <v>403</v>
      </c>
      <c r="AO116" s="390" t="s">
        <v>404</v>
      </c>
      <c r="AP116" s="390">
        <v>1</v>
      </c>
      <c r="AQ116" s="384" t="s">
        <v>81</v>
      </c>
      <c r="AR116" s="392">
        <v>42163</v>
      </c>
      <c r="AS116" s="392">
        <v>43259</v>
      </c>
      <c r="AT116" s="387"/>
      <c r="AU116" s="387"/>
      <c r="AV116" s="387">
        <v>1</v>
      </c>
      <c r="AW116" s="387"/>
      <c r="AX116" s="387"/>
      <c r="AY116" s="387"/>
      <c r="AZ116" s="387"/>
      <c r="BA116" s="387"/>
      <c r="BB116" s="387"/>
      <c r="BC116" s="387"/>
      <c r="BD116" s="387"/>
      <c r="BE116" s="387">
        <v>1</v>
      </c>
      <c r="BF116" s="387">
        <v>1</v>
      </c>
      <c r="BG116" s="387"/>
      <c r="BH116" s="387"/>
      <c r="BI116" s="387"/>
      <c r="BJ116" s="387"/>
      <c r="BK116" s="389">
        <v>1230</v>
      </c>
      <c r="BL116" s="10">
        <v>1</v>
      </c>
      <c r="BM116" s="10" t="s">
        <v>130</v>
      </c>
      <c r="BN116" s="10">
        <v>105</v>
      </c>
      <c r="BO116" s="10" t="s">
        <v>534</v>
      </c>
      <c r="BP116" s="10" t="s">
        <v>535</v>
      </c>
      <c r="BQ116" s="10">
        <v>1</v>
      </c>
      <c r="BR116" s="10" t="str">
        <f t="shared" si="1"/>
        <v>95_81.1</v>
      </c>
      <c r="BS116" s="282"/>
      <c r="BT116" s="10" t="s">
        <v>447</v>
      </c>
      <c r="BU116" s="10" t="s">
        <v>1781</v>
      </c>
      <c r="BV116" s="10"/>
      <c r="BW116" s="289"/>
      <c r="BX116" s="289"/>
      <c r="BY116" s="9"/>
      <c r="BZ116" s="9"/>
      <c r="CA116" s="9"/>
      <c r="CC116" s="407" t="s">
        <v>1959</v>
      </c>
    </row>
    <row r="117" spans="1:82" s="1" customFormat="1" ht="69" customHeight="1">
      <c r="A117" s="2"/>
      <c r="B117" s="10">
        <v>26</v>
      </c>
      <c r="C117" s="280">
        <v>96</v>
      </c>
      <c r="D117" s="281" t="s">
        <v>536</v>
      </c>
      <c r="E117" s="10" t="s">
        <v>537</v>
      </c>
      <c r="F117" s="10" t="s">
        <v>61</v>
      </c>
      <c r="G117" s="11"/>
      <c r="H117" s="11"/>
      <c r="I117" s="11"/>
      <c r="J117" s="11"/>
      <c r="K117" s="11"/>
      <c r="L117" s="11"/>
      <c r="M117" s="11"/>
      <c r="N117" s="395">
        <v>59</v>
      </c>
      <c r="O117" s="390" t="s">
        <v>528</v>
      </c>
      <c r="P117" s="390" t="s">
        <v>473</v>
      </c>
      <c r="Q117" s="390" t="s">
        <v>64</v>
      </c>
      <c r="R117" s="385">
        <v>12</v>
      </c>
      <c r="S117" s="386">
        <v>36</v>
      </c>
      <c r="T117" s="399"/>
      <c r="U117" s="399">
        <v>1</v>
      </c>
      <c r="V117" s="399"/>
      <c r="W117" s="399"/>
      <c r="X117" s="399"/>
      <c r="Y117" s="399">
        <v>1</v>
      </c>
      <c r="Z117" s="399"/>
      <c r="AA117" s="400"/>
      <c r="AB117" s="383">
        <v>53</v>
      </c>
      <c r="AC117" s="388">
        <v>1</v>
      </c>
      <c r="AD117" s="387" t="s">
        <v>524</v>
      </c>
      <c r="AE117" s="387" t="s">
        <v>92</v>
      </c>
      <c r="AF117" s="387" t="s">
        <v>530</v>
      </c>
      <c r="AG117" s="387" t="s">
        <v>68</v>
      </c>
      <c r="AH117" s="387" t="s">
        <v>68</v>
      </c>
      <c r="AI117" s="387" t="s">
        <v>68</v>
      </c>
      <c r="AJ117" s="387" t="s">
        <v>68</v>
      </c>
      <c r="AK117" s="387" t="s">
        <v>68</v>
      </c>
      <c r="AL117" s="387" t="s">
        <v>511</v>
      </c>
      <c r="AM117" s="387" t="s">
        <v>538</v>
      </c>
      <c r="AN117" s="390" t="s">
        <v>403</v>
      </c>
      <c r="AO117" s="390" t="s">
        <v>404</v>
      </c>
      <c r="AP117" s="390">
        <v>1</v>
      </c>
      <c r="AQ117" s="384" t="s">
        <v>81</v>
      </c>
      <c r="AR117" s="392">
        <v>42163</v>
      </c>
      <c r="AS117" s="392">
        <v>43259</v>
      </c>
      <c r="AT117" s="387"/>
      <c r="AU117" s="387"/>
      <c r="AV117" s="387">
        <v>1</v>
      </c>
      <c r="AW117" s="387"/>
      <c r="AX117" s="387"/>
      <c r="AY117" s="387"/>
      <c r="AZ117" s="387"/>
      <c r="BA117" s="387"/>
      <c r="BB117" s="387"/>
      <c r="BC117" s="387"/>
      <c r="BD117" s="387"/>
      <c r="BE117" s="387">
        <v>1</v>
      </c>
      <c r="BF117" s="387">
        <v>1</v>
      </c>
      <c r="BG117" s="387"/>
      <c r="BH117" s="387"/>
      <c r="BI117" s="387"/>
      <c r="BJ117" s="387"/>
      <c r="BK117" s="389">
        <v>1230</v>
      </c>
      <c r="BL117" s="10"/>
      <c r="BM117" s="10"/>
      <c r="BN117" s="10">
        <v>104</v>
      </c>
      <c r="BO117" s="10" t="s">
        <v>486</v>
      </c>
      <c r="BP117" s="10" t="s">
        <v>74</v>
      </c>
      <c r="BQ117" s="10">
        <v>1</v>
      </c>
      <c r="BR117" s="10" t="str">
        <f t="shared" si="1"/>
        <v>96_81.2</v>
      </c>
      <c r="BS117" s="282"/>
      <c r="BT117" s="10"/>
      <c r="BU117" s="10" t="s">
        <v>1781</v>
      </c>
      <c r="BV117" s="10"/>
      <c r="BW117" s="289"/>
      <c r="BX117" s="289"/>
      <c r="BY117" s="9"/>
      <c r="BZ117" s="9"/>
      <c r="CA117" s="9"/>
      <c r="CC117" s="407" t="s">
        <v>1959</v>
      </c>
    </row>
    <row r="118" spans="1:82" s="1" customFormat="1" ht="69" customHeight="1">
      <c r="A118" s="2"/>
      <c r="B118" s="10">
        <v>27</v>
      </c>
      <c r="C118" s="280">
        <v>97</v>
      </c>
      <c r="D118" s="281" t="s">
        <v>539</v>
      </c>
      <c r="E118" s="10" t="s">
        <v>540</v>
      </c>
      <c r="F118" s="10" t="s">
        <v>61</v>
      </c>
      <c r="G118" s="11"/>
      <c r="H118" s="11"/>
      <c r="I118" s="11"/>
      <c r="J118" s="11"/>
      <c r="K118" s="11" t="s">
        <v>1659</v>
      </c>
      <c r="L118" s="11"/>
      <c r="M118" s="11" t="s">
        <v>1680</v>
      </c>
      <c r="N118" s="395">
        <v>60</v>
      </c>
      <c r="O118" s="390" t="s">
        <v>541</v>
      </c>
      <c r="P118" s="390" t="s">
        <v>473</v>
      </c>
      <c r="Q118" s="390" t="s">
        <v>64</v>
      </c>
      <c r="R118" s="385">
        <v>13</v>
      </c>
      <c r="S118" s="386">
        <v>37</v>
      </c>
      <c r="T118" s="399"/>
      <c r="U118" s="399">
        <v>1</v>
      </c>
      <c r="V118" s="399"/>
      <c r="W118" s="399"/>
      <c r="X118" s="399"/>
      <c r="Y118" s="399">
        <v>1</v>
      </c>
      <c r="Z118" s="399"/>
      <c r="AA118" s="400"/>
      <c r="AB118" s="383">
        <v>50</v>
      </c>
      <c r="AC118" s="388">
        <v>2</v>
      </c>
      <c r="AD118" s="387" t="s">
        <v>515</v>
      </c>
      <c r="AE118" s="387" t="s">
        <v>66</v>
      </c>
      <c r="AF118" s="387" t="s">
        <v>542</v>
      </c>
      <c r="AG118" s="387" t="s">
        <v>68</v>
      </c>
      <c r="AH118" s="387" t="s">
        <v>543</v>
      </c>
      <c r="AI118" s="387" t="s">
        <v>112</v>
      </c>
      <c r="AJ118" s="387" t="s">
        <v>544</v>
      </c>
      <c r="AK118" s="387" t="s">
        <v>68</v>
      </c>
      <c r="AL118" s="387" t="s">
        <v>511</v>
      </c>
      <c r="AM118" s="387" t="s">
        <v>545</v>
      </c>
      <c r="AN118" s="390" t="s">
        <v>403</v>
      </c>
      <c r="AO118" s="390" t="s">
        <v>404</v>
      </c>
      <c r="AP118" s="390">
        <v>1</v>
      </c>
      <c r="AQ118" s="384" t="s">
        <v>81</v>
      </c>
      <c r="AR118" s="392">
        <v>42163</v>
      </c>
      <c r="AS118" s="392">
        <v>43259</v>
      </c>
      <c r="AT118" s="387"/>
      <c r="AU118" s="387"/>
      <c r="AV118" s="387">
        <v>1</v>
      </c>
      <c r="AW118" s="387"/>
      <c r="AX118" s="387"/>
      <c r="AY118" s="387"/>
      <c r="AZ118" s="387"/>
      <c r="BA118" s="387"/>
      <c r="BB118" s="387"/>
      <c r="BC118" s="387"/>
      <c r="BD118" s="387"/>
      <c r="BE118" s="387">
        <v>1</v>
      </c>
      <c r="BF118" s="387">
        <v>1</v>
      </c>
      <c r="BG118" s="387"/>
      <c r="BH118" s="387"/>
      <c r="BI118" s="387"/>
      <c r="BJ118" s="387"/>
      <c r="BK118" s="389">
        <v>1230</v>
      </c>
      <c r="BL118" s="10">
        <v>1</v>
      </c>
      <c r="BM118" s="10" t="s">
        <v>130</v>
      </c>
      <c r="BN118" s="10">
        <v>106</v>
      </c>
      <c r="BO118" s="10" t="s">
        <v>546</v>
      </c>
      <c r="BP118" s="10" t="s">
        <v>547</v>
      </c>
      <c r="BQ118" s="10">
        <v>1</v>
      </c>
      <c r="BR118" s="10" t="str">
        <f t="shared" si="1"/>
        <v>97_82.1</v>
      </c>
      <c r="BS118" s="282"/>
      <c r="BT118" s="10" t="s">
        <v>447</v>
      </c>
      <c r="BU118" s="10" t="s">
        <v>1781</v>
      </c>
      <c r="BV118" s="10"/>
      <c r="BW118" s="289"/>
      <c r="BX118" s="289"/>
      <c r="BY118" s="9"/>
      <c r="BZ118" s="9"/>
      <c r="CA118" s="9"/>
      <c r="CC118" s="407" t="s">
        <v>1959</v>
      </c>
    </row>
    <row r="119" spans="1:82" s="1" customFormat="1" ht="69" customHeight="1">
      <c r="A119" s="2"/>
      <c r="B119" s="10">
        <v>28</v>
      </c>
      <c r="C119" s="280">
        <v>98</v>
      </c>
      <c r="D119" s="281" t="s">
        <v>548</v>
      </c>
      <c r="E119" s="10" t="s">
        <v>549</v>
      </c>
      <c r="F119" s="10" t="s">
        <v>61</v>
      </c>
      <c r="G119" s="11"/>
      <c r="H119" s="11"/>
      <c r="I119" s="11"/>
      <c r="J119" s="11"/>
      <c r="K119" s="11"/>
      <c r="L119" s="11"/>
      <c r="M119" s="11" t="s">
        <v>1682</v>
      </c>
      <c r="N119" s="395">
        <v>61</v>
      </c>
      <c r="O119" s="390" t="s">
        <v>541</v>
      </c>
      <c r="P119" s="390" t="s">
        <v>473</v>
      </c>
      <c r="Q119" s="390" t="s">
        <v>64</v>
      </c>
      <c r="R119" s="385">
        <v>13</v>
      </c>
      <c r="S119" s="386">
        <v>37</v>
      </c>
      <c r="T119" s="399"/>
      <c r="U119" s="399">
        <v>1</v>
      </c>
      <c r="V119" s="399"/>
      <c r="W119" s="399"/>
      <c r="X119" s="399"/>
      <c r="Y119" s="399">
        <v>1</v>
      </c>
      <c r="Z119" s="399"/>
      <c r="AA119" s="400"/>
      <c r="AB119" s="383">
        <v>49</v>
      </c>
      <c r="AC119" s="388">
        <v>1</v>
      </c>
      <c r="AD119" s="387" t="s">
        <v>524</v>
      </c>
      <c r="AE119" s="387" t="s">
        <v>92</v>
      </c>
      <c r="AF119" s="387" t="s">
        <v>542</v>
      </c>
      <c r="AG119" s="387" t="s">
        <v>68</v>
      </c>
      <c r="AH119" s="387" t="s">
        <v>68</v>
      </c>
      <c r="AI119" s="387" t="s">
        <v>68</v>
      </c>
      <c r="AJ119" s="387" t="s">
        <v>68</v>
      </c>
      <c r="AK119" s="387" t="s">
        <v>68</v>
      </c>
      <c r="AL119" s="387" t="s">
        <v>469</v>
      </c>
      <c r="AM119" s="387" t="s">
        <v>550</v>
      </c>
      <c r="AN119" s="390" t="s">
        <v>403</v>
      </c>
      <c r="AO119" s="390" t="s">
        <v>404</v>
      </c>
      <c r="AP119" s="390">
        <v>1</v>
      </c>
      <c r="AQ119" s="384" t="s">
        <v>81</v>
      </c>
      <c r="AR119" s="392">
        <v>42163</v>
      </c>
      <c r="AS119" s="392">
        <v>43259</v>
      </c>
      <c r="AT119" s="387"/>
      <c r="AU119" s="387"/>
      <c r="AV119" s="387">
        <v>1</v>
      </c>
      <c r="AW119" s="387"/>
      <c r="AX119" s="387"/>
      <c r="AY119" s="387"/>
      <c r="AZ119" s="387"/>
      <c r="BA119" s="387"/>
      <c r="BB119" s="387"/>
      <c r="BC119" s="387"/>
      <c r="BD119" s="387"/>
      <c r="BE119" s="387">
        <v>1</v>
      </c>
      <c r="BF119" s="387">
        <v>1</v>
      </c>
      <c r="BG119" s="387"/>
      <c r="BH119" s="387"/>
      <c r="BI119" s="387"/>
      <c r="BJ119" s="387"/>
      <c r="BK119" s="389">
        <v>1230</v>
      </c>
      <c r="BL119" s="10"/>
      <c r="BM119" s="10"/>
      <c r="BN119" s="10">
        <v>107</v>
      </c>
      <c r="BO119" s="10" t="s">
        <v>74</v>
      </c>
      <c r="BP119" s="10" t="s">
        <v>74</v>
      </c>
      <c r="BQ119" s="10">
        <v>1</v>
      </c>
      <c r="BR119" s="10" t="str">
        <f t="shared" si="1"/>
        <v>98_82.2</v>
      </c>
      <c r="BS119" s="282"/>
      <c r="BT119" s="10"/>
      <c r="BU119" s="10" t="s">
        <v>1777</v>
      </c>
      <c r="BV119" s="10"/>
      <c r="BW119" s="289"/>
      <c r="BX119" s="289"/>
      <c r="BY119" s="9"/>
      <c r="BZ119" s="9"/>
      <c r="CA119" s="9"/>
      <c r="CC119" s="407" t="s">
        <v>1959</v>
      </c>
    </row>
    <row r="120" spans="1:82" s="1" customFormat="1" ht="69" customHeight="1">
      <c r="A120" s="2"/>
      <c r="B120" s="11">
        <v>29</v>
      </c>
      <c r="C120" s="280">
        <v>99</v>
      </c>
      <c r="D120" s="284" t="s">
        <v>551</v>
      </c>
      <c r="E120" s="11" t="s">
        <v>552</v>
      </c>
      <c r="F120" s="11" t="s">
        <v>98</v>
      </c>
      <c r="G120" s="11"/>
      <c r="H120" s="11"/>
      <c r="I120" s="11"/>
      <c r="J120" s="11"/>
      <c r="K120" s="11"/>
      <c r="L120" s="11"/>
      <c r="M120" s="11"/>
      <c r="N120" s="390"/>
      <c r="O120" s="390" t="s">
        <v>541</v>
      </c>
      <c r="P120" s="390" t="s">
        <v>473</v>
      </c>
      <c r="Q120" s="390" t="s">
        <v>64</v>
      </c>
      <c r="R120" s="402">
        <v>13</v>
      </c>
      <c r="S120" s="390">
        <v>37</v>
      </c>
      <c r="T120" s="403"/>
      <c r="U120" s="403">
        <v>1</v>
      </c>
      <c r="V120" s="403"/>
      <c r="W120" s="403"/>
      <c r="X120" s="403"/>
      <c r="Y120" s="403">
        <v>1</v>
      </c>
      <c r="Z120" s="403"/>
      <c r="AA120" s="403"/>
      <c r="AB120" s="394">
        <v>49</v>
      </c>
      <c r="AC120" s="403"/>
      <c r="AD120" s="403"/>
      <c r="AE120" s="403"/>
      <c r="AF120" s="403"/>
      <c r="AG120" s="403"/>
      <c r="AH120" s="403"/>
      <c r="AI120" s="403"/>
      <c r="AJ120" s="403"/>
      <c r="AK120" s="403"/>
      <c r="AL120" s="387" t="s">
        <v>469</v>
      </c>
      <c r="AM120" s="387" t="s">
        <v>553</v>
      </c>
      <c r="AN120" s="390" t="s">
        <v>403</v>
      </c>
      <c r="AO120" s="390" t="s">
        <v>404</v>
      </c>
      <c r="AP120" s="390">
        <v>1</v>
      </c>
      <c r="AQ120" s="384" t="s">
        <v>81</v>
      </c>
      <c r="AR120" s="392">
        <v>42163</v>
      </c>
      <c r="AS120" s="392">
        <v>43259</v>
      </c>
      <c r="AT120" s="387"/>
      <c r="AU120" s="387"/>
      <c r="AV120" s="387">
        <v>1</v>
      </c>
      <c r="AW120" s="387"/>
      <c r="AX120" s="387"/>
      <c r="AY120" s="387"/>
      <c r="AZ120" s="387"/>
      <c r="BA120" s="387"/>
      <c r="BB120" s="387"/>
      <c r="BC120" s="387"/>
      <c r="BD120" s="387"/>
      <c r="BE120" s="387">
        <v>1</v>
      </c>
      <c r="BF120" s="387">
        <v>1</v>
      </c>
      <c r="BG120" s="387"/>
      <c r="BH120" s="387"/>
      <c r="BI120" s="387"/>
      <c r="BJ120" s="387"/>
      <c r="BK120" s="389">
        <v>1500</v>
      </c>
      <c r="BL120" s="10"/>
      <c r="BM120" s="10"/>
      <c r="BN120" s="10">
        <v>108</v>
      </c>
      <c r="BO120" s="10" t="s">
        <v>74</v>
      </c>
      <c r="BP120" s="10" t="s">
        <v>74</v>
      </c>
      <c r="BQ120" s="10">
        <v>1</v>
      </c>
      <c r="BR120" s="10" t="str">
        <f t="shared" si="1"/>
        <v>99_82.3</v>
      </c>
      <c r="BS120" s="282"/>
      <c r="BT120" s="10"/>
      <c r="BU120" s="10"/>
      <c r="BV120" s="10" t="s">
        <v>1777</v>
      </c>
      <c r="BW120" s="289"/>
      <c r="BX120" s="289"/>
      <c r="BY120" s="9"/>
      <c r="BZ120" s="9"/>
      <c r="CA120" s="9"/>
      <c r="CC120" s="407" t="s">
        <v>1959</v>
      </c>
    </row>
    <row r="121" spans="1:82" s="1" customFormat="1" ht="69" customHeight="1">
      <c r="A121" s="2"/>
      <c r="B121" s="462" t="s">
        <v>1960</v>
      </c>
      <c r="C121" s="280">
        <v>100</v>
      </c>
      <c r="D121" s="280" t="s">
        <v>555</v>
      </c>
      <c r="E121" s="10" t="s">
        <v>556</v>
      </c>
      <c r="F121" s="10" t="s">
        <v>61</v>
      </c>
      <c r="G121" s="10"/>
      <c r="H121" s="10"/>
      <c r="I121" s="10"/>
      <c r="J121" s="10"/>
      <c r="K121" s="10"/>
      <c r="L121" s="10"/>
      <c r="M121" s="10"/>
      <c r="N121" s="404">
        <v>1</v>
      </c>
      <c r="O121" s="387" t="s">
        <v>557</v>
      </c>
      <c r="P121" s="387"/>
      <c r="Q121" s="384" t="s">
        <v>64</v>
      </c>
      <c r="R121" s="385">
        <v>1</v>
      </c>
      <c r="S121" s="386">
        <v>1</v>
      </c>
      <c r="T121" s="387"/>
      <c r="U121" s="387"/>
      <c r="V121" s="387"/>
      <c r="W121" s="387">
        <v>1</v>
      </c>
      <c r="X121" s="387"/>
      <c r="Y121" s="387"/>
      <c r="Z121" s="387"/>
      <c r="AA121" s="386">
        <v>1</v>
      </c>
      <c r="AB121" s="383">
        <v>119</v>
      </c>
      <c r="AC121" s="388">
        <v>1</v>
      </c>
      <c r="AD121" s="387" t="s">
        <v>558</v>
      </c>
      <c r="AE121" s="387" t="s">
        <v>117</v>
      </c>
      <c r="AF121" s="387" t="s">
        <v>559</v>
      </c>
      <c r="AG121" s="387" t="s">
        <v>199</v>
      </c>
      <c r="AH121" s="387" t="s">
        <v>68</v>
      </c>
      <c r="AI121" s="387" t="s">
        <v>68</v>
      </c>
      <c r="AJ121" s="387" t="s">
        <v>68</v>
      </c>
      <c r="AK121" s="387" t="s">
        <v>68</v>
      </c>
      <c r="AL121" s="387" t="s">
        <v>560</v>
      </c>
      <c r="AM121" s="387" t="s">
        <v>561</v>
      </c>
      <c r="AN121" s="384" t="s">
        <v>562</v>
      </c>
      <c r="AO121" s="384" t="s">
        <v>563</v>
      </c>
      <c r="AP121" s="384"/>
      <c r="AQ121" s="384"/>
      <c r="AR121" s="384"/>
      <c r="AS121" s="384"/>
      <c r="AT121" s="387"/>
      <c r="AU121" s="387"/>
      <c r="AV121" s="387"/>
      <c r="AW121" s="387">
        <v>1</v>
      </c>
      <c r="AX121" s="387"/>
      <c r="AY121" s="387"/>
      <c r="AZ121" s="387"/>
      <c r="BA121" s="387"/>
      <c r="BB121" s="387"/>
      <c r="BC121" s="387"/>
      <c r="BD121" s="387"/>
      <c r="BE121" s="387"/>
      <c r="BF121" s="387"/>
      <c r="BG121" s="387"/>
      <c r="BH121" s="387"/>
      <c r="BI121" s="387"/>
      <c r="BJ121" s="387"/>
      <c r="BK121" s="389">
        <v>1230</v>
      </c>
      <c r="BL121" s="10">
        <v>1</v>
      </c>
      <c r="BM121" s="10" t="s">
        <v>320</v>
      </c>
      <c r="BN121" s="10">
        <v>109</v>
      </c>
      <c r="BO121" s="10" t="s">
        <v>74</v>
      </c>
      <c r="BP121" s="10" t="s">
        <v>564</v>
      </c>
      <c r="BQ121" s="10">
        <v>1</v>
      </c>
      <c r="BR121" s="10" t="str">
        <f t="shared" si="1"/>
        <v>100_3.1</v>
      </c>
      <c r="BS121" s="282"/>
      <c r="BT121" s="10"/>
      <c r="BU121" s="413" t="s">
        <v>1777</v>
      </c>
      <c r="BV121" s="10"/>
      <c r="BW121" s="289"/>
      <c r="BX121" s="289"/>
      <c r="BY121" s="9"/>
      <c r="BZ121" s="9"/>
      <c r="CA121" s="9"/>
      <c r="CC121" s="407" t="s">
        <v>1959</v>
      </c>
      <c r="CD121" s="1">
        <f>1.23*350</f>
        <v>430.5</v>
      </c>
    </row>
    <row r="122" spans="1:82" s="1" customFormat="1" ht="69" customHeight="1">
      <c r="A122" s="2"/>
      <c r="B122" s="462" t="s">
        <v>1961</v>
      </c>
      <c r="C122" s="280">
        <v>101</v>
      </c>
      <c r="D122" s="280">
        <v>2</v>
      </c>
      <c r="E122" s="10" t="s">
        <v>566</v>
      </c>
      <c r="F122" s="10" t="s">
        <v>61</v>
      </c>
      <c r="G122" s="10"/>
      <c r="H122" s="10"/>
      <c r="I122" s="10"/>
      <c r="J122" s="10"/>
      <c r="K122" s="10"/>
      <c r="L122" s="10"/>
      <c r="M122" s="10"/>
      <c r="N122" s="386">
        <v>2</v>
      </c>
      <c r="O122" s="387" t="s">
        <v>557</v>
      </c>
      <c r="P122" s="387"/>
      <c r="Q122" s="384" t="s">
        <v>64</v>
      </c>
      <c r="R122" s="385">
        <v>2</v>
      </c>
      <c r="S122" s="386">
        <v>2</v>
      </c>
      <c r="T122" s="387"/>
      <c r="U122" s="387"/>
      <c r="V122" s="387"/>
      <c r="W122" s="387">
        <v>1</v>
      </c>
      <c r="X122" s="387"/>
      <c r="Y122" s="387"/>
      <c r="Z122" s="387"/>
      <c r="AA122" s="386">
        <v>1</v>
      </c>
      <c r="AB122" s="383">
        <v>118</v>
      </c>
      <c r="AC122" s="388">
        <v>1</v>
      </c>
      <c r="AD122" s="387" t="s">
        <v>91</v>
      </c>
      <c r="AE122" s="387" t="s">
        <v>92</v>
      </c>
      <c r="AF122" s="387" t="s">
        <v>567</v>
      </c>
      <c r="AG122" s="387" t="s">
        <v>68</v>
      </c>
      <c r="AH122" s="387" t="s">
        <v>68</v>
      </c>
      <c r="AI122" s="387" t="s">
        <v>68</v>
      </c>
      <c r="AJ122" s="387" t="s">
        <v>68</v>
      </c>
      <c r="AK122" s="387" t="s">
        <v>68</v>
      </c>
      <c r="AL122" s="387" t="s">
        <v>560</v>
      </c>
      <c r="AM122" s="387" t="s">
        <v>568</v>
      </c>
      <c r="AN122" s="384" t="s">
        <v>562</v>
      </c>
      <c r="AO122" s="384" t="s">
        <v>563</v>
      </c>
      <c r="AP122" s="384"/>
      <c r="AQ122" s="384"/>
      <c r="AR122" s="384"/>
      <c r="AS122" s="384"/>
      <c r="AT122" s="387"/>
      <c r="AU122" s="387"/>
      <c r="AV122" s="387"/>
      <c r="AW122" s="387">
        <v>1</v>
      </c>
      <c r="AX122" s="387"/>
      <c r="AY122" s="387"/>
      <c r="AZ122" s="387"/>
      <c r="BA122" s="387"/>
      <c r="BB122" s="387"/>
      <c r="BC122" s="387"/>
      <c r="BD122" s="387"/>
      <c r="BE122" s="387"/>
      <c r="BF122" s="387"/>
      <c r="BG122" s="387"/>
      <c r="BH122" s="387"/>
      <c r="BI122" s="387"/>
      <c r="BJ122" s="387"/>
      <c r="BK122" s="389">
        <v>1230</v>
      </c>
      <c r="BL122" s="10"/>
      <c r="BM122" s="10"/>
      <c r="BN122" s="10">
        <v>110</v>
      </c>
      <c r="BO122" s="10" t="s">
        <v>74</v>
      </c>
      <c r="BP122" s="10" t="s">
        <v>569</v>
      </c>
      <c r="BQ122" s="10"/>
      <c r="BR122" s="10" t="str">
        <f t="shared" si="1"/>
        <v>101_2</v>
      </c>
      <c r="BS122" s="282"/>
      <c r="BT122" s="10" t="s">
        <v>447</v>
      </c>
      <c r="BU122" s="413" t="s">
        <v>1777</v>
      </c>
      <c r="BV122" s="10"/>
      <c r="BW122" s="289"/>
      <c r="BX122" s="289"/>
      <c r="BY122" s="9"/>
      <c r="BZ122" s="9"/>
      <c r="CA122" s="9"/>
      <c r="CC122" s="407" t="s">
        <v>1959</v>
      </c>
      <c r="CD122" s="1">
        <f>350*1.23</f>
        <v>430.5</v>
      </c>
    </row>
    <row r="123" spans="1:82" s="1" customFormat="1" ht="69" hidden="1" customHeight="1">
      <c r="A123" s="2"/>
      <c r="B123" s="285"/>
      <c r="C123" s="280">
        <v>102</v>
      </c>
      <c r="D123" s="14"/>
      <c r="E123" s="15" t="s">
        <v>570</v>
      </c>
      <c r="F123" s="10" t="s">
        <v>123</v>
      </c>
      <c r="G123" s="10"/>
      <c r="H123" s="10"/>
      <c r="I123" s="10"/>
      <c r="J123" s="10"/>
      <c r="K123" s="10"/>
      <c r="L123" s="10"/>
      <c r="M123" s="10"/>
      <c r="N123" s="386"/>
      <c r="O123" s="398"/>
      <c r="P123" s="398"/>
      <c r="Q123" s="384" t="s">
        <v>64</v>
      </c>
      <c r="R123" s="385" t="s">
        <v>68</v>
      </c>
      <c r="S123" s="386" t="s">
        <v>68</v>
      </c>
      <c r="T123" s="387"/>
      <c r="U123" s="387"/>
      <c r="V123" s="387"/>
      <c r="W123" s="387"/>
      <c r="X123" s="387"/>
      <c r="Y123" s="387"/>
      <c r="Z123" s="387"/>
      <c r="AA123" s="386"/>
      <c r="AB123" s="383"/>
      <c r="AC123" s="388"/>
      <c r="AD123" s="387"/>
      <c r="AE123" s="387"/>
      <c r="AF123" s="387"/>
      <c r="AG123" s="387"/>
      <c r="AH123" s="387"/>
      <c r="AI123" s="387"/>
      <c r="AJ123" s="387"/>
      <c r="AK123" s="387"/>
      <c r="AL123" s="387"/>
      <c r="AM123" s="387"/>
      <c r="AN123" s="384" t="s">
        <v>403</v>
      </c>
      <c r="AO123" s="384" t="s">
        <v>563</v>
      </c>
      <c r="AP123" s="384"/>
      <c r="AQ123" s="384"/>
      <c r="AR123" s="384"/>
      <c r="AS123" s="384"/>
      <c r="AT123" s="387"/>
      <c r="AU123" s="387"/>
      <c r="AV123" s="387"/>
      <c r="AW123" s="387"/>
      <c r="AX123" s="387"/>
      <c r="AY123" s="387"/>
      <c r="AZ123" s="387"/>
      <c r="BA123" s="387"/>
      <c r="BB123" s="387"/>
      <c r="BC123" s="387"/>
      <c r="BD123" s="387"/>
      <c r="BE123" s="387"/>
      <c r="BF123" s="387"/>
      <c r="BG123" s="387"/>
      <c r="BH123" s="387"/>
      <c r="BI123" s="387"/>
      <c r="BJ123" s="387"/>
      <c r="BK123" s="389">
        <v>0</v>
      </c>
      <c r="BL123" s="10"/>
      <c r="BM123" s="10"/>
      <c r="BN123" s="10">
        <v>111</v>
      </c>
      <c r="BO123" s="10" t="s">
        <v>74</v>
      </c>
      <c r="BP123" s="10" t="s">
        <v>571</v>
      </c>
      <c r="BQ123" s="10"/>
      <c r="BR123" s="10" t="str">
        <f t="shared" si="1"/>
        <v>102_</v>
      </c>
      <c r="BS123" s="282"/>
      <c r="BT123" s="10"/>
      <c r="BU123" s="10"/>
      <c r="BV123" s="10"/>
      <c r="BW123" s="414" t="s">
        <v>1777</v>
      </c>
      <c r="BX123" s="289"/>
      <c r="BY123" s="9"/>
      <c r="BZ123" s="9"/>
      <c r="CA123" s="9"/>
      <c r="CC123" s="407"/>
      <c r="CD123" s="1">
        <f>2450*1.23</f>
        <v>3013.5</v>
      </c>
    </row>
    <row r="124" spans="1:82" s="1" customFormat="1" ht="69" customHeight="1">
      <c r="A124" s="2"/>
      <c r="B124" s="462" t="s">
        <v>1962</v>
      </c>
      <c r="C124" s="280">
        <v>103</v>
      </c>
      <c r="D124" s="280">
        <v>5</v>
      </c>
      <c r="E124" s="10" t="s">
        <v>573</v>
      </c>
      <c r="F124" s="10" t="s">
        <v>61</v>
      </c>
      <c r="G124" s="10"/>
      <c r="H124" s="10"/>
      <c r="I124" s="10"/>
      <c r="J124" s="10"/>
      <c r="K124" s="10"/>
      <c r="L124" s="10" t="s">
        <v>1683</v>
      </c>
      <c r="M124" s="10"/>
      <c r="N124" s="386">
        <v>3</v>
      </c>
      <c r="O124" s="387" t="s">
        <v>574</v>
      </c>
      <c r="P124" s="387"/>
      <c r="Q124" s="384" t="s">
        <v>64</v>
      </c>
      <c r="R124" s="385">
        <v>3</v>
      </c>
      <c r="S124" s="386">
        <v>3</v>
      </c>
      <c r="T124" s="387"/>
      <c r="U124" s="387"/>
      <c r="V124" s="387"/>
      <c r="W124" s="387">
        <v>1</v>
      </c>
      <c r="X124" s="387"/>
      <c r="Y124" s="387"/>
      <c r="Z124" s="387"/>
      <c r="AA124" s="386">
        <v>1</v>
      </c>
      <c r="AB124" s="383">
        <v>117</v>
      </c>
      <c r="AC124" s="388">
        <v>1</v>
      </c>
      <c r="AD124" s="387" t="s">
        <v>575</v>
      </c>
      <c r="AE124" s="387" t="s">
        <v>112</v>
      </c>
      <c r="AF124" s="387" t="s">
        <v>576</v>
      </c>
      <c r="AG124" s="387" t="s">
        <v>68</v>
      </c>
      <c r="AH124" s="387" t="s">
        <v>68</v>
      </c>
      <c r="AI124" s="387" t="s">
        <v>68</v>
      </c>
      <c r="AJ124" s="387" t="s">
        <v>68</v>
      </c>
      <c r="AK124" s="387" t="s">
        <v>68</v>
      </c>
      <c r="AL124" s="387" t="s">
        <v>560</v>
      </c>
      <c r="AM124" s="387" t="s">
        <v>577</v>
      </c>
      <c r="AN124" s="384" t="s">
        <v>562</v>
      </c>
      <c r="AO124" s="384" t="s">
        <v>563</v>
      </c>
      <c r="AP124" s="384"/>
      <c r="AQ124" s="384"/>
      <c r="AR124" s="384"/>
      <c r="AS124" s="384"/>
      <c r="AT124" s="387"/>
      <c r="AU124" s="387"/>
      <c r="AV124" s="387"/>
      <c r="AW124" s="387">
        <v>1</v>
      </c>
      <c r="AX124" s="387"/>
      <c r="AY124" s="387"/>
      <c r="AZ124" s="387"/>
      <c r="BA124" s="387"/>
      <c r="BB124" s="387"/>
      <c r="BC124" s="387"/>
      <c r="BD124" s="387"/>
      <c r="BE124" s="387"/>
      <c r="BF124" s="387"/>
      <c r="BG124" s="387"/>
      <c r="BH124" s="387"/>
      <c r="BI124" s="387"/>
      <c r="BJ124" s="387"/>
      <c r="BK124" s="389">
        <v>1230</v>
      </c>
      <c r="BL124" s="10"/>
      <c r="BM124" s="10"/>
      <c r="BN124" s="10">
        <v>112</v>
      </c>
      <c r="BO124" s="10" t="s">
        <v>578</v>
      </c>
      <c r="BP124" s="10" t="s">
        <v>74</v>
      </c>
      <c r="BQ124" s="10"/>
      <c r="BR124" s="10" t="str">
        <f t="shared" si="1"/>
        <v>103_5</v>
      </c>
      <c r="BS124" s="282"/>
      <c r="BT124" s="10"/>
      <c r="BU124" s="413" t="s">
        <v>1777</v>
      </c>
      <c r="BV124" s="10"/>
      <c r="BW124" s="289"/>
      <c r="BX124" s="289"/>
      <c r="BY124" s="9"/>
      <c r="BZ124" s="9"/>
      <c r="CA124" s="9"/>
      <c r="CC124" s="407" t="s">
        <v>1959</v>
      </c>
      <c r="CD124" s="1">
        <f>350*1.23</f>
        <v>430.5</v>
      </c>
    </row>
    <row r="125" spans="1:82" s="1" customFormat="1" ht="69" customHeight="1">
      <c r="A125" s="2"/>
      <c r="B125" s="462" t="s">
        <v>1963</v>
      </c>
      <c r="C125" s="280">
        <v>104</v>
      </c>
      <c r="D125" s="280">
        <v>4</v>
      </c>
      <c r="E125" s="10" t="s">
        <v>580</v>
      </c>
      <c r="F125" s="10" t="s">
        <v>61</v>
      </c>
      <c r="G125" s="10"/>
      <c r="H125" s="10"/>
      <c r="I125" s="10"/>
      <c r="J125" s="10"/>
      <c r="K125" s="10"/>
      <c r="L125" s="10"/>
      <c r="M125" s="10"/>
      <c r="N125" s="386">
        <v>4</v>
      </c>
      <c r="O125" s="387" t="s">
        <v>581</v>
      </c>
      <c r="P125" s="387"/>
      <c r="Q125" s="384" t="s">
        <v>64</v>
      </c>
      <c r="R125" s="385">
        <v>4</v>
      </c>
      <c r="S125" s="386">
        <v>4</v>
      </c>
      <c r="T125" s="387"/>
      <c r="U125" s="387"/>
      <c r="V125" s="387"/>
      <c r="W125" s="387">
        <v>1</v>
      </c>
      <c r="X125" s="387"/>
      <c r="Y125" s="387"/>
      <c r="Z125" s="387"/>
      <c r="AA125" s="386">
        <v>1</v>
      </c>
      <c r="AB125" s="383">
        <v>115</v>
      </c>
      <c r="AC125" s="388">
        <v>1</v>
      </c>
      <c r="AD125" s="387" t="s">
        <v>582</v>
      </c>
      <c r="AE125" s="387" t="s">
        <v>197</v>
      </c>
      <c r="AF125" s="387" t="s">
        <v>583</v>
      </c>
      <c r="AG125" s="387" t="s">
        <v>183</v>
      </c>
      <c r="AH125" s="387" t="s">
        <v>68</v>
      </c>
      <c r="AI125" s="387" t="s">
        <v>68</v>
      </c>
      <c r="AJ125" s="387" t="s">
        <v>68</v>
      </c>
      <c r="AK125" s="387" t="s">
        <v>68</v>
      </c>
      <c r="AL125" s="387" t="s">
        <v>560</v>
      </c>
      <c r="AM125" s="387" t="s">
        <v>584</v>
      </c>
      <c r="AN125" s="384" t="s">
        <v>562</v>
      </c>
      <c r="AO125" s="384" t="s">
        <v>563</v>
      </c>
      <c r="AP125" s="384"/>
      <c r="AQ125" s="384"/>
      <c r="AR125" s="384"/>
      <c r="AS125" s="384"/>
      <c r="AT125" s="387"/>
      <c r="AU125" s="387"/>
      <c r="AV125" s="387"/>
      <c r="AW125" s="387">
        <v>1</v>
      </c>
      <c r="AX125" s="387"/>
      <c r="AY125" s="387"/>
      <c r="AZ125" s="387"/>
      <c r="BA125" s="387"/>
      <c r="BB125" s="387"/>
      <c r="BC125" s="387"/>
      <c r="BD125" s="387"/>
      <c r="BE125" s="387"/>
      <c r="BF125" s="387"/>
      <c r="BG125" s="387"/>
      <c r="BH125" s="387"/>
      <c r="BI125" s="387"/>
      <c r="BJ125" s="387"/>
      <c r="BK125" s="389">
        <v>1230</v>
      </c>
      <c r="BL125" s="10"/>
      <c r="BM125" s="10"/>
      <c r="BN125" s="10">
        <v>113</v>
      </c>
      <c r="BO125" s="10" t="s">
        <v>74</v>
      </c>
      <c r="BP125" s="10" t="s">
        <v>74</v>
      </c>
      <c r="BQ125" s="10">
        <v>1</v>
      </c>
      <c r="BR125" s="10" t="str">
        <f t="shared" si="1"/>
        <v>104_4</v>
      </c>
      <c r="BS125" s="282"/>
      <c r="BT125" s="10"/>
      <c r="BU125" s="413" t="s">
        <v>1777</v>
      </c>
      <c r="BV125" s="10"/>
      <c r="BW125" s="289"/>
      <c r="BX125" s="289"/>
      <c r="BY125" s="9"/>
      <c r="BZ125" s="9"/>
      <c r="CA125" s="9"/>
      <c r="CC125" s="407" t="s">
        <v>1959</v>
      </c>
      <c r="CD125" s="1">
        <f>350*1.23</f>
        <v>430.5</v>
      </c>
    </row>
    <row r="126" spans="1:82" s="1" customFormat="1" ht="69" customHeight="1">
      <c r="A126" s="2"/>
      <c r="B126" s="462" t="s">
        <v>1964</v>
      </c>
      <c r="C126" s="280">
        <v>105</v>
      </c>
      <c r="D126" s="280">
        <v>6</v>
      </c>
      <c r="E126" s="10" t="s">
        <v>586</v>
      </c>
      <c r="F126" s="10" t="s">
        <v>61</v>
      </c>
      <c r="G126" s="10"/>
      <c r="H126" s="10"/>
      <c r="I126" s="10"/>
      <c r="J126" s="10"/>
      <c r="K126" s="10"/>
      <c r="L126" s="10"/>
      <c r="M126" s="10"/>
      <c r="N126" s="386">
        <v>5</v>
      </c>
      <c r="O126" s="387" t="s">
        <v>587</v>
      </c>
      <c r="P126" s="387"/>
      <c r="Q126" s="384" t="s">
        <v>64</v>
      </c>
      <c r="R126" s="385">
        <v>5</v>
      </c>
      <c r="S126" s="386">
        <v>5</v>
      </c>
      <c r="T126" s="387"/>
      <c r="U126" s="387"/>
      <c r="V126" s="387"/>
      <c r="W126" s="387">
        <v>1</v>
      </c>
      <c r="X126" s="387"/>
      <c r="Y126" s="387"/>
      <c r="Z126" s="387"/>
      <c r="AA126" s="386">
        <v>1</v>
      </c>
      <c r="AB126" s="383" t="s">
        <v>68</v>
      </c>
      <c r="AC126" s="388">
        <v>1</v>
      </c>
      <c r="AD126" s="387"/>
      <c r="AE126" s="387" t="s">
        <v>588</v>
      </c>
      <c r="AF126" s="387" t="s">
        <v>589</v>
      </c>
      <c r="AG126" s="387" t="s">
        <v>68</v>
      </c>
      <c r="AH126" s="387" t="s">
        <v>68</v>
      </c>
      <c r="AI126" s="387" t="s">
        <v>68</v>
      </c>
      <c r="AJ126" s="387" t="s">
        <v>68</v>
      </c>
      <c r="AK126" s="387" t="s">
        <v>68</v>
      </c>
      <c r="AL126" s="387" t="s">
        <v>560</v>
      </c>
      <c r="AM126" s="387" t="s">
        <v>590</v>
      </c>
      <c r="AN126" s="384" t="s">
        <v>562</v>
      </c>
      <c r="AO126" s="384" t="s">
        <v>563</v>
      </c>
      <c r="AP126" s="384"/>
      <c r="AQ126" s="384"/>
      <c r="AR126" s="384"/>
      <c r="AS126" s="384"/>
      <c r="AT126" s="387"/>
      <c r="AU126" s="387"/>
      <c r="AV126" s="387"/>
      <c r="AW126" s="387">
        <v>1</v>
      </c>
      <c r="AX126" s="387"/>
      <c r="AY126" s="387"/>
      <c r="AZ126" s="387"/>
      <c r="BA126" s="387"/>
      <c r="BB126" s="387"/>
      <c r="BC126" s="387"/>
      <c r="BD126" s="387"/>
      <c r="BE126" s="387"/>
      <c r="BF126" s="387"/>
      <c r="BG126" s="387"/>
      <c r="BH126" s="387"/>
      <c r="BI126" s="387"/>
      <c r="BJ126" s="387"/>
      <c r="BK126" s="389">
        <v>1230</v>
      </c>
      <c r="BL126" s="10"/>
      <c r="BM126" s="10"/>
      <c r="BN126" s="10">
        <v>114</v>
      </c>
      <c r="BO126" s="10" t="s">
        <v>74</v>
      </c>
      <c r="BP126" s="10" t="s">
        <v>74</v>
      </c>
      <c r="BQ126" s="10">
        <v>1</v>
      </c>
      <c r="BR126" s="10" t="str">
        <f t="shared" si="1"/>
        <v>105_6</v>
      </c>
      <c r="BS126" s="282"/>
      <c r="BT126" s="10"/>
      <c r="BU126" s="413" t="s">
        <v>1777</v>
      </c>
      <c r="BV126" s="10"/>
      <c r="BW126" s="289"/>
      <c r="BX126" s="289"/>
      <c r="BY126" s="9"/>
      <c r="BZ126" s="9"/>
      <c r="CA126" s="9"/>
      <c r="CC126" s="407" t="s">
        <v>1959</v>
      </c>
      <c r="CD126" s="1">
        <f>350*1.23</f>
        <v>430.5</v>
      </c>
    </row>
  </sheetData>
  <autoFilter ref="A3:AMP126">
    <filterColumn colId="80">
      <customFilters>
        <customFilter operator="notEqual" val=" "/>
      </customFilters>
    </filterColumn>
  </autoFilter>
  <pageMargins left="0.23622047244094491" right="0.23622047244094491" top="0.74803149606299213" bottom="0.74803149606299213" header="0.31496062992125984" footer="0.31496062992125984"/>
  <pageSetup paperSize="9" scale="58" firstPageNumber="0" fitToHeight="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3" sqref="A3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1" width="9.5546875" hidden="1" customWidth="1"/>
    <col min="12" max="12" width="9.33203125" style="121" hidden="1" customWidth="1"/>
    <col min="13" max="13" width="32.33203125" style="50" hidden="1" customWidth="1"/>
    <col min="14" max="14" width="19.6640625" style="50" hidden="1" customWidth="1"/>
    <col min="15" max="20" width="12.44140625" hidden="1" customWidth="1"/>
    <col min="21" max="21" width="39.3320312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1970</v>
      </c>
    </row>
    <row r="2" spans="1:30">
      <c r="A2" t="s">
        <v>1971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</v>
      </c>
      <c r="B12" s="232" t="s">
        <v>1869</v>
      </c>
      <c r="C12" s="232" t="s">
        <v>1967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hidden="1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 hidden="1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 hidden="1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 hidden="1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>
      <c r="A31" s="423">
        <v>1</v>
      </c>
      <c r="B31" s="424" t="s">
        <v>1882</v>
      </c>
      <c r="C31" s="424" t="s">
        <v>1967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>
      <c r="A32" s="423">
        <v>2</v>
      </c>
      <c r="B32" s="424" t="s">
        <v>1882</v>
      </c>
      <c r="C32" s="424" t="s">
        <v>1967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pomost mały"/>
        <filter val="tablica z mapą obszaru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6" fitToHeight="0" orientation="landscape" r:id="rId9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108"/>
  <sheetViews>
    <sheetView view="pageBreakPreview" topLeftCell="C1" zoomScale="85" zoomScaleNormal="85" zoomScaleSheetLayoutView="85" workbookViewId="0">
      <pane xSplit="8" ySplit="2" topLeftCell="K3" activePane="bottomRight" state="frozen"/>
      <selection activeCell="C1" sqref="C1"/>
      <selection pane="topRight" activeCell="K1" sqref="K1"/>
      <selection pane="bottomLeft" activeCell="C2" sqref="C2"/>
      <selection pane="bottomRight" activeCell="E70" sqref="E70"/>
    </sheetView>
  </sheetViews>
  <sheetFormatPr defaultColWidth="9.109375" defaultRowHeight="69" customHeight="1" outlineLevelCol="1"/>
  <cols>
    <col min="1" max="1" width="0" style="296" hidden="1" customWidth="1"/>
    <col min="2" max="2" width="9.109375" style="296" hidden="1" customWidth="1"/>
    <col min="3" max="3" width="9.109375" style="353" customWidth="1"/>
    <col min="4" max="4" width="11.88671875" style="354" customWidth="1"/>
    <col min="5" max="5" width="27.5546875" style="296" customWidth="1"/>
    <col min="6" max="6" width="20" style="355" customWidth="1"/>
    <col min="7" max="7" width="5.5546875" style="356" customWidth="1"/>
    <col min="8" max="8" width="28.88671875" style="296" customWidth="1"/>
    <col min="9" max="9" width="19.5546875" style="296" customWidth="1"/>
    <col min="10" max="10" width="10.109375" style="296" customWidth="1"/>
    <col min="11" max="11" width="9.109375" style="354" customWidth="1"/>
    <col min="12" max="12" width="9.109375" style="340" hidden="1" customWidth="1"/>
    <col min="13" max="16" width="9.109375" style="299" hidden="1" customWidth="1" outlineLevel="1"/>
    <col min="17" max="19" width="9.109375" style="296" hidden="1" customWidth="1" outlineLevel="1"/>
    <col min="20" max="20" width="9.109375" style="357" hidden="1" customWidth="1"/>
    <col min="21" max="21" width="9.109375" style="357" hidden="1" customWidth="1" outlineLevel="1"/>
    <col min="22" max="22" width="9.109375" style="358" hidden="1" customWidth="1" outlineLevel="1"/>
    <col min="23" max="23" width="16.88671875" style="359" hidden="1" customWidth="1" outlineLevel="1"/>
    <col min="24" max="27" width="9.109375" style="359" hidden="1" customWidth="1" outlineLevel="1"/>
    <col min="28" max="30" width="9.109375" style="299" hidden="1" customWidth="1" outlineLevel="1"/>
    <col min="31" max="31" width="23.109375" style="355" hidden="1" customWidth="1"/>
    <col min="32" max="32" width="20.6640625" style="355" customWidth="1"/>
    <col min="33" max="34" width="10.109375" style="296" customWidth="1"/>
    <col min="35" max="36" width="10.109375" style="296" hidden="1" customWidth="1"/>
    <col min="37" max="37" width="11" style="296" hidden="1" customWidth="1"/>
    <col min="38" max="38" width="13.88671875" style="296" hidden="1" customWidth="1"/>
    <col min="39" max="41" width="9.109375" style="299" hidden="1" customWidth="1"/>
    <col min="42" max="50" width="13.33203125" style="299" hidden="1" customWidth="1"/>
    <col min="51" max="51" width="15" style="299" hidden="1" customWidth="1"/>
    <col min="52" max="52" width="13.33203125" style="299" hidden="1" customWidth="1"/>
    <col min="53" max="53" width="13.33203125" style="296" hidden="1" customWidth="1"/>
    <col min="54" max="54" width="13.33203125" style="299" hidden="1" customWidth="1"/>
    <col min="55" max="55" width="15.88671875" style="299" hidden="1" customWidth="1"/>
    <col min="56" max="56" width="23.109375" style="300" customWidth="1"/>
    <col min="57" max="57" width="9.109375" style="296" customWidth="1"/>
    <col min="58" max="58" width="22.88671875" style="296" customWidth="1"/>
    <col min="59" max="16384" width="9.109375" style="296"/>
  </cols>
  <sheetData>
    <row r="1" spans="1:58" ht="42" customHeight="1">
      <c r="C1" s="297" t="s">
        <v>1731</v>
      </c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</row>
    <row r="2" spans="1:58" s="306" customFormat="1" ht="75" customHeight="1">
      <c r="A2" s="301" t="s">
        <v>0</v>
      </c>
      <c r="B2" s="302" t="s">
        <v>0</v>
      </c>
      <c r="C2" s="302" t="s">
        <v>0</v>
      </c>
      <c r="D2" s="303" t="s">
        <v>1</v>
      </c>
      <c r="E2" s="302" t="s">
        <v>2</v>
      </c>
      <c r="F2" s="302" t="s">
        <v>3</v>
      </c>
      <c r="G2" s="303" t="s">
        <v>4</v>
      </c>
      <c r="H2" s="302" t="s">
        <v>1732</v>
      </c>
      <c r="I2" s="302" t="s">
        <v>1733</v>
      </c>
      <c r="J2" s="302" t="s">
        <v>7</v>
      </c>
      <c r="K2" s="303" t="s">
        <v>8</v>
      </c>
      <c r="L2" s="303" t="s">
        <v>9</v>
      </c>
      <c r="M2" s="302" t="s">
        <v>10</v>
      </c>
      <c r="N2" s="302" t="s">
        <v>11</v>
      </c>
      <c r="O2" s="302" t="s">
        <v>12</v>
      </c>
      <c r="P2" s="302" t="s">
        <v>13</v>
      </c>
      <c r="Q2" s="302" t="s">
        <v>14</v>
      </c>
      <c r="R2" s="302" t="s">
        <v>15</v>
      </c>
      <c r="S2" s="302" t="s">
        <v>16</v>
      </c>
      <c r="T2" s="303" t="s">
        <v>17</v>
      </c>
      <c r="U2" s="303" t="s">
        <v>18</v>
      </c>
      <c r="V2" s="304" t="s">
        <v>19</v>
      </c>
      <c r="W2" s="302" t="s">
        <v>20</v>
      </c>
      <c r="X2" s="302" t="s">
        <v>21</v>
      </c>
      <c r="Y2" s="302" t="s">
        <v>22</v>
      </c>
      <c r="Z2" s="302" t="s">
        <v>23</v>
      </c>
      <c r="AA2" s="302" t="s">
        <v>24</v>
      </c>
      <c r="AB2" s="302" t="s">
        <v>25</v>
      </c>
      <c r="AC2" s="302" t="s">
        <v>26</v>
      </c>
      <c r="AD2" s="302" t="s">
        <v>27</v>
      </c>
      <c r="AE2" s="302" t="s">
        <v>28</v>
      </c>
      <c r="AF2" s="302" t="s">
        <v>29</v>
      </c>
      <c r="AG2" s="302" t="s">
        <v>30</v>
      </c>
      <c r="AH2" s="302" t="s">
        <v>31</v>
      </c>
      <c r="AI2" s="302" t="s">
        <v>32</v>
      </c>
      <c r="AJ2" s="302" t="s">
        <v>33</v>
      </c>
      <c r="AK2" s="302" t="s">
        <v>34</v>
      </c>
      <c r="AL2" s="302" t="s">
        <v>35</v>
      </c>
      <c r="AM2" s="302" t="s">
        <v>36</v>
      </c>
      <c r="AN2" s="302" t="s">
        <v>37</v>
      </c>
      <c r="AO2" s="302" t="s">
        <v>38</v>
      </c>
      <c r="AP2" s="302" t="s">
        <v>39</v>
      </c>
      <c r="AQ2" s="302" t="s">
        <v>40</v>
      </c>
      <c r="AR2" s="302" t="s">
        <v>41</v>
      </c>
      <c r="AS2" s="302" t="s">
        <v>42</v>
      </c>
      <c r="AT2" s="302" t="s">
        <v>43</v>
      </c>
      <c r="AU2" s="302" t="s">
        <v>44</v>
      </c>
      <c r="AV2" s="302" t="s">
        <v>45</v>
      </c>
      <c r="AW2" s="302" t="s">
        <v>46</v>
      </c>
      <c r="AX2" s="302" t="s">
        <v>47</v>
      </c>
      <c r="AY2" s="302" t="s">
        <v>48</v>
      </c>
      <c r="AZ2" s="302" t="s">
        <v>49</v>
      </c>
      <c r="BA2" s="302" t="s">
        <v>50</v>
      </c>
      <c r="BB2" s="302" t="s">
        <v>51</v>
      </c>
      <c r="BC2" s="302" t="s">
        <v>52</v>
      </c>
      <c r="BD2" s="305" t="s">
        <v>53</v>
      </c>
      <c r="BE2" s="302" t="s">
        <v>54</v>
      </c>
      <c r="BF2" s="302" t="s">
        <v>55</v>
      </c>
    </row>
    <row r="3" spans="1:58" s="317" customFormat="1" ht="69" customHeight="1">
      <c r="A3" s="307">
        <v>1</v>
      </c>
      <c r="B3" s="307">
        <v>1</v>
      </c>
      <c r="C3" s="308">
        <v>1</v>
      </c>
      <c r="D3" s="309">
        <v>9</v>
      </c>
      <c r="E3" s="310" t="s">
        <v>60</v>
      </c>
      <c r="F3" s="310" t="s">
        <v>61</v>
      </c>
      <c r="G3" s="311">
        <v>6</v>
      </c>
      <c r="H3" s="310" t="s">
        <v>62</v>
      </c>
      <c r="I3" s="310" t="s">
        <v>63</v>
      </c>
      <c r="J3" s="310" t="s">
        <v>64</v>
      </c>
      <c r="K3" s="309">
        <v>1</v>
      </c>
      <c r="L3" s="312">
        <v>6</v>
      </c>
      <c r="M3" s="313"/>
      <c r="N3" s="313"/>
      <c r="O3" s="313">
        <v>1</v>
      </c>
      <c r="P3" s="313"/>
      <c r="Q3" s="310"/>
      <c r="R3" s="310"/>
      <c r="S3" s="310">
        <v>1</v>
      </c>
      <c r="T3" s="311"/>
      <c r="U3" s="311">
        <v>109</v>
      </c>
      <c r="V3" s="314">
        <v>1</v>
      </c>
      <c r="W3" s="310" t="s">
        <v>65</v>
      </c>
      <c r="X3" s="310" t="s">
        <v>66</v>
      </c>
      <c r="Y3" s="310" t="s">
        <v>67</v>
      </c>
      <c r="Z3" s="310" t="s">
        <v>68</v>
      </c>
      <c r="AA3" s="310" t="s">
        <v>68</v>
      </c>
      <c r="AB3" s="310" t="s">
        <v>68</v>
      </c>
      <c r="AC3" s="310" t="s">
        <v>68</v>
      </c>
      <c r="AD3" s="310" t="s">
        <v>68</v>
      </c>
      <c r="AE3" s="310" t="s">
        <v>69</v>
      </c>
      <c r="AF3" s="310" t="s">
        <v>70</v>
      </c>
      <c r="AG3" s="310" t="s">
        <v>71</v>
      </c>
      <c r="AH3" s="310" t="s">
        <v>72</v>
      </c>
      <c r="AI3" s="310"/>
      <c r="AJ3" s="310"/>
      <c r="AK3" s="310"/>
      <c r="AL3" s="310"/>
      <c r="AM3" s="315"/>
      <c r="AN3" s="315"/>
      <c r="AO3" s="315"/>
      <c r="AP3" s="315"/>
      <c r="AQ3" s="315"/>
      <c r="AR3" s="315">
        <v>1</v>
      </c>
      <c r="AS3" s="315"/>
      <c r="AT3" s="315"/>
      <c r="AU3" s="315"/>
      <c r="AV3" s="315"/>
      <c r="AW3" s="315"/>
      <c r="AX3" s="315"/>
      <c r="AY3" s="315"/>
      <c r="AZ3" s="315">
        <v>1</v>
      </c>
      <c r="BA3" s="307">
        <v>1</v>
      </c>
      <c r="BB3" s="315"/>
      <c r="BC3" s="315"/>
      <c r="BD3" s="316">
        <v>1230</v>
      </c>
      <c r="BE3" s="315">
        <v>1</v>
      </c>
      <c r="BF3" s="315" t="s">
        <v>746</v>
      </c>
    </row>
    <row r="4" spans="1:58" s="318" customFormat="1" ht="69" customHeight="1">
      <c r="B4" s="315">
        <v>2</v>
      </c>
      <c r="C4" s="308">
        <v>2</v>
      </c>
      <c r="D4" s="309" t="s">
        <v>75</v>
      </c>
      <c r="E4" s="313" t="s">
        <v>76</v>
      </c>
      <c r="F4" s="313" t="s">
        <v>77</v>
      </c>
      <c r="G4" s="319"/>
      <c r="H4" s="319" t="s">
        <v>78</v>
      </c>
      <c r="I4" s="319" t="s">
        <v>63</v>
      </c>
      <c r="J4" s="310" t="s">
        <v>64</v>
      </c>
      <c r="K4" s="308">
        <v>2</v>
      </c>
      <c r="L4" s="315">
        <v>6</v>
      </c>
      <c r="M4" s="313">
        <v>1</v>
      </c>
      <c r="N4" s="313"/>
      <c r="O4" s="313"/>
      <c r="P4" s="313"/>
      <c r="Q4" s="313">
        <v>1</v>
      </c>
      <c r="R4" s="313">
        <v>1</v>
      </c>
      <c r="S4" s="313"/>
      <c r="T4" s="313"/>
      <c r="U4" s="310"/>
      <c r="V4" s="313"/>
      <c r="W4" s="313"/>
      <c r="X4" s="313"/>
      <c r="Y4" s="313"/>
      <c r="Z4" s="313"/>
      <c r="AA4" s="313"/>
      <c r="AB4" s="313"/>
      <c r="AC4" s="313"/>
      <c r="AD4" s="313"/>
      <c r="AE4" s="313" t="s">
        <v>79</v>
      </c>
      <c r="AF4" s="313" t="s">
        <v>80</v>
      </c>
      <c r="AG4" s="310" t="s">
        <v>71</v>
      </c>
      <c r="AH4" s="310" t="s">
        <v>72</v>
      </c>
      <c r="AI4" s="310">
        <v>1</v>
      </c>
      <c r="AJ4" s="310" t="s">
        <v>81</v>
      </c>
      <c r="AK4" s="320">
        <v>42163</v>
      </c>
      <c r="AL4" s="320">
        <v>43259</v>
      </c>
      <c r="AM4" s="315"/>
      <c r="AN4" s="315"/>
      <c r="AO4" s="315">
        <v>1</v>
      </c>
      <c r="AP4" s="315"/>
      <c r="AQ4" s="315"/>
      <c r="AR4" s="315"/>
      <c r="AS4" s="315"/>
      <c r="AT4" s="315">
        <v>1</v>
      </c>
      <c r="AU4" s="315"/>
      <c r="AV4" s="315"/>
      <c r="AW4" s="315"/>
      <c r="AX4" s="315"/>
      <c r="AY4" s="315">
        <v>1</v>
      </c>
      <c r="AZ4" s="315"/>
      <c r="BA4" s="315"/>
      <c r="BB4" s="315"/>
      <c r="BC4" s="315"/>
      <c r="BD4" s="316">
        <v>2450</v>
      </c>
      <c r="BE4" s="315"/>
      <c r="BF4" s="315"/>
    </row>
    <row r="5" spans="1:58" s="317" customFormat="1" ht="69" customHeight="1">
      <c r="A5" s="307">
        <v>2</v>
      </c>
      <c r="B5" s="307">
        <v>3</v>
      </c>
      <c r="C5" s="308">
        <v>3</v>
      </c>
      <c r="D5" s="309" t="s">
        <v>75</v>
      </c>
      <c r="E5" s="310" t="s">
        <v>82</v>
      </c>
      <c r="F5" s="310" t="s">
        <v>61</v>
      </c>
      <c r="G5" s="321">
        <v>7</v>
      </c>
      <c r="H5" s="322" t="s">
        <v>78</v>
      </c>
      <c r="I5" s="322" t="s">
        <v>63</v>
      </c>
      <c r="J5" s="310" t="s">
        <v>64</v>
      </c>
      <c r="K5" s="309">
        <v>2</v>
      </c>
      <c r="L5" s="312">
        <v>6</v>
      </c>
      <c r="M5" s="313"/>
      <c r="N5" s="313"/>
      <c r="O5" s="313">
        <v>1</v>
      </c>
      <c r="P5" s="313"/>
      <c r="Q5" s="310"/>
      <c r="R5" s="310"/>
      <c r="S5" s="310">
        <v>1</v>
      </c>
      <c r="T5" s="311"/>
      <c r="U5" s="311">
        <v>109</v>
      </c>
      <c r="V5" s="314">
        <v>2</v>
      </c>
      <c r="W5" s="310" t="s">
        <v>83</v>
      </c>
      <c r="X5" s="310" t="s">
        <v>66</v>
      </c>
      <c r="Y5" s="310" t="s">
        <v>84</v>
      </c>
      <c r="Z5" s="310" t="s">
        <v>68</v>
      </c>
      <c r="AA5" s="310" t="s">
        <v>85</v>
      </c>
      <c r="AB5" s="310" t="s">
        <v>86</v>
      </c>
      <c r="AC5" s="310" t="s">
        <v>87</v>
      </c>
      <c r="AD5" s="310" t="s">
        <v>68</v>
      </c>
      <c r="AE5" s="310" t="s">
        <v>69</v>
      </c>
      <c r="AF5" s="310" t="s">
        <v>88</v>
      </c>
      <c r="AG5" s="310" t="s">
        <v>71</v>
      </c>
      <c r="AH5" s="310" t="s">
        <v>72</v>
      </c>
      <c r="AI5" s="310"/>
      <c r="AJ5" s="310"/>
      <c r="AK5" s="310"/>
      <c r="AL5" s="310"/>
      <c r="AM5" s="315"/>
      <c r="AN5" s="315"/>
      <c r="AO5" s="315"/>
      <c r="AP5" s="315"/>
      <c r="AQ5" s="315"/>
      <c r="AR5" s="315">
        <v>1</v>
      </c>
      <c r="AS5" s="315"/>
      <c r="AT5" s="315"/>
      <c r="AU5" s="315"/>
      <c r="AV5" s="315"/>
      <c r="AW5" s="315"/>
      <c r="AX5" s="315"/>
      <c r="AY5" s="315"/>
      <c r="AZ5" s="315">
        <v>1</v>
      </c>
      <c r="BA5" s="307">
        <v>1</v>
      </c>
      <c r="BB5" s="315"/>
      <c r="BC5" s="315"/>
      <c r="BD5" s="316">
        <v>1230</v>
      </c>
      <c r="BE5" s="315"/>
      <c r="BF5" s="315"/>
    </row>
    <row r="6" spans="1:58" s="318" customFormat="1" ht="69" customHeight="1">
      <c r="B6" s="315">
        <v>4</v>
      </c>
      <c r="C6" s="308">
        <v>4</v>
      </c>
      <c r="D6" s="309">
        <v>10</v>
      </c>
      <c r="E6" s="313" t="s">
        <v>89</v>
      </c>
      <c r="F6" s="313" t="s">
        <v>61</v>
      </c>
      <c r="G6" s="323" t="s">
        <v>90</v>
      </c>
      <c r="H6" s="319" t="s">
        <v>78</v>
      </c>
      <c r="I6" s="319" t="s">
        <v>63</v>
      </c>
      <c r="J6" s="310" t="s">
        <v>64</v>
      </c>
      <c r="K6" s="309">
        <v>2</v>
      </c>
      <c r="L6" s="312">
        <v>6</v>
      </c>
      <c r="M6" s="313"/>
      <c r="N6" s="313"/>
      <c r="O6" s="313">
        <v>1</v>
      </c>
      <c r="P6" s="313"/>
      <c r="Q6" s="313"/>
      <c r="R6" s="313"/>
      <c r="S6" s="313"/>
      <c r="T6" s="324">
        <v>1</v>
      </c>
      <c r="U6" s="311">
        <v>108</v>
      </c>
      <c r="V6" s="314">
        <v>1</v>
      </c>
      <c r="W6" s="313" t="s">
        <v>91</v>
      </c>
      <c r="X6" s="313" t="s">
        <v>92</v>
      </c>
      <c r="Y6" s="313" t="s">
        <v>84</v>
      </c>
      <c r="Z6" s="313" t="s">
        <v>68</v>
      </c>
      <c r="AA6" s="313" t="s">
        <v>68</v>
      </c>
      <c r="AB6" s="313" t="s">
        <v>68</v>
      </c>
      <c r="AC6" s="313" t="s">
        <v>68</v>
      </c>
      <c r="AD6" s="313" t="s">
        <v>68</v>
      </c>
      <c r="AE6" s="313" t="s">
        <v>93</v>
      </c>
      <c r="AF6" s="313" t="s">
        <v>94</v>
      </c>
      <c r="AG6" s="310" t="s">
        <v>71</v>
      </c>
      <c r="AH6" s="310" t="s">
        <v>72</v>
      </c>
      <c r="AI6" s="310"/>
      <c r="AJ6" s="310"/>
      <c r="AK6" s="310"/>
      <c r="AL6" s="310"/>
      <c r="AM6" s="315"/>
      <c r="AN6" s="315"/>
      <c r="AO6" s="315"/>
      <c r="AP6" s="315"/>
      <c r="AQ6" s="315">
        <v>1</v>
      </c>
      <c r="AR6" s="315"/>
      <c r="AS6" s="315"/>
      <c r="AT6" s="315"/>
      <c r="AU6" s="315"/>
      <c r="AV6" s="315"/>
      <c r="AW6" s="315"/>
      <c r="AX6" s="315"/>
      <c r="AY6" s="315"/>
      <c r="AZ6" s="315"/>
      <c r="BA6" s="315"/>
      <c r="BB6" s="315"/>
      <c r="BC6" s="315"/>
      <c r="BD6" s="316">
        <v>1230</v>
      </c>
      <c r="BE6" s="315"/>
      <c r="BF6" s="315"/>
    </row>
    <row r="7" spans="1:58" s="318" customFormat="1" ht="69" customHeight="1">
      <c r="B7" s="315">
        <v>5</v>
      </c>
      <c r="C7" s="308">
        <v>5</v>
      </c>
      <c r="D7" s="309" t="s">
        <v>96</v>
      </c>
      <c r="E7" s="313" t="s">
        <v>97</v>
      </c>
      <c r="F7" s="313" t="s">
        <v>98</v>
      </c>
      <c r="G7" s="319"/>
      <c r="H7" s="319" t="s">
        <v>78</v>
      </c>
      <c r="I7" s="319" t="s">
        <v>63</v>
      </c>
      <c r="J7" s="310" t="s">
        <v>64</v>
      </c>
      <c r="K7" s="308">
        <v>2</v>
      </c>
      <c r="L7" s="315">
        <v>6</v>
      </c>
      <c r="M7" s="313"/>
      <c r="N7" s="313"/>
      <c r="O7" s="313">
        <v>1</v>
      </c>
      <c r="P7" s="313"/>
      <c r="Q7" s="313"/>
      <c r="R7" s="313"/>
      <c r="S7" s="313"/>
      <c r="T7" s="313">
        <v>1</v>
      </c>
      <c r="U7" s="310">
        <v>108</v>
      </c>
      <c r="V7" s="313"/>
      <c r="W7" s="313"/>
      <c r="X7" s="313"/>
      <c r="Y7" s="313"/>
      <c r="Z7" s="313"/>
      <c r="AA7" s="313"/>
      <c r="AB7" s="313"/>
      <c r="AC7" s="313"/>
      <c r="AD7" s="313"/>
      <c r="AE7" s="313" t="s">
        <v>93</v>
      </c>
      <c r="AF7" s="313" t="s">
        <v>99</v>
      </c>
      <c r="AG7" s="310" t="s">
        <v>71</v>
      </c>
      <c r="AH7" s="310" t="s">
        <v>72</v>
      </c>
      <c r="AI7" s="310"/>
      <c r="AJ7" s="310"/>
      <c r="AK7" s="310"/>
      <c r="AL7" s="310"/>
      <c r="AM7" s="315"/>
      <c r="AN7" s="315"/>
      <c r="AO7" s="315"/>
      <c r="AP7" s="315"/>
      <c r="AQ7" s="315">
        <v>1</v>
      </c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6">
        <v>1500</v>
      </c>
      <c r="BE7" s="315">
        <v>1</v>
      </c>
      <c r="BF7" s="315" t="s">
        <v>496</v>
      </c>
    </row>
    <row r="8" spans="1:58" s="318" customFormat="1" ht="69" customHeight="1">
      <c r="B8" s="315">
        <v>6</v>
      </c>
      <c r="C8" s="308">
        <v>6</v>
      </c>
      <c r="D8" s="309">
        <v>12</v>
      </c>
      <c r="E8" s="313" t="s">
        <v>102</v>
      </c>
      <c r="F8" s="313" t="s">
        <v>77</v>
      </c>
      <c r="G8" s="319"/>
      <c r="H8" s="319" t="s">
        <v>103</v>
      </c>
      <c r="I8" s="319" t="s">
        <v>63</v>
      </c>
      <c r="J8" s="310" t="s">
        <v>64</v>
      </c>
      <c r="K8" s="308">
        <v>3</v>
      </c>
      <c r="L8" s="315">
        <v>7</v>
      </c>
      <c r="M8" s="313">
        <v>1</v>
      </c>
      <c r="N8" s="313"/>
      <c r="O8" s="313"/>
      <c r="P8" s="313"/>
      <c r="Q8" s="313">
        <v>1</v>
      </c>
      <c r="R8" s="313"/>
      <c r="S8" s="313"/>
      <c r="T8" s="313"/>
      <c r="U8" s="310"/>
      <c r="V8" s="313"/>
      <c r="W8" s="313"/>
      <c r="X8" s="313"/>
      <c r="Y8" s="313"/>
      <c r="Z8" s="313"/>
      <c r="AA8" s="313"/>
      <c r="AB8" s="313"/>
      <c r="AC8" s="313"/>
      <c r="AD8" s="313"/>
      <c r="AE8" s="313" t="s">
        <v>104</v>
      </c>
      <c r="AF8" s="313" t="s">
        <v>105</v>
      </c>
      <c r="AG8" s="310" t="s">
        <v>71</v>
      </c>
      <c r="AH8" s="310" t="s">
        <v>72</v>
      </c>
      <c r="AI8" s="310">
        <v>1</v>
      </c>
      <c r="AJ8" s="310" t="s">
        <v>106</v>
      </c>
      <c r="AK8" s="320">
        <v>42139</v>
      </c>
      <c r="AL8" s="320">
        <v>43235</v>
      </c>
      <c r="AM8" s="315">
        <v>1</v>
      </c>
      <c r="AN8" s="315"/>
      <c r="AO8" s="315"/>
      <c r="AP8" s="315"/>
      <c r="AQ8" s="315"/>
      <c r="AR8" s="315"/>
      <c r="AS8" s="315">
        <v>1</v>
      </c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6">
        <v>2450</v>
      </c>
      <c r="BE8" s="315"/>
      <c r="BF8" s="315"/>
    </row>
    <row r="9" spans="1:58" s="318" customFormat="1" ht="69" customHeight="1">
      <c r="B9" s="315">
        <v>7</v>
      </c>
      <c r="C9" s="308">
        <v>7</v>
      </c>
      <c r="D9" s="309">
        <v>12</v>
      </c>
      <c r="E9" s="313" t="s">
        <v>1734</v>
      </c>
      <c r="F9" s="313" t="s">
        <v>61</v>
      </c>
      <c r="G9" s="323">
        <v>9</v>
      </c>
      <c r="H9" s="319" t="s">
        <v>103</v>
      </c>
      <c r="I9" s="319" t="s">
        <v>63</v>
      </c>
      <c r="J9" s="310" t="s">
        <v>64</v>
      </c>
      <c r="K9" s="309">
        <v>3</v>
      </c>
      <c r="L9" s="312">
        <v>7</v>
      </c>
      <c r="M9" s="313"/>
      <c r="N9" s="313"/>
      <c r="O9" s="313">
        <v>1</v>
      </c>
      <c r="P9" s="313"/>
      <c r="Q9" s="313"/>
      <c r="R9" s="313"/>
      <c r="S9" s="313"/>
      <c r="T9" s="324">
        <v>1</v>
      </c>
      <c r="U9" s="311">
        <v>105</v>
      </c>
      <c r="V9" s="314">
        <v>2</v>
      </c>
      <c r="W9" s="313" t="s">
        <v>109</v>
      </c>
      <c r="X9" s="313" t="s">
        <v>66</v>
      </c>
      <c r="Y9" s="313" t="s">
        <v>110</v>
      </c>
      <c r="Z9" s="313" t="s">
        <v>68</v>
      </c>
      <c r="AA9" s="313" t="s">
        <v>111</v>
      </c>
      <c r="AB9" s="313" t="s">
        <v>112</v>
      </c>
      <c r="AC9" s="313" t="s">
        <v>113</v>
      </c>
      <c r="AD9" s="313" t="s">
        <v>68</v>
      </c>
      <c r="AE9" s="313" t="s">
        <v>93</v>
      </c>
      <c r="AF9" s="313" t="s">
        <v>114</v>
      </c>
      <c r="AG9" s="310" t="s">
        <v>71</v>
      </c>
      <c r="AH9" s="310" t="s">
        <v>72</v>
      </c>
      <c r="AI9" s="310"/>
      <c r="AJ9" s="310"/>
      <c r="AK9" s="310"/>
      <c r="AL9" s="310"/>
      <c r="AM9" s="315"/>
      <c r="AN9" s="315"/>
      <c r="AO9" s="315"/>
      <c r="AP9" s="315"/>
      <c r="AQ9" s="315">
        <v>1</v>
      </c>
      <c r="AR9" s="315"/>
      <c r="AS9" s="315"/>
      <c r="AT9" s="315"/>
      <c r="AU9" s="315"/>
      <c r="AV9" s="315"/>
      <c r="AW9" s="315"/>
      <c r="AX9" s="315"/>
      <c r="AY9" s="315"/>
      <c r="AZ9" s="315"/>
      <c r="BA9" s="315"/>
      <c r="BB9" s="315"/>
      <c r="BC9" s="315"/>
      <c r="BD9" s="316">
        <v>1230</v>
      </c>
      <c r="BE9" s="315"/>
      <c r="BF9" s="315"/>
    </row>
    <row r="10" spans="1:58" s="318" customFormat="1" ht="69" customHeight="1">
      <c r="B10" s="315">
        <v>8</v>
      </c>
      <c r="C10" s="308">
        <v>8</v>
      </c>
      <c r="D10" s="309">
        <v>16</v>
      </c>
      <c r="E10" s="313" t="s">
        <v>115</v>
      </c>
      <c r="F10" s="313" t="s">
        <v>61</v>
      </c>
      <c r="G10" s="324">
        <v>10</v>
      </c>
      <c r="H10" s="310" t="s">
        <v>103</v>
      </c>
      <c r="I10" s="310" t="s">
        <v>63</v>
      </c>
      <c r="J10" s="310" t="s">
        <v>64</v>
      </c>
      <c r="K10" s="309">
        <v>4</v>
      </c>
      <c r="L10" s="312">
        <v>8</v>
      </c>
      <c r="M10" s="313"/>
      <c r="N10" s="313"/>
      <c r="O10" s="313">
        <v>1</v>
      </c>
      <c r="P10" s="313"/>
      <c r="Q10" s="313"/>
      <c r="R10" s="313"/>
      <c r="S10" s="313"/>
      <c r="T10" s="324">
        <v>1</v>
      </c>
      <c r="U10" s="311">
        <v>104</v>
      </c>
      <c r="V10" s="314">
        <v>1</v>
      </c>
      <c r="W10" s="313" t="s">
        <v>116</v>
      </c>
      <c r="X10" s="313" t="s">
        <v>117</v>
      </c>
      <c r="Y10" s="313" t="s">
        <v>118</v>
      </c>
      <c r="Z10" s="313" t="s">
        <v>68</v>
      </c>
      <c r="AA10" s="313" t="s">
        <v>68</v>
      </c>
      <c r="AB10" s="313" t="s">
        <v>68</v>
      </c>
      <c r="AC10" s="313" t="s">
        <v>68</v>
      </c>
      <c r="AD10" s="313" t="s">
        <v>68</v>
      </c>
      <c r="AE10" s="313" t="s">
        <v>93</v>
      </c>
      <c r="AF10" s="313" t="s">
        <v>119</v>
      </c>
      <c r="AG10" s="310" t="s">
        <v>71</v>
      </c>
      <c r="AH10" s="310" t="s">
        <v>72</v>
      </c>
      <c r="AI10" s="310"/>
      <c r="AJ10" s="310"/>
      <c r="AK10" s="310"/>
      <c r="AL10" s="310"/>
      <c r="AM10" s="315"/>
      <c r="AN10" s="315"/>
      <c r="AO10" s="315"/>
      <c r="AP10" s="315"/>
      <c r="AQ10" s="315">
        <v>1</v>
      </c>
      <c r="AR10" s="315"/>
      <c r="AS10" s="315"/>
      <c r="AT10" s="315"/>
      <c r="AU10" s="315"/>
      <c r="AV10" s="315"/>
      <c r="AW10" s="315"/>
      <c r="AX10" s="315"/>
      <c r="AY10" s="315"/>
      <c r="AZ10" s="315"/>
      <c r="BA10" s="315"/>
      <c r="BB10" s="315"/>
      <c r="BC10" s="315"/>
      <c r="BD10" s="316">
        <v>1230</v>
      </c>
      <c r="BE10" s="315"/>
      <c r="BF10" s="315"/>
    </row>
    <row r="11" spans="1:58" s="318" customFormat="1" ht="69" customHeight="1">
      <c r="B11" s="315">
        <v>9</v>
      </c>
      <c r="C11" s="308">
        <v>9</v>
      </c>
      <c r="D11" s="309">
        <v>37</v>
      </c>
      <c r="E11" s="313" t="s">
        <v>122</v>
      </c>
      <c r="F11" s="313" t="s">
        <v>123</v>
      </c>
      <c r="G11" s="319"/>
      <c r="H11" s="319" t="s">
        <v>124</v>
      </c>
      <c r="I11" s="319" t="s">
        <v>63</v>
      </c>
      <c r="J11" s="310" t="s">
        <v>64</v>
      </c>
      <c r="K11" s="308">
        <v>5</v>
      </c>
      <c r="L11" s="315">
        <v>9</v>
      </c>
      <c r="M11" s="313">
        <v>1</v>
      </c>
      <c r="N11" s="313">
        <v>1</v>
      </c>
      <c r="O11" s="313">
        <v>1</v>
      </c>
      <c r="P11" s="313"/>
      <c r="Q11" s="313">
        <v>1</v>
      </c>
      <c r="R11" s="313">
        <v>1</v>
      </c>
      <c r="S11" s="313"/>
      <c r="T11" s="313"/>
      <c r="U11" s="310"/>
      <c r="V11" s="313"/>
      <c r="W11" s="313"/>
      <c r="X11" s="313"/>
      <c r="Y11" s="313"/>
      <c r="Z11" s="313"/>
      <c r="AA11" s="313"/>
      <c r="AB11" s="313"/>
      <c r="AC11" s="313"/>
      <c r="AD11" s="313"/>
      <c r="AE11" s="313" t="s">
        <v>79</v>
      </c>
      <c r="AF11" s="313" t="s">
        <v>125</v>
      </c>
      <c r="AG11" s="310" t="s">
        <v>71</v>
      </c>
      <c r="AH11" s="310" t="s">
        <v>72</v>
      </c>
      <c r="AI11" s="310">
        <v>1</v>
      </c>
      <c r="AJ11" s="310" t="s">
        <v>81</v>
      </c>
      <c r="AK11" s="320">
        <v>42163</v>
      </c>
      <c r="AL11" s="320">
        <v>43259</v>
      </c>
      <c r="AM11" s="315"/>
      <c r="AN11" s="315"/>
      <c r="AO11" s="315">
        <v>1</v>
      </c>
      <c r="AP11" s="315"/>
      <c r="AQ11" s="315"/>
      <c r="AR11" s="315"/>
      <c r="AS11" s="315"/>
      <c r="AT11" s="315">
        <v>1</v>
      </c>
      <c r="AU11" s="315"/>
      <c r="AV11" s="315"/>
      <c r="AW11" s="315"/>
      <c r="AX11" s="315"/>
      <c r="AY11" s="315">
        <v>1</v>
      </c>
      <c r="AZ11" s="315"/>
      <c r="BA11" s="315"/>
      <c r="BB11" s="315"/>
      <c r="BC11" s="315"/>
      <c r="BD11" s="316">
        <v>18450</v>
      </c>
      <c r="BE11" s="315"/>
      <c r="BF11" s="315"/>
    </row>
    <row r="12" spans="1:58" s="317" customFormat="1" ht="69" customHeight="1">
      <c r="A12" s="307">
        <v>3</v>
      </c>
      <c r="B12" s="307">
        <v>10</v>
      </c>
      <c r="C12" s="308">
        <v>10</v>
      </c>
      <c r="D12" s="309">
        <v>37</v>
      </c>
      <c r="E12" s="310" t="s">
        <v>1735</v>
      </c>
      <c r="F12" s="310" t="s">
        <v>61</v>
      </c>
      <c r="G12" s="321">
        <v>11</v>
      </c>
      <c r="H12" s="319" t="s">
        <v>124</v>
      </c>
      <c r="I12" s="322" t="s">
        <v>63</v>
      </c>
      <c r="J12" s="310" t="s">
        <v>64</v>
      </c>
      <c r="K12" s="309">
        <v>5</v>
      </c>
      <c r="L12" s="312">
        <v>9</v>
      </c>
      <c r="M12" s="313"/>
      <c r="N12" s="313"/>
      <c r="O12" s="313">
        <v>1</v>
      </c>
      <c r="P12" s="313"/>
      <c r="Q12" s="310"/>
      <c r="R12" s="310"/>
      <c r="S12" s="310">
        <v>1</v>
      </c>
      <c r="T12" s="311"/>
      <c r="U12" s="311">
        <v>103</v>
      </c>
      <c r="V12" s="314">
        <v>1</v>
      </c>
      <c r="W12" s="310" t="s">
        <v>91</v>
      </c>
      <c r="X12" s="310" t="s">
        <v>92</v>
      </c>
      <c r="Y12" s="310" t="s">
        <v>128</v>
      </c>
      <c r="Z12" s="310" t="s">
        <v>68</v>
      </c>
      <c r="AA12" s="310" t="s">
        <v>68</v>
      </c>
      <c r="AB12" s="310" t="s">
        <v>68</v>
      </c>
      <c r="AC12" s="310" t="s">
        <v>68</v>
      </c>
      <c r="AD12" s="310" t="s">
        <v>68</v>
      </c>
      <c r="AE12" s="310" t="s">
        <v>69</v>
      </c>
      <c r="AF12" s="310" t="s">
        <v>129</v>
      </c>
      <c r="AG12" s="310" t="s">
        <v>71</v>
      </c>
      <c r="AH12" s="310" t="s">
        <v>72</v>
      </c>
      <c r="AI12" s="310"/>
      <c r="AJ12" s="310"/>
      <c r="AK12" s="310"/>
      <c r="AL12" s="310"/>
      <c r="AM12" s="315"/>
      <c r="AN12" s="315"/>
      <c r="AO12" s="315"/>
      <c r="AP12" s="315"/>
      <c r="AQ12" s="315"/>
      <c r="AR12" s="315">
        <v>1</v>
      </c>
      <c r="AS12" s="315"/>
      <c r="AT12" s="315"/>
      <c r="AU12" s="315"/>
      <c r="AV12" s="315"/>
      <c r="AW12" s="315"/>
      <c r="AX12" s="315"/>
      <c r="AY12" s="315"/>
      <c r="AZ12" s="315">
        <v>1</v>
      </c>
      <c r="BA12" s="307">
        <v>1</v>
      </c>
      <c r="BB12" s="315"/>
      <c r="BC12" s="315"/>
      <c r="BD12" s="316">
        <v>1230</v>
      </c>
      <c r="BE12" s="315">
        <v>1</v>
      </c>
      <c r="BF12" s="315" t="s">
        <v>746</v>
      </c>
    </row>
    <row r="13" spans="1:58" s="317" customFormat="1" ht="69" customHeight="1">
      <c r="A13" s="307">
        <v>5</v>
      </c>
      <c r="B13" s="307">
        <v>12</v>
      </c>
      <c r="C13" s="308">
        <v>11</v>
      </c>
      <c r="D13" s="309" t="s">
        <v>132</v>
      </c>
      <c r="E13" s="310" t="s">
        <v>133</v>
      </c>
      <c r="F13" s="310" t="s">
        <v>98</v>
      </c>
      <c r="G13" s="322"/>
      <c r="H13" s="322" t="s">
        <v>124</v>
      </c>
      <c r="I13" s="322" t="s">
        <v>63</v>
      </c>
      <c r="J13" s="310" t="s">
        <v>64</v>
      </c>
      <c r="K13" s="308">
        <v>5</v>
      </c>
      <c r="L13" s="315">
        <v>9</v>
      </c>
      <c r="M13" s="313"/>
      <c r="N13" s="313"/>
      <c r="O13" s="313">
        <v>1</v>
      </c>
      <c r="P13" s="313"/>
      <c r="Q13" s="310"/>
      <c r="R13" s="310"/>
      <c r="S13" s="310">
        <v>1</v>
      </c>
      <c r="T13" s="310"/>
      <c r="U13" s="310">
        <v>103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 t="s">
        <v>69</v>
      </c>
      <c r="AF13" s="310" t="s">
        <v>134</v>
      </c>
      <c r="AG13" s="310" t="s">
        <v>71</v>
      </c>
      <c r="AH13" s="310" t="s">
        <v>72</v>
      </c>
      <c r="AI13" s="310"/>
      <c r="AJ13" s="310"/>
      <c r="AK13" s="310"/>
      <c r="AL13" s="310"/>
      <c r="AM13" s="315"/>
      <c r="AN13" s="315"/>
      <c r="AO13" s="315"/>
      <c r="AP13" s="315"/>
      <c r="AQ13" s="315"/>
      <c r="AR13" s="315">
        <v>1</v>
      </c>
      <c r="AS13" s="315"/>
      <c r="AT13" s="315"/>
      <c r="AU13" s="315"/>
      <c r="AV13" s="315"/>
      <c r="AW13" s="315"/>
      <c r="AX13" s="315"/>
      <c r="AY13" s="315"/>
      <c r="AZ13" s="315">
        <v>1</v>
      </c>
      <c r="BA13" s="307">
        <v>1</v>
      </c>
      <c r="BB13" s="315"/>
      <c r="BC13" s="315"/>
      <c r="BD13" s="316">
        <v>1500</v>
      </c>
      <c r="BE13" s="315">
        <v>2</v>
      </c>
      <c r="BF13" s="315" t="s">
        <v>496</v>
      </c>
    </row>
    <row r="14" spans="1:58" s="317" customFormat="1" ht="69" customHeight="1">
      <c r="A14" s="307">
        <v>6</v>
      </c>
      <c r="B14" s="307">
        <v>13</v>
      </c>
      <c r="C14" s="308">
        <v>12</v>
      </c>
      <c r="D14" s="309">
        <v>15</v>
      </c>
      <c r="E14" s="310" t="s">
        <v>136</v>
      </c>
      <c r="F14" s="310" t="s">
        <v>61</v>
      </c>
      <c r="G14" s="311">
        <v>13</v>
      </c>
      <c r="H14" s="310" t="s">
        <v>124</v>
      </c>
      <c r="I14" s="310" t="s">
        <v>63</v>
      </c>
      <c r="J14" s="310" t="s">
        <v>64</v>
      </c>
      <c r="K14" s="309">
        <v>6</v>
      </c>
      <c r="L14" s="312" t="s">
        <v>137</v>
      </c>
      <c r="M14" s="313"/>
      <c r="N14" s="313"/>
      <c r="O14" s="313">
        <v>1</v>
      </c>
      <c r="P14" s="313"/>
      <c r="Q14" s="310"/>
      <c r="R14" s="310"/>
      <c r="S14" s="310">
        <v>1</v>
      </c>
      <c r="T14" s="311"/>
      <c r="U14" s="311">
        <v>102</v>
      </c>
      <c r="V14" s="314">
        <v>1</v>
      </c>
      <c r="W14" s="310" t="s">
        <v>138</v>
      </c>
      <c r="X14" s="310" t="s">
        <v>139</v>
      </c>
      <c r="Y14" s="310" t="s">
        <v>140</v>
      </c>
      <c r="Z14" s="310" t="s">
        <v>68</v>
      </c>
      <c r="AA14" s="310" t="s">
        <v>68</v>
      </c>
      <c r="AB14" s="310" t="s">
        <v>68</v>
      </c>
      <c r="AC14" s="310" t="s">
        <v>68</v>
      </c>
      <c r="AD14" s="310" t="s">
        <v>68</v>
      </c>
      <c r="AE14" s="310" t="s">
        <v>69</v>
      </c>
      <c r="AF14" s="310" t="s">
        <v>141</v>
      </c>
      <c r="AG14" s="310" t="s">
        <v>71</v>
      </c>
      <c r="AH14" s="310" t="s">
        <v>72</v>
      </c>
      <c r="AI14" s="310"/>
      <c r="AJ14" s="310"/>
      <c r="AK14" s="310"/>
      <c r="AL14" s="310"/>
      <c r="AM14" s="315"/>
      <c r="AN14" s="315"/>
      <c r="AO14" s="315"/>
      <c r="AP14" s="315"/>
      <c r="AQ14" s="315"/>
      <c r="AR14" s="315">
        <v>1</v>
      </c>
      <c r="AS14" s="315"/>
      <c r="AT14" s="315"/>
      <c r="AU14" s="315"/>
      <c r="AV14" s="315"/>
      <c r="AW14" s="315"/>
      <c r="AX14" s="315"/>
      <c r="AY14" s="315"/>
      <c r="AZ14" s="315">
        <v>1</v>
      </c>
      <c r="BA14" s="307">
        <v>1</v>
      </c>
      <c r="BB14" s="315"/>
      <c r="BC14" s="315"/>
      <c r="BD14" s="316">
        <v>1230</v>
      </c>
      <c r="BE14" s="315"/>
      <c r="BF14" s="315"/>
    </row>
    <row r="15" spans="1:58" s="318" customFormat="1" ht="69" customHeight="1">
      <c r="B15" s="315">
        <v>14</v>
      </c>
      <c r="C15" s="308">
        <v>13</v>
      </c>
      <c r="D15" s="309">
        <v>14</v>
      </c>
      <c r="E15" s="313" t="s">
        <v>142</v>
      </c>
      <c r="F15" s="313" t="s">
        <v>77</v>
      </c>
      <c r="G15" s="319"/>
      <c r="H15" s="319" t="s">
        <v>143</v>
      </c>
      <c r="I15" s="319" t="s">
        <v>63</v>
      </c>
      <c r="J15" s="310" t="s">
        <v>64</v>
      </c>
      <c r="K15" s="308">
        <v>7</v>
      </c>
      <c r="L15" s="315">
        <v>10</v>
      </c>
      <c r="M15" s="313">
        <v>1</v>
      </c>
      <c r="N15" s="313"/>
      <c r="O15" s="313"/>
      <c r="P15" s="313"/>
      <c r="Q15" s="313">
        <v>1</v>
      </c>
      <c r="R15" s="313">
        <v>1</v>
      </c>
      <c r="S15" s="313"/>
      <c r="T15" s="313"/>
      <c r="U15" s="310"/>
      <c r="V15" s="313"/>
      <c r="W15" s="313"/>
      <c r="X15" s="313"/>
      <c r="Y15" s="313"/>
      <c r="Z15" s="313"/>
      <c r="AA15" s="313"/>
      <c r="AB15" s="313"/>
      <c r="AC15" s="313"/>
      <c r="AD15" s="313"/>
      <c r="AE15" s="313" t="s">
        <v>79</v>
      </c>
      <c r="AF15" s="313" t="s">
        <v>144</v>
      </c>
      <c r="AG15" s="310" t="s">
        <v>71</v>
      </c>
      <c r="AH15" s="310" t="s">
        <v>72</v>
      </c>
      <c r="AI15" s="310">
        <v>1</v>
      </c>
      <c r="AJ15" s="310" t="s">
        <v>81</v>
      </c>
      <c r="AK15" s="320">
        <v>42163</v>
      </c>
      <c r="AL15" s="320">
        <v>43259</v>
      </c>
      <c r="AM15" s="315"/>
      <c r="AN15" s="315"/>
      <c r="AO15" s="315">
        <v>1</v>
      </c>
      <c r="AP15" s="315"/>
      <c r="AQ15" s="315"/>
      <c r="AR15" s="315"/>
      <c r="AS15" s="315"/>
      <c r="AT15" s="315">
        <v>1</v>
      </c>
      <c r="AU15" s="315"/>
      <c r="AV15" s="315"/>
      <c r="AW15" s="315"/>
      <c r="AX15" s="315"/>
      <c r="AY15" s="315">
        <v>1</v>
      </c>
      <c r="AZ15" s="315"/>
      <c r="BA15" s="315"/>
      <c r="BB15" s="315"/>
      <c r="BC15" s="315"/>
      <c r="BD15" s="316">
        <v>2450</v>
      </c>
      <c r="BE15" s="315"/>
      <c r="BF15" s="315"/>
    </row>
    <row r="16" spans="1:58" s="317" customFormat="1" ht="69" customHeight="1">
      <c r="A16" s="307">
        <v>7</v>
      </c>
      <c r="B16" s="307">
        <v>15</v>
      </c>
      <c r="C16" s="308">
        <v>14</v>
      </c>
      <c r="D16" s="309">
        <v>14</v>
      </c>
      <c r="E16" s="310" t="s">
        <v>146</v>
      </c>
      <c r="F16" s="310" t="s">
        <v>61</v>
      </c>
      <c r="G16" s="321">
        <v>14</v>
      </c>
      <c r="H16" s="322" t="s">
        <v>143</v>
      </c>
      <c r="I16" s="322" t="s">
        <v>63</v>
      </c>
      <c r="J16" s="310" t="s">
        <v>64</v>
      </c>
      <c r="K16" s="309">
        <v>7</v>
      </c>
      <c r="L16" s="312">
        <v>10</v>
      </c>
      <c r="M16" s="313"/>
      <c r="N16" s="313"/>
      <c r="O16" s="313">
        <v>1</v>
      </c>
      <c r="P16" s="313"/>
      <c r="Q16" s="310"/>
      <c r="R16" s="310"/>
      <c r="S16" s="310">
        <v>1</v>
      </c>
      <c r="T16" s="311"/>
      <c r="U16" s="311">
        <v>101</v>
      </c>
      <c r="V16" s="314">
        <v>2</v>
      </c>
      <c r="W16" s="310" t="s">
        <v>147</v>
      </c>
      <c r="X16" s="310" t="s">
        <v>66</v>
      </c>
      <c r="Y16" s="310" t="s">
        <v>148</v>
      </c>
      <c r="Z16" s="310" t="s">
        <v>68</v>
      </c>
      <c r="AA16" s="310" t="s">
        <v>149</v>
      </c>
      <c r="AB16" s="310" t="s">
        <v>112</v>
      </c>
      <c r="AC16" s="310" t="s">
        <v>150</v>
      </c>
      <c r="AD16" s="310" t="s">
        <v>68</v>
      </c>
      <c r="AE16" s="310" t="s">
        <v>69</v>
      </c>
      <c r="AF16" s="310" t="s">
        <v>151</v>
      </c>
      <c r="AG16" s="310" t="s">
        <v>71</v>
      </c>
      <c r="AH16" s="310" t="s">
        <v>72</v>
      </c>
      <c r="AI16" s="310"/>
      <c r="AJ16" s="310"/>
      <c r="AK16" s="310"/>
      <c r="AL16" s="310"/>
      <c r="AM16" s="315"/>
      <c r="AN16" s="315"/>
      <c r="AO16" s="315"/>
      <c r="AP16" s="315"/>
      <c r="AQ16" s="315"/>
      <c r="AR16" s="315">
        <v>1</v>
      </c>
      <c r="AS16" s="315"/>
      <c r="AT16" s="315"/>
      <c r="AU16" s="315"/>
      <c r="AV16" s="315"/>
      <c r="AW16" s="315"/>
      <c r="AX16" s="315"/>
      <c r="AY16" s="315"/>
      <c r="AZ16" s="315">
        <v>1</v>
      </c>
      <c r="BA16" s="307">
        <v>1</v>
      </c>
      <c r="BB16" s="315"/>
      <c r="BC16" s="315"/>
      <c r="BD16" s="316">
        <v>1230</v>
      </c>
      <c r="BE16" s="315"/>
      <c r="BF16" s="315"/>
    </row>
    <row r="17" spans="1:58" s="317" customFormat="1" ht="69" customHeight="1">
      <c r="A17" s="307">
        <v>8</v>
      </c>
      <c r="B17" s="307">
        <v>16</v>
      </c>
      <c r="C17" s="308">
        <v>15</v>
      </c>
      <c r="D17" s="309">
        <v>14</v>
      </c>
      <c r="E17" s="310" t="s">
        <v>153</v>
      </c>
      <c r="F17" s="310" t="s">
        <v>61</v>
      </c>
      <c r="G17" s="321">
        <v>15</v>
      </c>
      <c r="H17" s="322" t="s">
        <v>143</v>
      </c>
      <c r="I17" s="322" t="s">
        <v>63</v>
      </c>
      <c r="J17" s="310" t="s">
        <v>64</v>
      </c>
      <c r="K17" s="309">
        <v>7</v>
      </c>
      <c r="L17" s="312">
        <v>10</v>
      </c>
      <c r="M17" s="313"/>
      <c r="N17" s="313"/>
      <c r="O17" s="313">
        <v>1</v>
      </c>
      <c r="P17" s="313"/>
      <c r="Q17" s="310"/>
      <c r="R17" s="310"/>
      <c r="S17" s="310">
        <v>1</v>
      </c>
      <c r="T17" s="311"/>
      <c r="U17" s="311">
        <v>101</v>
      </c>
      <c r="V17" s="314">
        <v>1</v>
      </c>
      <c r="W17" s="310" t="s">
        <v>91</v>
      </c>
      <c r="X17" s="310" t="s">
        <v>92</v>
      </c>
      <c r="Y17" s="310" t="s">
        <v>148</v>
      </c>
      <c r="Z17" s="310" t="s">
        <v>68</v>
      </c>
      <c r="AA17" s="310" t="s">
        <v>68</v>
      </c>
      <c r="AB17" s="310" t="s">
        <v>68</v>
      </c>
      <c r="AC17" s="310" t="s">
        <v>68</v>
      </c>
      <c r="AD17" s="310" t="s">
        <v>68</v>
      </c>
      <c r="AE17" s="310" t="s">
        <v>69</v>
      </c>
      <c r="AF17" s="310" t="s">
        <v>154</v>
      </c>
      <c r="AG17" s="310" t="s">
        <v>71</v>
      </c>
      <c r="AH17" s="310" t="s">
        <v>72</v>
      </c>
      <c r="AI17" s="310"/>
      <c r="AJ17" s="310"/>
      <c r="AK17" s="310"/>
      <c r="AL17" s="310"/>
      <c r="AM17" s="315"/>
      <c r="AN17" s="315"/>
      <c r="AO17" s="315"/>
      <c r="AP17" s="315"/>
      <c r="AQ17" s="315"/>
      <c r="AR17" s="315">
        <v>1</v>
      </c>
      <c r="AS17" s="315"/>
      <c r="AT17" s="315"/>
      <c r="AU17" s="315"/>
      <c r="AV17" s="315"/>
      <c r="AW17" s="315"/>
      <c r="AX17" s="315"/>
      <c r="AY17" s="315"/>
      <c r="AZ17" s="315">
        <v>1</v>
      </c>
      <c r="BA17" s="307">
        <v>1</v>
      </c>
      <c r="BB17" s="315"/>
      <c r="BC17" s="315"/>
      <c r="BD17" s="316">
        <v>1230</v>
      </c>
      <c r="BE17" s="315"/>
      <c r="BF17" s="315"/>
    </row>
    <row r="18" spans="1:58" s="318" customFormat="1" ht="69" customHeight="1">
      <c r="B18" s="315">
        <v>17</v>
      </c>
      <c r="C18" s="308">
        <v>16</v>
      </c>
      <c r="D18" s="309">
        <v>38</v>
      </c>
      <c r="E18" s="313" t="s">
        <v>155</v>
      </c>
      <c r="F18" s="313" t="s">
        <v>77</v>
      </c>
      <c r="G18" s="319"/>
      <c r="H18" s="319" t="s">
        <v>156</v>
      </c>
      <c r="I18" s="319" t="s">
        <v>63</v>
      </c>
      <c r="J18" s="310" t="s">
        <v>64</v>
      </c>
      <c r="K18" s="308">
        <v>8</v>
      </c>
      <c r="L18" s="315">
        <v>12</v>
      </c>
      <c r="M18" s="313">
        <v>1</v>
      </c>
      <c r="N18" s="313"/>
      <c r="O18" s="313"/>
      <c r="P18" s="313"/>
      <c r="Q18" s="313">
        <v>1</v>
      </c>
      <c r="R18" s="313">
        <v>1</v>
      </c>
      <c r="S18" s="313"/>
      <c r="T18" s="313"/>
      <c r="U18" s="310"/>
      <c r="V18" s="313"/>
      <c r="W18" s="313"/>
      <c r="X18" s="313"/>
      <c r="Y18" s="313"/>
      <c r="Z18" s="313"/>
      <c r="AA18" s="313"/>
      <c r="AB18" s="313"/>
      <c r="AC18" s="313"/>
      <c r="AD18" s="313"/>
      <c r="AE18" s="313" t="s">
        <v>79</v>
      </c>
      <c r="AF18" s="313" t="s">
        <v>157</v>
      </c>
      <c r="AG18" s="310" t="s">
        <v>71</v>
      </c>
      <c r="AH18" s="310" t="s">
        <v>72</v>
      </c>
      <c r="AI18" s="310">
        <v>1</v>
      </c>
      <c r="AJ18" s="310" t="s">
        <v>81</v>
      </c>
      <c r="AK18" s="320">
        <v>42163</v>
      </c>
      <c r="AL18" s="320">
        <v>43259</v>
      </c>
      <c r="AM18" s="315"/>
      <c r="AN18" s="315"/>
      <c r="AO18" s="315">
        <v>1</v>
      </c>
      <c r="AP18" s="315"/>
      <c r="AQ18" s="315"/>
      <c r="AR18" s="315"/>
      <c r="AS18" s="315"/>
      <c r="AT18" s="315">
        <v>1</v>
      </c>
      <c r="AU18" s="315"/>
      <c r="AV18" s="315"/>
      <c r="AW18" s="315"/>
      <c r="AX18" s="315"/>
      <c r="AY18" s="315">
        <v>1</v>
      </c>
      <c r="AZ18" s="315"/>
      <c r="BA18" s="315"/>
      <c r="BB18" s="315"/>
      <c r="BC18" s="315"/>
      <c r="BD18" s="316">
        <v>2450</v>
      </c>
      <c r="BE18" s="315"/>
      <c r="BF18" s="315"/>
    </row>
    <row r="19" spans="1:58" s="318" customFormat="1" ht="69" customHeight="1">
      <c r="B19" s="315">
        <v>18</v>
      </c>
      <c r="C19" s="308">
        <v>17</v>
      </c>
      <c r="D19" s="309">
        <v>38</v>
      </c>
      <c r="E19" s="313" t="s">
        <v>159</v>
      </c>
      <c r="F19" s="313" t="s">
        <v>61</v>
      </c>
      <c r="G19" s="323">
        <v>16</v>
      </c>
      <c r="H19" s="319" t="s">
        <v>156</v>
      </c>
      <c r="I19" s="319" t="s">
        <v>63</v>
      </c>
      <c r="J19" s="310" t="s">
        <v>64</v>
      </c>
      <c r="K19" s="309">
        <v>8</v>
      </c>
      <c r="L19" s="312">
        <v>12</v>
      </c>
      <c r="M19" s="313"/>
      <c r="N19" s="313"/>
      <c r="O19" s="313"/>
      <c r="P19" s="313">
        <v>1</v>
      </c>
      <c r="Q19" s="313"/>
      <c r="R19" s="313">
        <v>1</v>
      </c>
      <c r="S19" s="313"/>
      <c r="T19" s="324">
        <v>1</v>
      </c>
      <c r="U19" s="311">
        <v>97</v>
      </c>
      <c r="V19" s="314">
        <v>2</v>
      </c>
      <c r="W19" s="313" t="s">
        <v>147</v>
      </c>
      <c r="X19" s="313" t="s">
        <v>66</v>
      </c>
      <c r="Y19" s="313" t="s">
        <v>160</v>
      </c>
      <c r="Z19" s="313" t="s">
        <v>68</v>
      </c>
      <c r="AA19" s="313" t="s">
        <v>161</v>
      </c>
      <c r="AB19" s="313" t="s">
        <v>162</v>
      </c>
      <c r="AC19" s="313" t="s">
        <v>160</v>
      </c>
      <c r="AD19" s="313" t="s">
        <v>68</v>
      </c>
      <c r="AE19" s="313" t="s">
        <v>163</v>
      </c>
      <c r="AF19" s="313" t="s">
        <v>164</v>
      </c>
      <c r="AG19" s="310" t="s">
        <v>71</v>
      </c>
      <c r="AH19" s="310" t="s">
        <v>72</v>
      </c>
      <c r="AI19" s="310">
        <v>1</v>
      </c>
      <c r="AJ19" s="310" t="s">
        <v>81</v>
      </c>
      <c r="AK19" s="320">
        <v>42163</v>
      </c>
      <c r="AL19" s="320">
        <v>43259</v>
      </c>
      <c r="AM19" s="315"/>
      <c r="AN19" s="315"/>
      <c r="AO19" s="315">
        <v>1</v>
      </c>
      <c r="AP19" s="315"/>
      <c r="AQ19" s="315"/>
      <c r="AR19" s="315"/>
      <c r="AS19" s="315"/>
      <c r="AT19" s="315">
        <v>1</v>
      </c>
      <c r="AU19" s="315"/>
      <c r="AV19" s="315"/>
      <c r="AW19" s="315"/>
      <c r="AX19" s="315"/>
      <c r="AY19" s="315">
        <v>1</v>
      </c>
      <c r="AZ19" s="315"/>
      <c r="BA19" s="315"/>
      <c r="BB19" s="315"/>
      <c r="BC19" s="315"/>
      <c r="BD19" s="316">
        <v>1230</v>
      </c>
      <c r="BE19" s="315"/>
      <c r="BF19" s="315"/>
    </row>
    <row r="20" spans="1:58" s="317" customFormat="1" ht="69" customHeight="1">
      <c r="A20" s="307">
        <v>9</v>
      </c>
      <c r="B20" s="307">
        <v>19</v>
      </c>
      <c r="C20" s="308">
        <v>18</v>
      </c>
      <c r="D20" s="309">
        <v>39</v>
      </c>
      <c r="E20" s="310" t="s">
        <v>165</v>
      </c>
      <c r="F20" s="310" t="s">
        <v>123</v>
      </c>
      <c r="G20" s="322"/>
      <c r="H20" s="322" t="s">
        <v>156</v>
      </c>
      <c r="I20" s="322" t="s">
        <v>63</v>
      </c>
      <c r="J20" s="310" t="s">
        <v>64</v>
      </c>
      <c r="K20" s="308">
        <v>8</v>
      </c>
      <c r="L20" s="315">
        <v>12</v>
      </c>
      <c r="M20" s="313">
        <v>1</v>
      </c>
      <c r="N20" s="313">
        <v>1</v>
      </c>
      <c r="O20" s="313">
        <v>1</v>
      </c>
      <c r="P20" s="313"/>
      <c r="Q20" s="310">
        <v>1</v>
      </c>
      <c r="R20" s="310">
        <v>1</v>
      </c>
      <c r="S20" s="310">
        <v>1</v>
      </c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 t="s">
        <v>166</v>
      </c>
      <c r="AF20" s="310" t="s">
        <v>167</v>
      </c>
      <c r="AG20" s="310" t="s">
        <v>71</v>
      </c>
      <c r="AH20" s="310" t="s">
        <v>72</v>
      </c>
      <c r="AI20" s="310">
        <v>1</v>
      </c>
      <c r="AJ20" s="310" t="s">
        <v>81</v>
      </c>
      <c r="AK20" s="320">
        <v>42163</v>
      </c>
      <c r="AL20" s="320">
        <v>43259</v>
      </c>
      <c r="AM20" s="315"/>
      <c r="AN20" s="315"/>
      <c r="AO20" s="315">
        <v>1</v>
      </c>
      <c r="AP20" s="315"/>
      <c r="AQ20" s="315"/>
      <c r="AR20" s="315"/>
      <c r="AS20" s="315"/>
      <c r="AT20" s="315">
        <v>1</v>
      </c>
      <c r="AU20" s="315"/>
      <c r="AV20" s="315"/>
      <c r="AW20" s="315"/>
      <c r="AX20" s="315"/>
      <c r="AY20" s="315">
        <v>1</v>
      </c>
      <c r="AZ20" s="315">
        <v>1</v>
      </c>
      <c r="BA20" s="307">
        <v>1</v>
      </c>
      <c r="BB20" s="315"/>
      <c r="BC20" s="315"/>
      <c r="BD20" s="316">
        <v>18450</v>
      </c>
      <c r="BE20" s="315"/>
      <c r="BF20" s="315"/>
    </row>
    <row r="21" spans="1:58" s="317" customFormat="1" ht="69" customHeight="1">
      <c r="A21" s="307">
        <v>10</v>
      </c>
      <c r="B21" s="307">
        <v>20</v>
      </c>
      <c r="C21" s="308">
        <v>19</v>
      </c>
      <c r="D21" s="309">
        <v>39</v>
      </c>
      <c r="E21" s="310" t="s">
        <v>1736</v>
      </c>
      <c r="F21" s="310" t="s">
        <v>61</v>
      </c>
      <c r="G21" s="321">
        <v>17</v>
      </c>
      <c r="H21" s="322" t="s">
        <v>156</v>
      </c>
      <c r="I21" s="322" t="s">
        <v>63</v>
      </c>
      <c r="J21" s="310" t="s">
        <v>64</v>
      </c>
      <c r="K21" s="309">
        <v>8</v>
      </c>
      <c r="L21" s="312">
        <v>12</v>
      </c>
      <c r="M21" s="313"/>
      <c r="N21" s="313"/>
      <c r="O21" s="313">
        <v>1</v>
      </c>
      <c r="P21" s="313"/>
      <c r="Q21" s="310"/>
      <c r="R21" s="310"/>
      <c r="S21" s="310">
        <v>1</v>
      </c>
      <c r="T21" s="311"/>
      <c r="U21" s="311">
        <v>97</v>
      </c>
      <c r="V21" s="314">
        <v>1</v>
      </c>
      <c r="W21" s="310" t="s">
        <v>91</v>
      </c>
      <c r="X21" s="310" t="s">
        <v>92</v>
      </c>
      <c r="Y21" s="310" t="s">
        <v>160</v>
      </c>
      <c r="Z21" s="310" t="s">
        <v>68</v>
      </c>
      <c r="AA21" s="310" t="s">
        <v>68</v>
      </c>
      <c r="AB21" s="310" t="s">
        <v>68</v>
      </c>
      <c r="AC21" s="310" t="s">
        <v>68</v>
      </c>
      <c r="AD21" s="310" t="s">
        <v>68</v>
      </c>
      <c r="AE21" s="310" t="s">
        <v>69</v>
      </c>
      <c r="AF21" s="310" t="s">
        <v>170</v>
      </c>
      <c r="AG21" s="310" t="s">
        <v>71</v>
      </c>
      <c r="AH21" s="310" t="s">
        <v>72</v>
      </c>
      <c r="AI21" s="310"/>
      <c r="AJ21" s="310"/>
      <c r="AK21" s="310"/>
      <c r="AL21" s="310"/>
      <c r="AM21" s="315"/>
      <c r="AN21" s="315"/>
      <c r="AO21" s="315"/>
      <c r="AP21" s="315"/>
      <c r="AQ21" s="315"/>
      <c r="AR21" s="315">
        <v>1</v>
      </c>
      <c r="AS21" s="315"/>
      <c r="AT21" s="315"/>
      <c r="AU21" s="315"/>
      <c r="AV21" s="315"/>
      <c r="AW21" s="315"/>
      <c r="AX21" s="315"/>
      <c r="AY21" s="315"/>
      <c r="AZ21" s="315">
        <v>1</v>
      </c>
      <c r="BA21" s="307">
        <v>1</v>
      </c>
      <c r="BB21" s="315"/>
      <c r="BC21" s="315"/>
      <c r="BD21" s="316">
        <v>1230</v>
      </c>
      <c r="BE21" s="315"/>
      <c r="BF21" s="315"/>
    </row>
    <row r="22" spans="1:58" s="317" customFormat="1" ht="69" customHeight="1">
      <c r="A22" s="307">
        <v>11</v>
      </c>
      <c r="B22" s="307">
        <v>21</v>
      </c>
      <c r="C22" s="308">
        <v>20</v>
      </c>
      <c r="D22" s="309">
        <v>34</v>
      </c>
      <c r="E22" s="310" t="s">
        <v>1737</v>
      </c>
      <c r="F22" s="310" t="s">
        <v>61</v>
      </c>
      <c r="G22" s="321">
        <v>18</v>
      </c>
      <c r="H22" s="322" t="s">
        <v>156</v>
      </c>
      <c r="I22" s="322" t="s">
        <v>63</v>
      </c>
      <c r="J22" s="310" t="s">
        <v>64</v>
      </c>
      <c r="K22" s="309">
        <v>8</v>
      </c>
      <c r="L22" s="312">
        <v>12</v>
      </c>
      <c r="M22" s="313"/>
      <c r="N22" s="313"/>
      <c r="O22" s="313">
        <v>1</v>
      </c>
      <c r="P22" s="313"/>
      <c r="Q22" s="310"/>
      <c r="R22" s="310"/>
      <c r="S22" s="310">
        <v>1</v>
      </c>
      <c r="T22" s="311"/>
      <c r="U22" s="311">
        <v>97</v>
      </c>
      <c r="V22" s="314">
        <v>1</v>
      </c>
      <c r="W22" s="310" t="s">
        <v>173</v>
      </c>
      <c r="X22" s="310" t="s">
        <v>117</v>
      </c>
      <c r="Y22" s="310" t="s">
        <v>174</v>
      </c>
      <c r="Z22" s="310" t="s">
        <v>68</v>
      </c>
      <c r="AA22" s="310" t="s">
        <v>68</v>
      </c>
      <c r="AB22" s="310" t="s">
        <v>68</v>
      </c>
      <c r="AC22" s="310" t="s">
        <v>68</v>
      </c>
      <c r="AD22" s="310" t="s">
        <v>68</v>
      </c>
      <c r="AE22" s="310" t="s">
        <v>69</v>
      </c>
      <c r="AF22" s="310" t="s">
        <v>175</v>
      </c>
      <c r="AG22" s="310" t="s">
        <v>71</v>
      </c>
      <c r="AH22" s="310" t="s">
        <v>72</v>
      </c>
      <c r="AI22" s="310"/>
      <c r="AJ22" s="310"/>
      <c r="AK22" s="310"/>
      <c r="AL22" s="310"/>
      <c r="AM22" s="315"/>
      <c r="AN22" s="315"/>
      <c r="AO22" s="315"/>
      <c r="AP22" s="315"/>
      <c r="AQ22" s="315"/>
      <c r="AR22" s="315">
        <v>1</v>
      </c>
      <c r="AS22" s="315"/>
      <c r="AT22" s="315"/>
      <c r="AU22" s="315"/>
      <c r="AV22" s="315"/>
      <c r="AW22" s="315"/>
      <c r="AX22" s="315"/>
      <c r="AY22" s="315"/>
      <c r="AZ22" s="315">
        <v>1</v>
      </c>
      <c r="BA22" s="307">
        <v>1</v>
      </c>
      <c r="BB22" s="315"/>
      <c r="BC22" s="315"/>
      <c r="BD22" s="316">
        <v>1230</v>
      </c>
      <c r="BE22" s="315"/>
      <c r="BF22" s="315"/>
    </row>
    <row r="23" spans="1:58" s="317" customFormat="1" ht="69" customHeight="1">
      <c r="A23" s="307">
        <v>12</v>
      </c>
      <c r="B23" s="307">
        <v>22</v>
      </c>
      <c r="C23" s="308">
        <v>21</v>
      </c>
      <c r="D23" s="309" t="s">
        <v>177</v>
      </c>
      <c r="E23" s="310" t="s">
        <v>178</v>
      </c>
      <c r="F23" s="310" t="s">
        <v>98</v>
      </c>
      <c r="G23" s="322"/>
      <c r="H23" s="322" t="s">
        <v>156</v>
      </c>
      <c r="I23" s="322" t="s">
        <v>63</v>
      </c>
      <c r="J23" s="310" t="s">
        <v>64</v>
      </c>
      <c r="K23" s="308">
        <v>8</v>
      </c>
      <c r="L23" s="315">
        <v>12</v>
      </c>
      <c r="M23" s="313"/>
      <c r="N23" s="313"/>
      <c r="O23" s="313">
        <v>1</v>
      </c>
      <c r="P23" s="313"/>
      <c r="Q23" s="310"/>
      <c r="R23" s="310"/>
      <c r="S23" s="310">
        <v>1</v>
      </c>
      <c r="T23" s="310"/>
      <c r="U23" s="310">
        <v>97</v>
      </c>
      <c r="V23" s="310"/>
      <c r="W23" s="310"/>
      <c r="X23" s="310"/>
      <c r="Y23" s="310"/>
      <c r="Z23" s="310"/>
      <c r="AA23" s="310"/>
      <c r="AB23" s="310"/>
      <c r="AC23" s="310"/>
      <c r="AD23" s="310"/>
      <c r="AE23" s="310" t="s">
        <v>69</v>
      </c>
      <c r="AF23" s="310" t="s">
        <v>175</v>
      </c>
      <c r="AG23" s="310" t="s">
        <v>71</v>
      </c>
      <c r="AH23" s="310" t="s">
        <v>72</v>
      </c>
      <c r="AI23" s="310"/>
      <c r="AJ23" s="310"/>
      <c r="AK23" s="310"/>
      <c r="AL23" s="310"/>
      <c r="AM23" s="315"/>
      <c r="AN23" s="315"/>
      <c r="AO23" s="315"/>
      <c r="AP23" s="315"/>
      <c r="AQ23" s="315"/>
      <c r="AR23" s="315">
        <v>1</v>
      </c>
      <c r="AS23" s="315"/>
      <c r="AT23" s="315"/>
      <c r="AU23" s="315"/>
      <c r="AV23" s="315"/>
      <c r="AW23" s="315"/>
      <c r="AX23" s="315"/>
      <c r="AY23" s="315"/>
      <c r="AZ23" s="315">
        <v>1</v>
      </c>
      <c r="BA23" s="307">
        <v>1</v>
      </c>
      <c r="BB23" s="315"/>
      <c r="BC23" s="315"/>
      <c r="BD23" s="316">
        <v>1500</v>
      </c>
      <c r="BE23" s="315"/>
      <c r="BF23" s="315"/>
    </row>
    <row r="24" spans="1:58" s="317" customFormat="1" ht="69" customHeight="1">
      <c r="A24" s="307">
        <v>13</v>
      </c>
      <c r="B24" s="307">
        <v>23</v>
      </c>
      <c r="C24" s="308">
        <v>22</v>
      </c>
      <c r="D24" s="309">
        <v>36</v>
      </c>
      <c r="E24" s="310" t="s">
        <v>179</v>
      </c>
      <c r="F24" s="310" t="s">
        <v>61</v>
      </c>
      <c r="G24" s="311">
        <v>19</v>
      </c>
      <c r="H24" s="310" t="s">
        <v>143</v>
      </c>
      <c r="I24" s="310" t="s">
        <v>63</v>
      </c>
      <c r="J24" s="310" t="s">
        <v>64</v>
      </c>
      <c r="K24" s="309">
        <v>9</v>
      </c>
      <c r="L24" s="312">
        <v>11</v>
      </c>
      <c r="M24" s="313"/>
      <c r="N24" s="313"/>
      <c r="O24" s="313">
        <v>1</v>
      </c>
      <c r="P24" s="313"/>
      <c r="Q24" s="310"/>
      <c r="R24" s="310"/>
      <c r="S24" s="310">
        <v>1</v>
      </c>
      <c r="T24" s="311"/>
      <c r="U24" s="311">
        <v>97</v>
      </c>
      <c r="V24" s="314">
        <v>1</v>
      </c>
      <c r="W24" s="310" t="s">
        <v>180</v>
      </c>
      <c r="X24" s="310" t="s">
        <v>181</v>
      </c>
      <c r="Y24" s="310" t="s">
        <v>182</v>
      </c>
      <c r="Z24" s="310" t="s">
        <v>183</v>
      </c>
      <c r="AA24" s="310" t="s">
        <v>68</v>
      </c>
      <c r="AB24" s="310" t="s">
        <v>68</v>
      </c>
      <c r="AC24" s="310" t="s">
        <v>68</v>
      </c>
      <c r="AD24" s="310" t="s">
        <v>68</v>
      </c>
      <c r="AE24" s="310" t="s">
        <v>69</v>
      </c>
      <c r="AF24" s="310" t="s">
        <v>175</v>
      </c>
      <c r="AG24" s="310" t="s">
        <v>71</v>
      </c>
      <c r="AH24" s="310" t="s">
        <v>72</v>
      </c>
      <c r="AI24" s="310"/>
      <c r="AJ24" s="310"/>
      <c r="AK24" s="310"/>
      <c r="AL24" s="310"/>
      <c r="AM24" s="315"/>
      <c r="AN24" s="315"/>
      <c r="AO24" s="315"/>
      <c r="AP24" s="315"/>
      <c r="AQ24" s="315"/>
      <c r="AR24" s="315">
        <v>1</v>
      </c>
      <c r="AS24" s="315"/>
      <c r="AT24" s="315"/>
      <c r="AU24" s="315"/>
      <c r="AV24" s="315"/>
      <c r="AW24" s="315"/>
      <c r="AX24" s="315"/>
      <c r="AY24" s="315"/>
      <c r="AZ24" s="315">
        <v>1</v>
      </c>
      <c r="BA24" s="307">
        <v>1</v>
      </c>
      <c r="BB24" s="315"/>
      <c r="BC24" s="315"/>
      <c r="BD24" s="316">
        <v>1230</v>
      </c>
      <c r="BE24" s="315"/>
      <c r="BF24" s="315"/>
    </row>
    <row r="25" spans="1:58" s="317" customFormat="1" ht="69" customHeight="1">
      <c r="A25" s="307">
        <v>14</v>
      </c>
      <c r="B25" s="307">
        <v>24</v>
      </c>
      <c r="C25" s="308">
        <v>23</v>
      </c>
      <c r="D25" s="309">
        <v>18</v>
      </c>
      <c r="E25" s="310" t="s">
        <v>185</v>
      </c>
      <c r="F25" s="310" t="s">
        <v>123</v>
      </c>
      <c r="G25" s="322"/>
      <c r="H25" s="322" t="s">
        <v>186</v>
      </c>
      <c r="I25" s="322" t="s">
        <v>63</v>
      </c>
      <c r="J25" s="310" t="s">
        <v>64</v>
      </c>
      <c r="K25" s="308">
        <v>10</v>
      </c>
      <c r="L25" s="315">
        <v>13</v>
      </c>
      <c r="M25" s="313">
        <v>1</v>
      </c>
      <c r="N25" s="313">
        <v>1</v>
      </c>
      <c r="O25" s="313">
        <v>1</v>
      </c>
      <c r="P25" s="313"/>
      <c r="Q25" s="310">
        <v>1</v>
      </c>
      <c r="R25" s="310">
        <v>1</v>
      </c>
      <c r="S25" s="310">
        <v>1</v>
      </c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 t="s">
        <v>166</v>
      </c>
      <c r="AF25" s="310" t="s">
        <v>187</v>
      </c>
      <c r="AG25" s="310" t="s">
        <v>71</v>
      </c>
      <c r="AH25" s="310" t="s">
        <v>72</v>
      </c>
      <c r="AI25" s="310">
        <v>1</v>
      </c>
      <c r="AJ25" s="310" t="s">
        <v>81</v>
      </c>
      <c r="AK25" s="320">
        <v>42163</v>
      </c>
      <c r="AL25" s="320">
        <v>43259</v>
      </c>
      <c r="AM25" s="315"/>
      <c r="AN25" s="315"/>
      <c r="AO25" s="315">
        <v>1</v>
      </c>
      <c r="AP25" s="315"/>
      <c r="AQ25" s="315"/>
      <c r="AR25" s="315"/>
      <c r="AS25" s="315"/>
      <c r="AT25" s="315">
        <v>1</v>
      </c>
      <c r="AU25" s="315"/>
      <c r="AV25" s="315"/>
      <c r="AW25" s="315"/>
      <c r="AX25" s="315"/>
      <c r="AY25" s="315">
        <v>1</v>
      </c>
      <c r="AZ25" s="315">
        <v>1</v>
      </c>
      <c r="BA25" s="307">
        <v>1</v>
      </c>
      <c r="BB25" s="315"/>
      <c r="BC25" s="315"/>
      <c r="BD25" s="316">
        <v>18450</v>
      </c>
      <c r="BE25" s="315"/>
      <c r="BF25" s="315"/>
    </row>
    <row r="26" spans="1:58" s="317" customFormat="1" ht="69" customHeight="1">
      <c r="A26" s="307">
        <v>15</v>
      </c>
      <c r="B26" s="307">
        <v>25</v>
      </c>
      <c r="C26" s="308">
        <v>24</v>
      </c>
      <c r="D26" s="309">
        <v>18</v>
      </c>
      <c r="E26" s="310" t="s">
        <v>190</v>
      </c>
      <c r="F26" s="310" t="s">
        <v>61</v>
      </c>
      <c r="G26" s="321">
        <v>20</v>
      </c>
      <c r="H26" s="322" t="s">
        <v>186</v>
      </c>
      <c r="I26" s="322" t="s">
        <v>63</v>
      </c>
      <c r="J26" s="310" t="s">
        <v>64</v>
      </c>
      <c r="K26" s="309">
        <v>10</v>
      </c>
      <c r="L26" s="312">
        <v>13</v>
      </c>
      <c r="M26" s="313"/>
      <c r="N26" s="313"/>
      <c r="O26" s="313">
        <v>1</v>
      </c>
      <c r="P26" s="313"/>
      <c r="Q26" s="310"/>
      <c r="R26" s="310"/>
      <c r="S26" s="310">
        <v>1</v>
      </c>
      <c r="T26" s="311"/>
      <c r="U26" s="311">
        <v>95</v>
      </c>
      <c r="V26" s="314">
        <v>2</v>
      </c>
      <c r="W26" s="310" t="s">
        <v>91</v>
      </c>
      <c r="X26" s="310" t="s">
        <v>92</v>
      </c>
      <c r="Y26" s="310" t="s">
        <v>191</v>
      </c>
      <c r="Z26" s="310" t="s">
        <v>192</v>
      </c>
      <c r="AA26" s="310" t="s">
        <v>193</v>
      </c>
      <c r="AB26" s="310" t="s">
        <v>66</v>
      </c>
      <c r="AC26" s="325" t="s">
        <v>191</v>
      </c>
      <c r="AD26" s="310" t="s">
        <v>68</v>
      </c>
      <c r="AE26" s="310" t="s">
        <v>69</v>
      </c>
      <c r="AF26" s="310" t="s">
        <v>194</v>
      </c>
      <c r="AG26" s="310" t="s">
        <v>71</v>
      </c>
      <c r="AH26" s="310" t="s">
        <v>72</v>
      </c>
      <c r="AI26" s="310"/>
      <c r="AJ26" s="310"/>
      <c r="AK26" s="310"/>
      <c r="AL26" s="310"/>
      <c r="AM26" s="315"/>
      <c r="AN26" s="315"/>
      <c r="AO26" s="315"/>
      <c r="AP26" s="315"/>
      <c r="AQ26" s="315"/>
      <c r="AR26" s="315">
        <v>1</v>
      </c>
      <c r="AS26" s="315"/>
      <c r="AT26" s="315"/>
      <c r="AU26" s="315"/>
      <c r="AV26" s="315"/>
      <c r="AW26" s="315"/>
      <c r="AX26" s="315"/>
      <c r="AY26" s="315"/>
      <c r="AZ26" s="315">
        <v>1</v>
      </c>
      <c r="BA26" s="307">
        <v>1</v>
      </c>
      <c r="BB26" s="315"/>
      <c r="BC26" s="315"/>
      <c r="BD26" s="316">
        <v>1230</v>
      </c>
      <c r="BE26" s="315">
        <v>1</v>
      </c>
      <c r="BF26" s="315" t="s">
        <v>746</v>
      </c>
    </row>
    <row r="27" spans="1:58" s="317" customFormat="1" ht="69" customHeight="1">
      <c r="A27" s="307">
        <v>16</v>
      </c>
      <c r="B27" s="307">
        <v>26</v>
      </c>
      <c r="C27" s="308">
        <v>25</v>
      </c>
      <c r="D27" s="309">
        <v>18</v>
      </c>
      <c r="E27" s="310" t="s">
        <v>195</v>
      </c>
      <c r="F27" s="310" t="s">
        <v>61</v>
      </c>
      <c r="G27" s="321">
        <v>21</v>
      </c>
      <c r="H27" s="322" t="s">
        <v>186</v>
      </c>
      <c r="I27" s="322" t="s">
        <v>63</v>
      </c>
      <c r="J27" s="310" t="s">
        <v>64</v>
      </c>
      <c r="K27" s="309">
        <v>10</v>
      </c>
      <c r="L27" s="312">
        <v>13</v>
      </c>
      <c r="M27" s="313"/>
      <c r="N27" s="313"/>
      <c r="O27" s="313">
        <v>1</v>
      </c>
      <c r="P27" s="313"/>
      <c r="Q27" s="310"/>
      <c r="R27" s="310"/>
      <c r="S27" s="310">
        <v>1</v>
      </c>
      <c r="T27" s="311"/>
      <c r="U27" s="311">
        <v>95</v>
      </c>
      <c r="V27" s="314">
        <v>2</v>
      </c>
      <c r="W27" s="310" t="s">
        <v>196</v>
      </c>
      <c r="X27" s="310" t="s">
        <v>197</v>
      </c>
      <c r="Y27" s="310" t="s">
        <v>198</v>
      </c>
      <c r="Z27" s="310" t="s">
        <v>199</v>
      </c>
      <c r="AA27" s="310" t="s">
        <v>200</v>
      </c>
      <c r="AB27" s="310" t="s">
        <v>201</v>
      </c>
      <c r="AC27" s="310" t="s">
        <v>199</v>
      </c>
      <c r="AD27" s="310" t="s">
        <v>199</v>
      </c>
      <c r="AE27" s="310" t="s">
        <v>69</v>
      </c>
      <c r="AF27" s="310" t="s">
        <v>187</v>
      </c>
      <c r="AG27" s="310" t="s">
        <v>71</v>
      </c>
      <c r="AH27" s="310" t="s">
        <v>72</v>
      </c>
      <c r="AI27" s="310"/>
      <c r="AJ27" s="310"/>
      <c r="AK27" s="310"/>
      <c r="AL27" s="310"/>
      <c r="AM27" s="315"/>
      <c r="AN27" s="315"/>
      <c r="AO27" s="315"/>
      <c r="AP27" s="315"/>
      <c r="AQ27" s="315"/>
      <c r="AR27" s="315">
        <v>1</v>
      </c>
      <c r="AS27" s="315"/>
      <c r="AT27" s="315"/>
      <c r="AU27" s="315"/>
      <c r="AV27" s="315"/>
      <c r="AW27" s="315"/>
      <c r="AX27" s="315"/>
      <c r="AY27" s="315"/>
      <c r="AZ27" s="315">
        <v>1</v>
      </c>
      <c r="BA27" s="307">
        <v>1</v>
      </c>
      <c r="BB27" s="315"/>
      <c r="BC27" s="315"/>
      <c r="BD27" s="316">
        <v>1230</v>
      </c>
      <c r="BE27" s="315"/>
      <c r="BF27" s="315"/>
    </row>
    <row r="28" spans="1:58" s="317" customFormat="1" ht="69" customHeight="1">
      <c r="A28" s="307">
        <v>17</v>
      </c>
      <c r="B28" s="307">
        <v>27</v>
      </c>
      <c r="C28" s="308">
        <v>26</v>
      </c>
      <c r="D28" s="309">
        <v>18</v>
      </c>
      <c r="E28" s="310" t="s">
        <v>204</v>
      </c>
      <c r="F28" s="310" t="s">
        <v>98</v>
      </c>
      <c r="G28" s="322"/>
      <c r="H28" s="322" t="s">
        <v>186</v>
      </c>
      <c r="I28" s="322" t="s">
        <v>63</v>
      </c>
      <c r="J28" s="310" t="s">
        <v>64</v>
      </c>
      <c r="K28" s="308">
        <v>10</v>
      </c>
      <c r="L28" s="315">
        <v>13</v>
      </c>
      <c r="M28" s="313"/>
      <c r="N28" s="313"/>
      <c r="O28" s="313">
        <v>1</v>
      </c>
      <c r="P28" s="313"/>
      <c r="Q28" s="310"/>
      <c r="R28" s="310"/>
      <c r="S28" s="310">
        <v>1</v>
      </c>
      <c r="T28" s="310"/>
      <c r="U28" s="310">
        <v>95</v>
      </c>
      <c r="V28" s="310"/>
      <c r="W28" s="310"/>
      <c r="X28" s="310"/>
      <c r="Y28" s="310"/>
      <c r="Z28" s="310"/>
      <c r="AA28" s="310"/>
      <c r="AB28" s="310"/>
      <c r="AC28" s="310"/>
      <c r="AD28" s="310"/>
      <c r="AE28" s="310" t="s">
        <v>69</v>
      </c>
      <c r="AF28" s="310" t="s">
        <v>205</v>
      </c>
      <c r="AG28" s="310" t="s">
        <v>71</v>
      </c>
      <c r="AH28" s="310" t="s">
        <v>72</v>
      </c>
      <c r="AI28" s="310"/>
      <c r="AJ28" s="310"/>
      <c r="AK28" s="310"/>
      <c r="AL28" s="310"/>
      <c r="AM28" s="315"/>
      <c r="AN28" s="315"/>
      <c r="AO28" s="315"/>
      <c r="AP28" s="315"/>
      <c r="AQ28" s="315"/>
      <c r="AR28" s="315">
        <v>1</v>
      </c>
      <c r="AS28" s="315"/>
      <c r="AT28" s="315"/>
      <c r="AU28" s="315"/>
      <c r="AV28" s="315"/>
      <c r="AW28" s="315"/>
      <c r="AX28" s="315"/>
      <c r="AY28" s="315"/>
      <c r="AZ28" s="315">
        <v>1</v>
      </c>
      <c r="BA28" s="307">
        <v>1</v>
      </c>
      <c r="BB28" s="315"/>
      <c r="BC28" s="315"/>
      <c r="BD28" s="316">
        <v>1500</v>
      </c>
      <c r="BE28" s="315">
        <v>2</v>
      </c>
      <c r="BF28" s="315" t="s">
        <v>496</v>
      </c>
    </row>
    <row r="29" spans="1:58" s="317" customFormat="1" ht="69" customHeight="1">
      <c r="A29" s="307">
        <v>18</v>
      </c>
      <c r="B29" s="307">
        <v>28</v>
      </c>
      <c r="C29" s="308">
        <v>27</v>
      </c>
      <c r="D29" s="309">
        <v>32</v>
      </c>
      <c r="E29" s="310" t="s">
        <v>208</v>
      </c>
      <c r="F29" s="310" t="s">
        <v>61</v>
      </c>
      <c r="G29" s="311">
        <v>22</v>
      </c>
      <c r="H29" s="310" t="s">
        <v>209</v>
      </c>
      <c r="I29" s="310" t="s">
        <v>210</v>
      </c>
      <c r="J29" s="310" t="s">
        <v>64</v>
      </c>
      <c r="K29" s="309">
        <v>11</v>
      </c>
      <c r="L29" s="312">
        <v>14</v>
      </c>
      <c r="M29" s="313"/>
      <c r="N29" s="313"/>
      <c r="O29" s="313">
        <v>1</v>
      </c>
      <c r="P29" s="313"/>
      <c r="Q29" s="310"/>
      <c r="R29" s="310"/>
      <c r="S29" s="310">
        <v>1</v>
      </c>
      <c r="T29" s="311"/>
      <c r="U29" s="311">
        <v>91</v>
      </c>
      <c r="V29" s="314">
        <v>1</v>
      </c>
      <c r="W29" s="310" t="s">
        <v>211</v>
      </c>
      <c r="X29" s="310" t="s">
        <v>117</v>
      </c>
      <c r="Y29" s="310" t="s">
        <v>212</v>
      </c>
      <c r="Z29" s="310" t="s">
        <v>68</v>
      </c>
      <c r="AA29" s="310" t="s">
        <v>68</v>
      </c>
      <c r="AB29" s="310" t="s">
        <v>68</v>
      </c>
      <c r="AC29" s="310" t="s">
        <v>68</v>
      </c>
      <c r="AD29" s="310" t="s">
        <v>68</v>
      </c>
      <c r="AE29" s="310" t="s">
        <v>69</v>
      </c>
      <c r="AF29" s="310" t="s">
        <v>213</v>
      </c>
      <c r="AG29" s="310" t="s">
        <v>71</v>
      </c>
      <c r="AH29" s="310" t="s">
        <v>72</v>
      </c>
      <c r="AI29" s="310"/>
      <c r="AJ29" s="310"/>
      <c r="AK29" s="310"/>
      <c r="AL29" s="310"/>
      <c r="AM29" s="315"/>
      <c r="AN29" s="315"/>
      <c r="AO29" s="315"/>
      <c r="AP29" s="315"/>
      <c r="AQ29" s="315"/>
      <c r="AR29" s="315">
        <v>1</v>
      </c>
      <c r="AS29" s="315"/>
      <c r="AT29" s="315"/>
      <c r="AU29" s="315"/>
      <c r="AV29" s="315"/>
      <c r="AW29" s="315"/>
      <c r="AX29" s="315"/>
      <c r="AY29" s="315"/>
      <c r="AZ29" s="315">
        <v>1</v>
      </c>
      <c r="BA29" s="307">
        <v>1</v>
      </c>
      <c r="BB29" s="315"/>
      <c r="BC29" s="315"/>
      <c r="BD29" s="316">
        <v>1230</v>
      </c>
      <c r="BE29" s="315"/>
      <c r="BF29" s="315"/>
    </row>
    <row r="30" spans="1:58" s="318" customFormat="1" ht="69" customHeight="1">
      <c r="B30" s="315">
        <v>29</v>
      </c>
      <c r="C30" s="308">
        <v>28</v>
      </c>
      <c r="D30" s="309">
        <v>33</v>
      </c>
      <c r="E30" s="313" t="s">
        <v>215</v>
      </c>
      <c r="F30" s="313" t="s">
        <v>77</v>
      </c>
      <c r="G30" s="319"/>
      <c r="H30" s="319" t="s">
        <v>216</v>
      </c>
      <c r="I30" s="319" t="s">
        <v>63</v>
      </c>
      <c r="J30" s="310" t="s">
        <v>64</v>
      </c>
      <c r="K30" s="308">
        <v>12</v>
      </c>
      <c r="L30" s="315">
        <v>15</v>
      </c>
      <c r="M30" s="313">
        <v>1</v>
      </c>
      <c r="N30" s="313"/>
      <c r="O30" s="313"/>
      <c r="P30" s="313"/>
      <c r="Q30" s="313">
        <v>1</v>
      </c>
      <c r="R30" s="313">
        <v>1</v>
      </c>
      <c r="S30" s="313"/>
      <c r="T30" s="313"/>
      <c r="U30" s="310"/>
      <c r="V30" s="313"/>
      <c r="W30" s="313"/>
      <c r="X30" s="313"/>
      <c r="Y30" s="313"/>
      <c r="Z30" s="313"/>
      <c r="AA30" s="313"/>
      <c r="AB30" s="313"/>
      <c r="AC30" s="313"/>
      <c r="AD30" s="313"/>
      <c r="AE30" s="313" t="s">
        <v>79</v>
      </c>
      <c r="AF30" s="313" t="s">
        <v>217</v>
      </c>
      <c r="AG30" s="310" t="s">
        <v>71</v>
      </c>
      <c r="AH30" s="310" t="s">
        <v>72</v>
      </c>
      <c r="AI30" s="310">
        <v>1</v>
      </c>
      <c r="AJ30" s="310" t="s">
        <v>81</v>
      </c>
      <c r="AK30" s="320">
        <v>42163</v>
      </c>
      <c r="AL30" s="320">
        <v>43259</v>
      </c>
      <c r="AM30" s="315"/>
      <c r="AN30" s="315"/>
      <c r="AO30" s="315">
        <v>1</v>
      </c>
      <c r="AP30" s="315"/>
      <c r="AQ30" s="315"/>
      <c r="AR30" s="315"/>
      <c r="AS30" s="315"/>
      <c r="AT30" s="315">
        <v>1</v>
      </c>
      <c r="AU30" s="315"/>
      <c r="AV30" s="315"/>
      <c r="AW30" s="315"/>
      <c r="AX30" s="315"/>
      <c r="AY30" s="315">
        <v>1</v>
      </c>
      <c r="AZ30" s="315"/>
      <c r="BA30" s="315"/>
      <c r="BB30" s="315"/>
      <c r="BC30" s="315"/>
      <c r="BD30" s="316">
        <v>2450</v>
      </c>
      <c r="BE30" s="315"/>
      <c r="BF30" s="315"/>
    </row>
    <row r="31" spans="1:58" s="317" customFormat="1" ht="69" customHeight="1">
      <c r="A31" s="307">
        <v>19</v>
      </c>
      <c r="B31" s="307">
        <v>30</v>
      </c>
      <c r="C31" s="308">
        <v>29</v>
      </c>
      <c r="D31" s="309">
        <v>33</v>
      </c>
      <c r="E31" s="310" t="s">
        <v>219</v>
      </c>
      <c r="F31" s="310" t="s">
        <v>61</v>
      </c>
      <c r="G31" s="321">
        <v>23</v>
      </c>
      <c r="H31" s="322" t="s">
        <v>216</v>
      </c>
      <c r="I31" s="322" t="s">
        <v>63</v>
      </c>
      <c r="J31" s="310" t="s">
        <v>64</v>
      </c>
      <c r="K31" s="309">
        <v>12</v>
      </c>
      <c r="L31" s="312">
        <v>15</v>
      </c>
      <c r="M31" s="313"/>
      <c r="N31" s="313"/>
      <c r="O31" s="313">
        <v>1</v>
      </c>
      <c r="P31" s="313"/>
      <c r="Q31" s="310"/>
      <c r="R31" s="310"/>
      <c r="S31" s="310">
        <v>1</v>
      </c>
      <c r="T31" s="311"/>
      <c r="U31" s="311">
        <v>89</v>
      </c>
      <c r="V31" s="314">
        <v>2</v>
      </c>
      <c r="W31" s="310" t="s">
        <v>220</v>
      </c>
      <c r="X31" s="310" t="s">
        <v>66</v>
      </c>
      <c r="Y31" s="310" t="s">
        <v>221</v>
      </c>
      <c r="Z31" s="310" t="s">
        <v>68</v>
      </c>
      <c r="AA31" s="310" t="s">
        <v>222</v>
      </c>
      <c r="AB31" s="310" t="s">
        <v>162</v>
      </c>
      <c r="AC31" s="310" t="s">
        <v>223</v>
      </c>
      <c r="AD31" s="310" t="s">
        <v>68</v>
      </c>
      <c r="AE31" s="310" t="s">
        <v>69</v>
      </c>
      <c r="AF31" s="310" t="s">
        <v>224</v>
      </c>
      <c r="AG31" s="310" t="s">
        <v>71</v>
      </c>
      <c r="AH31" s="310" t="s">
        <v>72</v>
      </c>
      <c r="AI31" s="310"/>
      <c r="AJ31" s="310"/>
      <c r="AK31" s="310"/>
      <c r="AL31" s="310"/>
      <c r="AM31" s="315"/>
      <c r="AN31" s="315"/>
      <c r="AO31" s="315"/>
      <c r="AP31" s="315"/>
      <c r="AQ31" s="315"/>
      <c r="AR31" s="315">
        <v>1</v>
      </c>
      <c r="AS31" s="315"/>
      <c r="AT31" s="315"/>
      <c r="AU31" s="315"/>
      <c r="AV31" s="315"/>
      <c r="AW31" s="315"/>
      <c r="AX31" s="315"/>
      <c r="AY31" s="315"/>
      <c r="AZ31" s="315">
        <v>1</v>
      </c>
      <c r="BA31" s="307">
        <v>1</v>
      </c>
      <c r="BB31" s="315"/>
      <c r="BC31" s="315"/>
      <c r="BD31" s="316">
        <v>1230</v>
      </c>
      <c r="BE31" s="315"/>
      <c r="BF31" s="315"/>
    </row>
    <row r="32" spans="1:58" s="317" customFormat="1" ht="69" customHeight="1">
      <c r="A32" s="307">
        <v>20</v>
      </c>
      <c r="B32" s="307">
        <v>31</v>
      </c>
      <c r="C32" s="308">
        <v>30</v>
      </c>
      <c r="D32" s="309">
        <v>42</v>
      </c>
      <c r="E32" s="310" t="s">
        <v>226</v>
      </c>
      <c r="F32" s="310" t="s">
        <v>61</v>
      </c>
      <c r="G32" s="321">
        <v>24</v>
      </c>
      <c r="H32" s="322" t="s">
        <v>216</v>
      </c>
      <c r="I32" s="322" t="s">
        <v>63</v>
      </c>
      <c r="J32" s="310" t="s">
        <v>64</v>
      </c>
      <c r="K32" s="309">
        <v>12</v>
      </c>
      <c r="L32" s="312">
        <v>15</v>
      </c>
      <c r="M32" s="313"/>
      <c r="N32" s="313"/>
      <c r="O32" s="313">
        <v>1</v>
      </c>
      <c r="P32" s="313"/>
      <c r="Q32" s="310"/>
      <c r="R32" s="310"/>
      <c r="S32" s="310">
        <v>1</v>
      </c>
      <c r="T32" s="311"/>
      <c r="U32" s="311">
        <v>89</v>
      </c>
      <c r="V32" s="314">
        <v>1</v>
      </c>
      <c r="W32" s="310" t="s">
        <v>227</v>
      </c>
      <c r="X32" s="310" t="s">
        <v>117</v>
      </c>
      <c r="Y32" s="310" t="s">
        <v>228</v>
      </c>
      <c r="Z32" s="310" t="s">
        <v>68</v>
      </c>
      <c r="AA32" s="310" t="s">
        <v>68</v>
      </c>
      <c r="AB32" s="310" t="s">
        <v>68</v>
      </c>
      <c r="AC32" s="310" t="s">
        <v>68</v>
      </c>
      <c r="AD32" s="310" t="s">
        <v>68</v>
      </c>
      <c r="AE32" s="310" t="s">
        <v>69</v>
      </c>
      <c r="AF32" s="310" t="s">
        <v>229</v>
      </c>
      <c r="AG32" s="310" t="s">
        <v>71</v>
      </c>
      <c r="AH32" s="310" t="s">
        <v>72</v>
      </c>
      <c r="AI32" s="310"/>
      <c r="AJ32" s="310"/>
      <c r="AK32" s="310"/>
      <c r="AL32" s="310"/>
      <c r="AM32" s="315"/>
      <c r="AN32" s="315"/>
      <c r="AO32" s="315"/>
      <c r="AP32" s="315"/>
      <c r="AQ32" s="315"/>
      <c r="AR32" s="315">
        <v>1</v>
      </c>
      <c r="AS32" s="315"/>
      <c r="AT32" s="315"/>
      <c r="AU32" s="315"/>
      <c r="AV32" s="315"/>
      <c r="AW32" s="315"/>
      <c r="AX32" s="315"/>
      <c r="AY32" s="315"/>
      <c r="AZ32" s="315">
        <v>1</v>
      </c>
      <c r="BA32" s="307">
        <v>1</v>
      </c>
      <c r="BB32" s="315"/>
      <c r="BC32" s="315"/>
      <c r="BD32" s="316">
        <v>1230</v>
      </c>
      <c r="BE32" s="315"/>
      <c r="BF32" s="315"/>
    </row>
    <row r="33" spans="1:58" s="317" customFormat="1" ht="69" customHeight="1">
      <c r="A33" s="307">
        <v>21</v>
      </c>
      <c r="B33" s="307">
        <v>32</v>
      </c>
      <c r="C33" s="308">
        <v>31</v>
      </c>
      <c r="D33" s="309">
        <v>41</v>
      </c>
      <c r="E33" s="310" t="s">
        <v>230</v>
      </c>
      <c r="F33" s="310" t="s">
        <v>123</v>
      </c>
      <c r="G33" s="322"/>
      <c r="H33" s="322" t="s">
        <v>216</v>
      </c>
      <c r="I33" s="322" t="s">
        <v>63</v>
      </c>
      <c r="J33" s="310" t="s">
        <v>64</v>
      </c>
      <c r="K33" s="308">
        <v>12</v>
      </c>
      <c r="L33" s="315">
        <v>15</v>
      </c>
      <c r="M33" s="313">
        <v>1</v>
      </c>
      <c r="N33" s="313">
        <v>1</v>
      </c>
      <c r="O33" s="313">
        <v>1</v>
      </c>
      <c r="P33" s="313"/>
      <c r="Q33" s="310">
        <v>1</v>
      </c>
      <c r="R33" s="310">
        <v>1</v>
      </c>
      <c r="S33" s="310">
        <v>1</v>
      </c>
      <c r="T33" s="310"/>
      <c r="U33" s="310"/>
      <c r="V33" s="310"/>
      <c r="W33" s="310"/>
      <c r="X33" s="310"/>
      <c r="Y33" s="310"/>
      <c r="Z33" s="310"/>
      <c r="AA33" s="310"/>
      <c r="AB33" s="310"/>
      <c r="AC33" s="310"/>
      <c r="AD33" s="310"/>
      <c r="AE33" s="310" t="s">
        <v>166</v>
      </c>
      <c r="AF33" s="310" t="s">
        <v>231</v>
      </c>
      <c r="AG33" s="310" t="s">
        <v>71</v>
      </c>
      <c r="AH33" s="310" t="s">
        <v>72</v>
      </c>
      <c r="AI33" s="310">
        <v>1</v>
      </c>
      <c r="AJ33" s="310" t="s">
        <v>81</v>
      </c>
      <c r="AK33" s="320">
        <v>42163</v>
      </c>
      <c r="AL33" s="320">
        <v>43259</v>
      </c>
      <c r="AM33" s="315"/>
      <c r="AN33" s="315"/>
      <c r="AO33" s="315">
        <v>1</v>
      </c>
      <c r="AP33" s="315"/>
      <c r="AQ33" s="315"/>
      <c r="AR33" s="315"/>
      <c r="AS33" s="315"/>
      <c r="AT33" s="315">
        <v>1</v>
      </c>
      <c r="AU33" s="315"/>
      <c r="AV33" s="315"/>
      <c r="AW33" s="315"/>
      <c r="AX33" s="315"/>
      <c r="AY33" s="315">
        <v>1</v>
      </c>
      <c r="AZ33" s="315">
        <v>1</v>
      </c>
      <c r="BA33" s="307">
        <v>1</v>
      </c>
      <c r="BB33" s="315"/>
      <c r="BC33" s="315"/>
      <c r="BD33" s="316">
        <v>18450</v>
      </c>
      <c r="BE33" s="315"/>
      <c r="BF33" s="315"/>
    </row>
    <row r="34" spans="1:58" s="318" customFormat="1" ht="69" customHeight="1">
      <c r="B34" s="315">
        <v>33</v>
      </c>
      <c r="C34" s="308">
        <v>32</v>
      </c>
      <c r="D34" s="309">
        <v>41</v>
      </c>
      <c r="E34" s="313" t="s">
        <v>1738</v>
      </c>
      <c r="F34" s="313" t="s">
        <v>61</v>
      </c>
      <c r="G34" s="323">
        <v>25</v>
      </c>
      <c r="H34" s="319" t="s">
        <v>216</v>
      </c>
      <c r="I34" s="319" t="s">
        <v>63</v>
      </c>
      <c r="J34" s="310" t="s">
        <v>64</v>
      </c>
      <c r="K34" s="309">
        <v>12</v>
      </c>
      <c r="L34" s="312">
        <v>15</v>
      </c>
      <c r="M34" s="313"/>
      <c r="N34" s="313"/>
      <c r="O34" s="313"/>
      <c r="P34" s="313">
        <v>1</v>
      </c>
      <c r="Q34" s="313"/>
      <c r="R34" s="313"/>
      <c r="S34" s="313"/>
      <c r="T34" s="324">
        <v>1</v>
      </c>
      <c r="U34" s="311">
        <v>89</v>
      </c>
      <c r="V34" s="314">
        <v>1</v>
      </c>
      <c r="W34" s="313" t="s">
        <v>233</v>
      </c>
      <c r="X34" s="313" t="s">
        <v>92</v>
      </c>
      <c r="Y34" s="313" t="s">
        <v>221</v>
      </c>
      <c r="Z34" s="313" t="s">
        <v>68</v>
      </c>
      <c r="AA34" s="313" t="s">
        <v>68</v>
      </c>
      <c r="AB34" s="313" t="s">
        <v>68</v>
      </c>
      <c r="AC34" s="313" t="s">
        <v>68</v>
      </c>
      <c r="AD34" s="313" t="s">
        <v>68</v>
      </c>
      <c r="AE34" s="313" t="s">
        <v>234</v>
      </c>
      <c r="AF34" s="313" t="s">
        <v>235</v>
      </c>
      <c r="AG34" s="310" t="s">
        <v>71</v>
      </c>
      <c r="AH34" s="310" t="s">
        <v>72</v>
      </c>
      <c r="AI34" s="310"/>
      <c r="AJ34" s="310"/>
      <c r="AK34" s="310"/>
      <c r="AL34" s="310"/>
      <c r="AM34" s="315"/>
      <c r="AN34" s="315"/>
      <c r="AO34" s="315"/>
      <c r="AP34" s="315"/>
      <c r="AQ34" s="315">
        <v>1</v>
      </c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6">
        <v>1230</v>
      </c>
      <c r="BE34" s="315">
        <v>1</v>
      </c>
      <c r="BF34" s="315" t="s">
        <v>746</v>
      </c>
    </row>
    <row r="35" spans="1:58" s="318" customFormat="1" ht="69" customHeight="1">
      <c r="B35" s="315">
        <v>34</v>
      </c>
      <c r="C35" s="308">
        <v>33</v>
      </c>
      <c r="D35" s="309" t="s">
        <v>237</v>
      </c>
      <c r="E35" s="313" t="s">
        <v>238</v>
      </c>
      <c r="F35" s="313" t="s">
        <v>98</v>
      </c>
      <c r="G35" s="319"/>
      <c r="H35" s="319" t="s">
        <v>216</v>
      </c>
      <c r="I35" s="319" t="s">
        <v>63</v>
      </c>
      <c r="J35" s="310" t="s">
        <v>64</v>
      </c>
      <c r="K35" s="308">
        <v>12</v>
      </c>
      <c r="L35" s="315">
        <v>15</v>
      </c>
      <c r="M35" s="313"/>
      <c r="N35" s="313"/>
      <c r="O35" s="313"/>
      <c r="P35" s="313">
        <v>1</v>
      </c>
      <c r="Q35" s="313"/>
      <c r="R35" s="313"/>
      <c r="S35" s="313"/>
      <c r="T35" s="313">
        <v>1</v>
      </c>
      <c r="U35" s="310">
        <v>89</v>
      </c>
      <c r="V35" s="313"/>
      <c r="W35" s="313"/>
      <c r="X35" s="313"/>
      <c r="Y35" s="313"/>
      <c r="Z35" s="313"/>
      <c r="AA35" s="313"/>
      <c r="AB35" s="313"/>
      <c r="AC35" s="313"/>
      <c r="AD35" s="313"/>
      <c r="AE35" s="313" t="s">
        <v>234</v>
      </c>
      <c r="AF35" s="313" t="s">
        <v>239</v>
      </c>
      <c r="AG35" s="310" t="s">
        <v>71</v>
      </c>
      <c r="AH35" s="310" t="s">
        <v>72</v>
      </c>
      <c r="AI35" s="310"/>
      <c r="AJ35" s="310"/>
      <c r="AK35" s="310"/>
      <c r="AL35" s="310"/>
      <c r="AM35" s="315"/>
      <c r="AN35" s="315"/>
      <c r="AO35" s="315"/>
      <c r="AP35" s="315"/>
      <c r="AQ35" s="315">
        <v>1</v>
      </c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6">
        <v>1500</v>
      </c>
      <c r="BE35" s="315">
        <v>2</v>
      </c>
      <c r="BF35" s="315" t="s">
        <v>496</v>
      </c>
    </row>
    <row r="36" spans="1:58" s="318" customFormat="1" ht="69" customHeight="1">
      <c r="B36" s="315">
        <v>35</v>
      </c>
      <c r="C36" s="308">
        <v>34</v>
      </c>
      <c r="D36" s="309">
        <v>43</v>
      </c>
      <c r="E36" s="313" t="s">
        <v>241</v>
      </c>
      <c r="F36" s="313" t="s">
        <v>61</v>
      </c>
      <c r="G36" s="324">
        <v>26</v>
      </c>
      <c r="H36" s="310" t="s">
        <v>242</v>
      </c>
      <c r="I36" s="310" t="s">
        <v>63</v>
      </c>
      <c r="J36" s="310" t="s">
        <v>64</v>
      </c>
      <c r="K36" s="309">
        <v>13</v>
      </c>
      <c r="L36" s="312">
        <v>16</v>
      </c>
      <c r="M36" s="313"/>
      <c r="N36" s="313"/>
      <c r="O36" s="313"/>
      <c r="P36" s="313">
        <v>1</v>
      </c>
      <c r="Q36" s="313"/>
      <c r="R36" s="313">
        <v>1</v>
      </c>
      <c r="S36" s="313"/>
      <c r="T36" s="324"/>
      <c r="U36" s="311">
        <v>89</v>
      </c>
      <c r="V36" s="314">
        <v>1</v>
      </c>
      <c r="W36" s="313" t="s">
        <v>243</v>
      </c>
      <c r="X36" s="313" t="s">
        <v>244</v>
      </c>
      <c r="Y36" s="313" t="s">
        <v>245</v>
      </c>
      <c r="Z36" s="313" t="s">
        <v>68</v>
      </c>
      <c r="AA36" s="313" t="s">
        <v>68</v>
      </c>
      <c r="AB36" s="313" t="s">
        <v>68</v>
      </c>
      <c r="AC36" s="313" t="s">
        <v>68</v>
      </c>
      <c r="AD36" s="313" t="s">
        <v>68</v>
      </c>
      <c r="AE36" s="313" t="s">
        <v>163</v>
      </c>
      <c r="AF36" s="313" t="s">
        <v>246</v>
      </c>
      <c r="AG36" s="310" t="s">
        <v>71</v>
      </c>
      <c r="AH36" s="310" t="s">
        <v>72</v>
      </c>
      <c r="AI36" s="310">
        <v>1</v>
      </c>
      <c r="AJ36" s="310" t="s">
        <v>81</v>
      </c>
      <c r="AK36" s="320">
        <v>42163</v>
      </c>
      <c r="AL36" s="320">
        <v>43259</v>
      </c>
      <c r="AM36" s="315"/>
      <c r="AN36" s="315"/>
      <c r="AO36" s="315">
        <v>1</v>
      </c>
      <c r="AP36" s="315"/>
      <c r="AQ36" s="315"/>
      <c r="AR36" s="315"/>
      <c r="AS36" s="315"/>
      <c r="AT36" s="315">
        <v>1</v>
      </c>
      <c r="AU36" s="315"/>
      <c r="AV36" s="315"/>
      <c r="AW36" s="315"/>
      <c r="AX36" s="315"/>
      <c r="AY36" s="315">
        <v>1</v>
      </c>
      <c r="AZ36" s="315"/>
      <c r="BA36" s="315"/>
      <c r="BB36" s="315"/>
      <c r="BC36" s="315"/>
      <c r="BD36" s="316">
        <v>1230</v>
      </c>
      <c r="BE36" s="315"/>
      <c r="BF36" s="315"/>
    </row>
    <row r="37" spans="1:58" s="317" customFormat="1" ht="69" customHeight="1">
      <c r="A37" s="307">
        <v>22</v>
      </c>
      <c r="B37" s="307">
        <v>36</v>
      </c>
      <c r="C37" s="308">
        <v>35</v>
      </c>
      <c r="D37" s="309" t="s">
        <v>247</v>
      </c>
      <c r="E37" s="310" t="s">
        <v>248</v>
      </c>
      <c r="F37" s="310" t="s">
        <v>123</v>
      </c>
      <c r="G37" s="322"/>
      <c r="H37" s="322" t="s">
        <v>249</v>
      </c>
      <c r="I37" s="322" t="s">
        <v>63</v>
      </c>
      <c r="J37" s="310" t="s">
        <v>64</v>
      </c>
      <c r="K37" s="308">
        <v>14</v>
      </c>
      <c r="L37" s="315">
        <v>17</v>
      </c>
      <c r="M37" s="313">
        <v>1</v>
      </c>
      <c r="N37" s="313">
        <v>1</v>
      </c>
      <c r="O37" s="313">
        <v>1</v>
      </c>
      <c r="P37" s="313"/>
      <c r="Q37" s="310">
        <v>1</v>
      </c>
      <c r="R37" s="310">
        <v>1</v>
      </c>
      <c r="S37" s="310">
        <v>1</v>
      </c>
      <c r="T37" s="310"/>
      <c r="U37" s="310"/>
      <c r="V37" s="310"/>
      <c r="W37" s="310"/>
      <c r="X37" s="310"/>
      <c r="Y37" s="310"/>
      <c r="Z37" s="310"/>
      <c r="AA37" s="310"/>
      <c r="AB37" s="310"/>
      <c r="AC37" s="310"/>
      <c r="AD37" s="310"/>
      <c r="AE37" s="310" t="s">
        <v>166</v>
      </c>
      <c r="AF37" s="310" t="s">
        <v>250</v>
      </c>
      <c r="AG37" s="310" t="s">
        <v>71</v>
      </c>
      <c r="AH37" s="310" t="s">
        <v>72</v>
      </c>
      <c r="AI37" s="310">
        <v>1</v>
      </c>
      <c r="AJ37" s="310" t="s">
        <v>81</v>
      </c>
      <c r="AK37" s="320">
        <v>42163</v>
      </c>
      <c r="AL37" s="320">
        <v>43259</v>
      </c>
      <c r="AM37" s="315"/>
      <c r="AN37" s="315"/>
      <c r="AO37" s="315">
        <v>1</v>
      </c>
      <c r="AP37" s="315"/>
      <c r="AQ37" s="315"/>
      <c r="AR37" s="315"/>
      <c r="AS37" s="315"/>
      <c r="AT37" s="315">
        <v>1</v>
      </c>
      <c r="AU37" s="315"/>
      <c r="AV37" s="315"/>
      <c r="AW37" s="315"/>
      <c r="AX37" s="315"/>
      <c r="AY37" s="315">
        <v>1</v>
      </c>
      <c r="AZ37" s="315">
        <v>1</v>
      </c>
      <c r="BA37" s="307">
        <v>1</v>
      </c>
      <c r="BB37" s="315"/>
      <c r="BC37" s="315"/>
      <c r="BD37" s="316">
        <v>18450</v>
      </c>
      <c r="BE37" s="315"/>
      <c r="BF37" s="315"/>
    </row>
    <row r="38" spans="1:58" s="317" customFormat="1" ht="69" customHeight="1">
      <c r="A38" s="307">
        <v>23</v>
      </c>
      <c r="B38" s="307">
        <v>37</v>
      </c>
      <c r="C38" s="308">
        <v>36</v>
      </c>
      <c r="D38" s="309" t="s">
        <v>247</v>
      </c>
      <c r="E38" s="310" t="s">
        <v>251</v>
      </c>
      <c r="F38" s="310" t="s">
        <v>61</v>
      </c>
      <c r="G38" s="321">
        <v>27</v>
      </c>
      <c r="H38" s="322" t="s">
        <v>249</v>
      </c>
      <c r="I38" s="322" t="s">
        <v>63</v>
      </c>
      <c r="J38" s="310" t="s">
        <v>64</v>
      </c>
      <c r="K38" s="309">
        <v>14</v>
      </c>
      <c r="L38" s="312">
        <v>17</v>
      </c>
      <c r="M38" s="313"/>
      <c r="N38" s="313"/>
      <c r="O38" s="313">
        <v>1</v>
      </c>
      <c r="P38" s="313"/>
      <c r="Q38" s="310"/>
      <c r="R38" s="310"/>
      <c r="S38" s="310">
        <v>1</v>
      </c>
      <c r="T38" s="311"/>
      <c r="U38" s="311">
        <v>87</v>
      </c>
      <c r="V38" s="314">
        <v>2</v>
      </c>
      <c r="W38" s="310" t="s">
        <v>233</v>
      </c>
      <c r="X38" s="310" t="s">
        <v>92</v>
      </c>
      <c r="Y38" s="310" t="s">
        <v>252</v>
      </c>
      <c r="Z38" s="310" t="s">
        <v>68</v>
      </c>
      <c r="AA38" s="310" t="s">
        <v>253</v>
      </c>
      <c r="AB38" s="310" t="s">
        <v>254</v>
      </c>
      <c r="AC38" s="310" t="s">
        <v>255</v>
      </c>
      <c r="AD38" s="310" t="s">
        <v>199</v>
      </c>
      <c r="AE38" s="310" t="s">
        <v>69</v>
      </c>
      <c r="AF38" s="310" t="s">
        <v>256</v>
      </c>
      <c r="AG38" s="310" t="s">
        <v>71</v>
      </c>
      <c r="AH38" s="310" t="s">
        <v>72</v>
      </c>
      <c r="AI38" s="310"/>
      <c r="AJ38" s="310"/>
      <c r="AK38" s="310"/>
      <c r="AL38" s="310"/>
      <c r="AM38" s="315"/>
      <c r="AN38" s="315"/>
      <c r="AO38" s="315"/>
      <c r="AP38" s="315"/>
      <c r="AQ38" s="315"/>
      <c r="AR38" s="315">
        <v>1</v>
      </c>
      <c r="AS38" s="315"/>
      <c r="AT38" s="315"/>
      <c r="AU38" s="315"/>
      <c r="AV38" s="315"/>
      <c r="AW38" s="315"/>
      <c r="AX38" s="315"/>
      <c r="AY38" s="315"/>
      <c r="AZ38" s="315">
        <v>1</v>
      </c>
      <c r="BA38" s="307">
        <v>1</v>
      </c>
      <c r="BB38" s="315"/>
      <c r="BC38" s="315"/>
      <c r="BD38" s="316">
        <v>1230</v>
      </c>
      <c r="BE38" s="315">
        <v>1</v>
      </c>
      <c r="BF38" s="315" t="s">
        <v>746</v>
      </c>
    </row>
    <row r="39" spans="1:58" s="317" customFormat="1" ht="69" customHeight="1">
      <c r="A39" s="307">
        <v>24</v>
      </c>
      <c r="B39" s="307">
        <v>38</v>
      </c>
      <c r="C39" s="308">
        <v>37</v>
      </c>
      <c r="D39" s="309">
        <v>19</v>
      </c>
      <c r="E39" s="310" t="s">
        <v>1739</v>
      </c>
      <c r="F39" s="310" t="s">
        <v>61</v>
      </c>
      <c r="G39" s="321">
        <v>28</v>
      </c>
      <c r="H39" s="322" t="s">
        <v>249</v>
      </c>
      <c r="I39" s="322" t="s">
        <v>63</v>
      </c>
      <c r="J39" s="310" t="s">
        <v>64</v>
      </c>
      <c r="K39" s="309">
        <v>14</v>
      </c>
      <c r="L39" s="312">
        <v>17</v>
      </c>
      <c r="M39" s="313"/>
      <c r="N39" s="313"/>
      <c r="O39" s="313">
        <v>1</v>
      </c>
      <c r="P39" s="313"/>
      <c r="Q39" s="310"/>
      <c r="R39" s="310"/>
      <c r="S39" s="310">
        <v>1</v>
      </c>
      <c r="T39" s="311"/>
      <c r="U39" s="311">
        <v>87</v>
      </c>
      <c r="V39" s="314">
        <v>3</v>
      </c>
      <c r="W39" s="310" t="s">
        <v>259</v>
      </c>
      <c r="X39" s="310" t="s">
        <v>181</v>
      </c>
      <c r="Y39" s="310" t="s">
        <v>260</v>
      </c>
      <c r="Z39" s="310" t="s">
        <v>183</v>
      </c>
      <c r="AA39" s="310" t="s">
        <v>243</v>
      </c>
      <c r="AB39" s="310" t="s">
        <v>261</v>
      </c>
      <c r="AC39" s="310" t="s">
        <v>245</v>
      </c>
      <c r="AD39" s="310" t="s">
        <v>68</v>
      </c>
      <c r="AE39" s="310" t="s">
        <v>69</v>
      </c>
      <c r="AF39" s="310" t="s">
        <v>262</v>
      </c>
      <c r="AG39" s="310" t="s">
        <v>71</v>
      </c>
      <c r="AH39" s="310" t="s">
        <v>72</v>
      </c>
      <c r="AI39" s="310"/>
      <c r="AJ39" s="310"/>
      <c r="AK39" s="310"/>
      <c r="AL39" s="310"/>
      <c r="AM39" s="315"/>
      <c r="AN39" s="315"/>
      <c r="AO39" s="315"/>
      <c r="AP39" s="315"/>
      <c r="AQ39" s="315"/>
      <c r="AR39" s="315">
        <v>1</v>
      </c>
      <c r="AS39" s="315"/>
      <c r="AT39" s="315"/>
      <c r="AU39" s="315"/>
      <c r="AV39" s="315"/>
      <c r="AW39" s="315"/>
      <c r="AX39" s="315"/>
      <c r="AY39" s="315"/>
      <c r="AZ39" s="315">
        <v>1</v>
      </c>
      <c r="BA39" s="307">
        <v>1</v>
      </c>
      <c r="BB39" s="315"/>
      <c r="BC39" s="315"/>
      <c r="BD39" s="316">
        <v>1230</v>
      </c>
      <c r="BE39" s="315"/>
      <c r="BF39" s="315"/>
    </row>
    <row r="40" spans="1:58" s="317" customFormat="1" ht="69" customHeight="1">
      <c r="A40" s="307">
        <v>25</v>
      </c>
      <c r="B40" s="307">
        <v>39</v>
      </c>
      <c r="C40" s="308">
        <v>38</v>
      </c>
      <c r="D40" s="309">
        <v>19</v>
      </c>
      <c r="E40" s="310" t="s">
        <v>265</v>
      </c>
      <c r="F40" s="310" t="s">
        <v>98</v>
      </c>
      <c r="G40" s="322"/>
      <c r="H40" s="322" t="s">
        <v>249</v>
      </c>
      <c r="I40" s="322" t="s">
        <v>63</v>
      </c>
      <c r="J40" s="310" t="s">
        <v>64</v>
      </c>
      <c r="K40" s="308">
        <v>14</v>
      </c>
      <c r="L40" s="315">
        <v>17</v>
      </c>
      <c r="M40" s="313"/>
      <c r="N40" s="313"/>
      <c r="O40" s="313">
        <v>1</v>
      </c>
      <c r="P40" s="313"/>
      <c r="Q40" s="310"/>
      <c r="R40" s="310"/>
      <c r="S40" s="310">
        <v>1</v>
      </c>
      <c r="T40" s="310"/>
      <c r="U40" s="310">
        <v>87</v>
      </c>
      <c r="V40" s="310"/>
      <c r="W40" s="310"/>
      <c r="X40" s="310"/>
      <c r="Y40" s="310"/>
      <c r="Z40" s="310"/>
      <c r="AA40" s="310"/>
      <c r="AB40" s="310"/>
      <c r="AC40" s="310"/>
      <c r="AD40" s="310"/>
      <c r="AE40" s="310" t="s">
        <v>69</v>
      </c>
      <c r="AF40" s="310" t="s">
        <v>266</v>
      </c>
      <c r="AG40" s="310" t="s">
        <v>71</v>
      </c>
      <c r="AH40" s="310" t="s">
        <v>72</v>
      </c>
      <c r="AI40" s="310"/>
      <c r="AJ40" s="310"/>
      <c r="AK40" s="310"/>
      <c r="AL40" s="310"/>
      <c r="AM40" s="315"/>
      <c r="AN40" s="315"/>
      <c r="AO40" s="315"/>
      <c r="AP40" s="315"/>
      <c r="AQ40" s="315"/>
      <c r="AR40" s="315">
        <v>1</v>
      </c>
      <c r="AS40" s="315"/>
      <c r="AT40" s="315"/>
      <c r="AU40" s="315"/>
      <c r="AV40" s="315"/>
      <c r="AW40" s="315"/>
      <c r="AX40" s="315"/>
      <c r="AY40" s="315"/>
      <c r="AZ40" s="315">
        <v>1</v>
      </c>
      <c r="BA40" s="307">
        <v>1</v>
      </c>
      <c r="BB40" s="315"/>
      <c r="BC40" s="315"/>
      <c r="BD40" s="316">
        <v>1500</v>
      </c>
      <c r="BE40" s="315">
        <v>2</v>
      </c>
      <c r="BF40" s="315" t="s">
        <v>496</v>
      </c>
    </row>
    <row r="41" spans="1:58" s="317" customFormat="1" ht="69" customHeight="1">
      <c r="A41" s="307">
        <v>26</v>
      </c>
      <c r="B41" s="307">
        <v>40</v>
      </c>
      <c r="C41" s="308">
        <v>39</v>
      </c>
      <c r="D41" s="309">
        <v>20</v>
      </c>
      <c r="E41" s="310" t="s">
        <v>267</v>
      </c>
      <c r="F41" s="310" t="s">
        <v>61</v>
      </c>
      <c r="G41" s="311">
        <v>29</v>
      </c>
      <c r="H41" s="310" t="s">
        <v>249</v>
      </c>
      <c r="I41" s="310" t="s">
        <v>63</v>
      </c>
      <c r="J41" s="310" t="s">
        <v>64</v>
      </c>
      <c r="K41" s="309">
        <v>15</v>
      </c>
      <c r="L41" s="312">
        <v>18</v>
      </c>
      <c r="M41" s="313"/>
      <c r="N41" s="313"/>
      <c r="O41" s="313">
        <v>1</v>
      </c>
      <c r="P41" s="313"/>
      <c r="Q41" s="310"/>
      <c r="R41" s="310"/>
      <c r="S41" s="310">
        <v>1</v>
      </c>
      <c r="T41" s="311"/>
      <c r="U41" s="311">
        <v>87</v>
      </c>
      <c r="V41" s="314">
        <v>1</v>
      </c>
      <c r="W41" s="310" t="s">
        <v>268</v>
      </c>
      <c r="X41" s="310" t="s">
        <v>197</v>
      </c>
      <c r="Y41" s="310" t="s">
        <v>269</v>
      </c>
      <c r="Z41" s="310" t="s">
        <v>199</v>
      </c>
      <c r="AA41" s="310" t="s">
        <v>68</v>
      </c>
      <c r="AB41" s="310" t="s">
        <v>68</v>
      </c>
      <c r="AC41" s="310" t="s">
        <v>68</v>
      </c>
      <c r="AD41" s="310" t="s">
        <v>68</v>
      </c>
      <c r="AE41" s="310" t="s">
        <v>69</v>
      </c>
      <c r="AF41" s="310" t="s">
        <v>270</v>
      </c>
      <c r="AG41" s="310" t="s">
        <v>71</v>
      </c>
      <c r="AH41" s="310" t="s">
        <v>72</v>
      </c>
      <c r="AI41" s="310"/>
      <c r="AJ41" s="310"/>
      <c r="AK41" s="310"/>
      <c r="AL41" s="310"/>
      <c r="AM41" s="315"/>
      <c r="AN41" s="315"/>
      <c r="AO41" s="315"/>
      <c r="AP41" s="315"/>
      <c r="AQ41" s="315"/>
      <c r="AR41" s="315">
        <v>1</v>
      </c>
      <c r="AS41" s="315"/>
      <c r="AT41" s="315"/>
      <c r="AU41" s="315"/>
      <c r="AV41" s="315"/>
      <c r="AW41" s="315"/>
      <c r="AX41" s="315"/>
      <c r="AY41" s="315"/>
      <c r="AZ41" s="315">
        <v>1</v>
      </c>
      <c r="BA41" s="307">
        <v>1</v>
      </c>
      <c r="BB41" s="315"/>
      <c r="BC41" s="315"/>
      <c r="BD41" s="316">
        <v>1230</v>
      </c>
      <c r="BE41" s="315">
        <v>1</v>
      </c>
      <c r="BF41" s="315" t="s">
        <v>746</v>
      </c>
    </row>
    <row r="42" spans="1:58" s="317" customFormat="1" ht="69" customHeight="1">
      <c r="A42" s="307">
        <v>27</v>
      </c>
      <c r="B42" s="307">
        <v>41</v>
      </c>
      <c r="C42" s="308">
        <v>40</v>
      </c>
      <c r="D42" s="309">
        <v>31</v>
      </c>
      <c r="E42" s="310" t="s">
        <v>273</v>
      </c>
      <c r="F42" s="310" t="s">
        <v>61</v>
      </c>
      <c r="G42" s="311">
        <v>30</v>
      </c>
      <c r="H42" s="310" t="s">
        <v>249</v>
      </c>
      <c r="I42" s="310" t="s">
        <v>63</v>
      </c>
      <c r="J42" s="310" t="s">
        <v>64</v>
      </c>
      <c r="K42" s="309">
        <v>16</v>
      </c>
      <c r="L42" s="312" t="s">
        <v>274</v>
      </c>
      <c r="M42" s="313"/>
      <c r="N42" s="313"/>
      <c r="O42" s="313">
        <v>1</v>
      </c>
      <c r="P42" s="313"/>
      <c r="Q42" s="310"/>
      <c r="R42" s="310"/>
      <c r="S42" s="310">
        <v>1</v>
      </c>
      <c r="T42" s="311"/>
      <c r="U42" s="311">
        <v>85</v>
      </c>
      <c r="V42" s="314">
        <v>1</v>
      </c>
      <c r="W42" s="310" t="s">
        <v>275</v>
      </c>
      <c r="X42" s="310" t="s">
        <v>276</v>
      </c>
      <c r="Y42" s="310" t="s">
        <v>68</v>
      </c>
      <c r="Z42" s="310" t="s">
        <v>68</v>
      </c>
      <c r="AA42" s="310" t="s">
        <v>68</v>
      </c>
      <c r="AB42" s="310" t="s">
        <v>68</v>
      </c>
      <c r="AC42" s="310" t="s">
        <v>68</v>
      </c>
      <c r="AD42" s="310" t="s">
        <v>68</v>
      </c>
      <c r="AE42" s="310" t="s">
        <v>69</v>
      </c>
      <c r="AF42" s="310" t="s">
        <v>277</v>
      </c>
      <c r="AG42" s="310" t="s">
        <v>71</v>
      </c>
      <c r="AH42" s="310" t="s">
        <v>72</v>
      </c>
      <c r="AI42" s="310"/>
      <c r="AJ42" s="310"/>
      <c r="AK42" s="310"/>
      <c r="AL42" s="310"/>
      <c r="AM42" s="315"/>
      <c r="AN42" s="315"/>
      <c r="AO42" s="315"/>
      <c r="AP42" s="315"/>
      <c r="AQ42" s="315"/>
      <c r="AR42" s="315">
        <v>1</v>
      </c>
      <c r="AS42" s="315"/>
      <c r="AT42" s="315"/>
      <c r="AU42" s="315"/>
      <c r="AV42" s="315"/>
      <c r="AW42" s="315"/>
      <c r="AX42" s="315"/>
      <c r="AY42" s="315"/>
      <c r="AZ42" s="315">
        <v>1</v>
      </c>
      <c r="BA42" s="307">
        <v>1</v>
      </c>
      <c r="BB42" s="315"/>
      <c r="BC42" s="315"/>
      <c r="BD42" s="316">
        <v>1230</v>
      </c>
      <c r="BE42" s="315"/>
      <c r="BF42" s="315"/>
    </row>
    <row r="43" spans="1:58" s="318" customFormat="1" ht="69" customHeight="1">
      <c r="B43" s="315">
        <v>42</v>
      </c>
      <c r="C43" s="308">
        <v>41</v>
      </c>
      <c r="D43" s="309">
        <v>21</v>
      </c>
      <c r="E43" s="313" t="s">
        <v>278</v>
      </c>
      <c r="F43" s="313" t="s">
        <v>77</v>
      </c>
      <c r="G43" s="319"/>
      <c r="H43" s="319" t="s">
        <v>249</v>
      </c>
      <c r="I43" s="319" t="s">
        <v>63</v>
      </c>
      <c r="J43" s="310" t="s">
        <v>64</v>
      </c>
      <c r="K43" s="308">
        <v>17</v>
      </c>
      <c r="L43" s="315">
        <v>19</v>
      </c>
      <c r="M43" s="313">
        <v>1</v>
      </c>
      <c r="N43" s="313"/>
      <c r="O43" s="313"/>
      <c r="P43" s="313"/>
      <c r="Q43" s="313">
        <v>1</v>
      </c>
      <c r="R43" s="313">
        <v>1</v>
      </c>
      <c r="S43" s="313"/>
      <c r="T43" s="313"/>
      <c r="U43" s="310"/>
      <c r="V43" s="313"/>
      <c r="W43" s="313"/>
      <c r="X43" s="313"/>
      <c r="Y43" s="313"/>
      <c r="Z43" s="313"/>
      <c r="AA43" s="313"/>
      <c r="AB43" s="313"/>
      <c r="AC43" s="313"/>
      <c r="AD43" s="313"/>
      <c r="AE43" s="313" t="s">
        <v>79</v>
      </c>
      <c r="AF43" s="313" t="s">
        <v>279</v>
      </c>
      <c r="AG43" s="310" t="s">
        <v>71</v>
      </c>
      <c r="AH43" s="310" t="s">
        <v>72</v>
      </c>
      <c r="AI43" s="310">
        <v>1</v>
      </c>
      <c r="AJ43" s="326" t="s">
        <v>106</v>
      </c>
      <c r="AK43" s="327">
        <v>42139</v>
      </c>
      <c r="AL43" s="327">
        <v>43235</v>
      </c>
      <c r="AM43" s="315">
        <v>1</v>
      </c>
      <c r="AN43" s="315"/>
      <c r="AO43" s="315"/>
      <c r="AP43" s="315"/>
      <c r="AQ43" s="315"/>
      <c r="AR43" s="315"/>
      <c r="AS43" s="315">
        <v>1</v>
      </c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6">
        <v>2450</v>
      </c>
      <c r="BE43" s="315"/>
      <c r="BF43" s="315"/>
    </row>
    <row r="44" spans="1:58" s="318" customFormat="1" ht="69" customHeight="1">
      <c r="B44" s="315">
        <v>43</v>
      </c>
      <c r="C44" s="308">
        <v>42</v>
      </c>
      <c r="D44" s="309">
        <v>21</v>
      </c>
      <c r="E44" s="313" t="s">
        <v>281</v>
      </c>
      <c r="F44" s="313" t="s">
        <v>61</v>
      </c>
      <c r="G44" s="323">
        <v>31</v>
      </c>
      <c r="H44" s="319" t="s">
        <v>249</v>
      </c>
      <c r="I44" s="319" t="s">
        <v>63</v>
      </c>
      <c r="J44" s="310" t="s">
        <v>64</v>
      </c>
      <c r="K44" s="309">
        <v>17</v>
      </c>
      <c r="L44" s="312">
        <v>19</v>
      </c>
      <c r="M44" s="313"/>
      <c r="N44" s="313"/>
      <c r="O44" s="313">
        <v>1</v>
      </c>
      <c r="P44" s="313"/>
      <c r="Q44" s="313"/>
      <c r="R44" s="313"/>
      <c r="S44" s="313"/>
      <c r="T44" s="324">
        <v>1</v>
      </c>
      <c r="U44" s="311">
        <v>84</v>
      </c>
      <c r="V44" s="314">
        <v>2</v>
      </c>
      <c r="W44" s="313" t="s">
        <v>109</v>
      </c>
      <c r="X44" s="313" t="s">
        <v>66</v>
      </c>
      <c r="Y44" s="313" t="s">
        <v>282</v>
      </c>
      <c r="Z44" s="313" t="s">
        <v>68</v>
      </c>
      <c r="AA44" s="313" t="s">
        <v>283</v>
      </c>
      <c r="AB44" s="313" t="s">
        <v>284</v>
      </c>
      <c r="AC44" s="313" t="s">
        <v>285</v>
      </c>
      <c r="AD44" s="313" t="s">
        <v>199</v>
      </c>
      <c r="AE44" s="313" t="s">
        <v>93</v>
      </c>
      <c r="AF44" s="313" t="s">
        <v>286</v>
      </c>
      <c r="AG44" s="310" t="s">
        <v>71</v>
      </c>
      <c r="AH44" s="310" t="s">
        <v>72</v>
      </c>
      <c r="AI44" s="310"/>
      <c r="AJ44" s="310"/>
      <c r="AK44" s="310"/>
      <c r="AL44" s="310"/>
      <c r="AM44" s="315"/>
      <c r="AN44" s="315"/>
      <c r="AO44" s="315"/>
      <c r="AP44" s="315"/>
      <c r="AQ44" s="315">
        <v>1</v>
      </c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6">
        <v>1230</v>
      </c>
      <c r="BE44" s="315"/>
      <c r="BF44" s="315"/>
    </row>
    <row r="45" spans="1:58" s="318" customFormat="1" ht="69" customHeight="1">
      <c r="B45" s="315">
        <v>44</v>
      </c>
      <c r="C45" s="308">
        <v>43</v>
      </c>
      <c r="D45" s="309" t="s">
        <v>289</v>
      </c>
      <c r="E45" s="313" t="s">
        <v>290</v>
      </c>
      <c r="F45" s="313" t="s">
        <v>98</v>
      </c>
      <c r="G45" s="319"/>
      <c r="H45" s="319" t="s">
        <v>249</v>
      </c>
      <c r="I45" s="319" t="s">
        <v>63</v>
      </c>
      <c r="J45" s="310" t="s">
        <v>64</v>
      </c>
      <c r="K45" s="308">
        <v>17</v>
      </c>
      <c r="L45" s="315">
        <v>19</v>
      </c>
      <c r="M45" s="313"/>
      <c r="N45" s="313"/>
      <c r="O45" s="313">
        <v>1</v>
      </c>
      <c r="P45" s="313"/>
      <c r="Q45" s="313"/>
      <c r="R45" s="313"/>
      <c r="S45" s="313"/>
      <c r="T45" s="313">
        <v>1</v>
      </c>
      <c r="U45" s="310">
        <v>84</v>
      </c>
      <c r="V45" s="313"/>
      <c r="W45" s="313"/>
      <c r="X45" s="313"/>
      <c r="Y45" s="313"/>
      <c r="Z45" s="313"/>
      <c r="AA45" s="313"/>
      <c r="AB45" s="313"/>
      <c r="AC45" s="313"/>
      <c r="AD45" s="313"/>
      <c r="AE45" s="313" t="s">
        <v>93</v>
      </c>
      <c r="AF45" s="313" t="s">
        <v>291</v>
      </c>
      <c r="AG45" s="310" t="s">
        <v>71</v>
      </c>
      <c r="AH45" s="310" t="s">
        <v>72</v>
      </c>
      <c r="AI45" s="310"/>
      <c r="AJ45" s="310"/>
      <c r="AK45" s="310"/>
      <c r="AL45" s="310"/>
      <c r="AM45" s="315"/>
      <c r="AN45" s="315"/>
      <c r="AO45" s="315"/>
      <c r="AP45" s="315"/>
      <c r="AQ45" s="315">
        <v>1</v>
      </c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5"/>
      <c r="BC45" s="315"/>
      <c r="BD45" s="316">
        <v>1500</v>
      </c>
      <c r="BE45" s="315">
        <v>2</v>
      </c>
      <c r="BF45" s="315" t="s">
        <v>496</v>
      </c>
    </row>
    <row r="46" spans="1:58" s="318" customFormat="1" ht="69" customHeight="1">
      <c r="B46" s="315">
        <v>45</v>
      </c>
      <c r="C46" s="308">
        <v>44</v>
      </c>
      <c r="D46" s="309">
        <v>21</v>
      </c>
      <c r="E46" s="313" t="s">
        <v>292</v>
      </c>
      <c r="F46" s="313" t="s">
        <v>61</v>
      </c>
      <c r="G46" s="323">
        <v>32</v>
      </c>
      <c r="H46" s="319" t="s">
        <v>249</v>
      </c>
      <c r="I46" s="319" t="s">
        <v>63</v>
      </c>
      <c r="J46" s="310" t="s">
        <v>64</v>
      </c>
      <c r="K46" s="309">
        <v>17</v>
      </c>
      <c r="L46" s="312">
        <v>19</v>
      </c>
      <c r="M46" s="313"/>
      <c r="N46" s="313"/>
      <c r="O46" s="313">
        <v>1</v>
      </c>
      <c r="P46" s="313"/>
      <c r="Q46" s="313"/>
      <c r="R46" s="313"/>
      <c r="S46" s="313"/>
      <c r="T46" s="324">
        <v>1</v>
      </c>
      <c r="U46" s="311">
        <v>84</v>
      </c>
      <c r="V46" s="314">
        <v>1</v>
      </c>
      <c r="W46" s="313" t="s">
        <v>293</v>
      </c>
      <c r="X46" s="313" t="s">
        <v>117</v>
      </c>
      <c r="Y46" s="313" t="s">
        <v>294</v>
      </c>
      <c r="Z46" s="313" t="s">
        <v>68</v>
      </c>
      <c r="AA46" s="313" t="s">
        <v>68</v>
      </c>
      <c r="AB46" s="313" t="s">
        <v>68</v>
      </c>
      <c r="AC46" s="313" t="s">
        <v>68</v>
      </c>
      <c r="AD46" s="313" t="s">
        <v>68</v>
      </c>
      <c r="AE46" s="313" t="s">
        <v>93</v>
      </c>
      <c r="AF46" s="313" t="s">
        <v>295</v>
      </c>
      <c r="AG46" s="310" t="s">
        <v>71</v>
      </c>
      <c r="AH46" s="310" t="s">
        <v>72</v>
      </c>
      <c r="AI46" s="310"/>
      <c r="AJ46" s="310"/>
      <c r="AK46" s="310"/>
      <c r="AL46" s="310"/>
      <c r="AM46" s="315"/>
      <c r="AN46" s="315"/>
      <c r="AO46" s="315"/>
      <c r="AP46" s="315"/>
      <c r="AQ46" s="315">
        <v>1</v>
      </c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316">
        <v>1230</v>
      </c>
      <c r="BE46" s="315"/>
      <c r="BF46" s="315"/>
    </row>
    <row r="47" spans="1:58" s="318" customFormat="1" ht="69" customHeight="1">
      <c r="B47" s="315">
        <v>46</v>
      </c>
      <c r="C47" s="308">
        <v>45</v>
      </c>
      <c r="D47" s="309">
        <v>22</v>
      </c>
      <c r="E47" s="313" t="s">
        <v>296</v>
      </c>
      <c r="F47" s="313" t="s">
        <v>123</v>
      </c>
      <c r="G47" s="319"/>
      <c r="H47" s="319" t="s">
        <v>297</v>
      </c>
      <c r="I47" s="319" t="s">
        <v>63</v>
      </c>
      <c r="J47" s="310" t="s">
        <v>64</v>
      </c>
      <c r="K47" s="308">
        <v>18</v>
      </c>
      <c r="L47" s="315">
        <v>20</v>
      </c>
      <c r="M47" s="313">
        <v>1</v>
      </c>
      <c r="N47" s="313">
        <v>1</v>
      </c>
      <c r="O47" s="313">
        <v>1</v>
      </c>
      <c r="P47" s="313"/>
      <c r="Q47" s="313">
        <v>1</v>
      </c>
      <c r="R47" s="313"/>
      <c r="S47" s="313"/>
      <c r="T47" s="313">
        <v>1</v>
      </c>
      <c r="U47" s="310"/>
      <c r="V47" s="313"/>
      <c r="W47" s="313"/>
      <c r="X47" s="313"/>
      <c r="Y47" s="313"/>
      <c r="Z47" s="313"/>
      <c r="AA47" s="313"/>
      <c r="AB47" s="313"/>
      <c r="AC47" s="313"/>
      <c r="AD47" s="313"/>
      <c r="AE47" s="313" t="s">
        <v>298</v>
      </c>
      <c r="AF47" s="313" t="s">
        <v>299</v>
      </c>
      <c r="AG47" s="310" t="s">
        <v>71</v>
      </c>
      <c r="AH47" s="310" t="s">
        <v>72</v>
      </c>
      <c r="AI47" s="310">
        <v>1</v>
      </c>
      <c r="AJ47" s="326" t="s">
        <v>106</v>
      </c>
      <c r="AK47" s="327">
        <v>42139</v>
      </c>
      <c r="AL47" s="327">
        <v>43235</v>
      </c>
      <c r="AM47" s="315">
        <v>1</v>
      </c>
      <c r="AN47" s="315"/>
      <c r="AO47" s="315"/>
      <c r="AP47" s="315"/>
      <c r="AQ47" s="315"/>
      <c r="AR47" s="315"/>
      <c r="AS47" s="315">
        <v>1</v>
      </c>
      <c r="AT47" s="315"/>
      <c r="AU47" s="315"/>
      <c r="AV47" s="315"/>
      <c r="AW47" s="315"/>
      <c r="AX47" s="315"/>
      <c r="AY47" s="315"/>
      <c r="AZ47" s="315"/>
      <c r="BA47" s="315"/>
      <c r="BB47" s="315"/>
      <c r="BC47" s="315"/>
      <c r="BD47" s="316">
        <v>18450</v>
      </c>
      <c r="BE47" s="315"/>
      <c r="BF47" s="315"/>
    </row>
    <row r="48" spans="1:58" s="318" customFormat="1" ht="69" customHeight="1">
      <c r="B48" s="315">
        <v>47</v>
      </c>
      <c r="C48" s="308">
        <v>46</v>
      </c>
      <c r="D48" s="309">
        <v>22</v>
      </c>
      <c r="E48" s="313" t="s">
        <v>302</v>
      </c>
      <c r="F48" s="313" t="s">
        <v>61</v>
      </c>
      <c r="G48" s="323">
        <v>33</v>
      </c>
      <c r="H48" s="319" t="s">
        <v>297</v>
      </c>
      <c r="I48" s="319" t="s">
        <v>63</v>
      </c>
      <c r="J48" s="310" t="s">
        <v>64</v>
      </c>
      <c r="K48" s="309">
        <v>18</v>
      </c>
      <c r="L48" s="312">
        <v>20</v>
      </c>
      <c r="M48" s="313"/>
      <c r="N48" s="313"/>
      <c r="O48" s="313">
        <v>1</v>
      </c>
      <c r="P48" s="313"/>
      <c r="Q48" s="313"/>
      <c r="R48" s="313"/>
      <c r="S48" s="313"/>
      <c r="T48" s="324">
        <v>1</v>
      </c>
      <c r="U48" s="311">
        <v>80</v>
      </c>
      <c r="V48" s="314">
        <v>2</v>
      </c>
      <c r="W48" s="313" t="s">
        <v>109</v>
      </c>
      <c r="X48" s="313" t="s">
        <v>66</v>
      </c>
      <c r="Y48" s="313" t="s">
        <v>303</v>
      </c>
      <c r="Z48" s="313" t="s">
        <v>68</v>
      </c>
      <c r="AA48" s="313" t="s">
        <v>304</v>
      </c>
      <c r="AB48" s="313" t="s">
        <v>201</v>
      </c>
      <c r="AC48" s="313" t="s">
        <v>305</v>
      </c>
      <c r="AD48" s="313" t="s">
        <v>199</v>
      </c>
      <c r="AE48" s="313" t="s">
        <v>93</v>
      </c>
      <c r="AF48" s="313" t="s">
        <v>306</v>
      </c>
      <c r="AG48" s="310" t="s">
        <v>71</v>
      </c>
      <c r="AH48" s="310" t="s">
        <v>72</v>
      </c>
      <c r="AI48" s="310"/>
      <c r="AJ48" s="310"/>
      <c r="AK48" s="310"/>
      <c r="AL48" s="310"/>
      <c r="AM48" s="315"/>
      <c r="AN48" s="315"/>
      <c r="AO48" s="315"/>
      <c r="AP48" s="315"/>
      <c r="AQ48" s="315">
        <v>1</v>
      </c>
      <c r="AR48" s="315"/>
      <c r="AS48" s="315"/>
      <c r="AT48" s="315"/>
      <c r="AU48" s="315"/>
      <c r="AV48" s="315"/>
      <c r="AW48" s="315"/>
      <c r="AX48" s="315"/>
      <c r="AY48" s="315"/>
      <c r="AZ48" s="315"/>
      <c r="BA48" s="315"/>
      <c r="BB48" s="315"/>
      <c r="BC48" s="315"/>
      <c r="BD48" s="316">
        <v>1230</v>
      </c>
      <c r="BE48" s="315"/>
      <c r="BF48" s="315"/>
    </row>
    <row r="49" spans="1:58" s="318" customFormat="1" ht="69" customHeight="1">
      <c r="B49" s="315">
        <v>48</v>
      </c>
      <c r="C49" s="308">
        <v>47</v>
      </c>
      <c r="D49" s="309" t="s">
        <v>308</v>
      </c>
      <c r="E49" s="313" t="s">
        <v>309</v>
      </c>
      <c r="F49" s="313" t="s">
        <v>98</v>
      </c>
      <c r="G49" s="319"/>
      <c r="H49" s="319" t="s">
        <v>297</v>
      </c>
      <c r="I49" s="319" t="s">
        <v>63</v>
      </c>
      <c r="J49" s="310" t="s">
        <v>64</v>
      </c>
      <c r="K49" s="308">
        <v>18</v>
      </c>
      <c r="L49" s="315">
        <v>20</v>
      </c>
      <c r="M49" s="313"/>
      <c r="N49" s="313"/>
      <c r="O49" s="313">
        <v>1</v>
      </c>
      <c r="P49" s="313"/>
      <c r="Q49" s="313"/>
      <c r="R49" s="313"/>
      <c r="S49" s="313"/>
      <c r="T49" s="313">
        <v>1</v>
      </c>
      <c r="U49" s="310">
        <v>80</v>
      </c>
      <c r="V49" s="313"/>
      <c r="W49" s="313"/>
      <c r="X49" s="313"/>
      <c r="Y49" s="313"/>
      <c r="Z49" s="313"/>
      <c r="AA49" s="313"/>
      <c r="AB49" s="313"/>
      <c r="AC49" s="313"/>
      <c r="AD49" s="313"/>
      <c r="AE49" s="313" t="s">
        <v>93</v>
      </c>
      <c r="AF49" s="313" t="s">
        <v>310</v>
      </c>
      <c r="AG49" s="310" t="s">
        <v>71</v>
      </c>
      <c r="AH49" s="310" t="s">
        <v>72</v>
      </c>
      <c r="AI49" s="310"/>
      <c r="AJ49" s="310"/>
      <c r="AK49" s="310"/>
      <c r="AL49" s="310"/>
      <c r="AM49" s="315"/>
      <c r="AN49" s="315"/>
      <c r="AO49" s="315"/>
      <c r="AP49" s="315"/>
      <c r="AQ49" s="315">
        <v>1</v>
      </c>
      <c r="AR49" s="315"/>
      <c r="AS49" s="315"/>
      <c r="AT49" s="315"/>
      <c r="AU49" s="315"/>
      <c r="AV49" s="315"/>
      <c r="AW49" s="315"/>
      <c r="AX49" s="315"/>
      <c r="AY49" s="315"/>
      <c r="AZ49" s="315"/>
      <c r="BA49" s="315"/>
      <c r="BB49" s="315"/>
      <c r="BC49" s="315"/>
      <c r="BD49" s="316">
        <v>1500</v>
      </c>
      <c r="BE49" s="315">
        <v>2</v>
      </c>
      <c r="BF49" s="315" t="s">
        <v>496</v>
      </c>
    </row>
    <row r="50" spans="1:58" s="317" customFormat="1" ht="69" customHeight="1">
      <c r="A50" s="307">
        <v>28</v>
      </c>
      <c r="B50" s="307">
        <v>49</v>
      </c>
      <c r="C50" s="308">
        <v>48</v>
      </c>
      <c r="D50" s="309">
        <v>45</v>
      </c>
      <c r="E50" s="310" t="s">
        <v>311</v>
      </c>
      <c r="F50" s="310" t="s">
        <v>123</v>
      </c>
      <c r="G50" s="322"/>
      <c r="H50" s="322" t="s">
        <v>312</v>
      </c>
      <c r="I50" s="322" t="s">
        <v>63</v>
      </c>
      <c r="J50" s="310" t="s">
        <v>64</v>
      </c>
      <c r="K50" s="308">
        <v>19</v>
      </c>
      <c r="L50" s="315">
        <v>21</v>
      </c>
      <c r="M50" s="313">
        <v>1</v>
      </c>
      <c r="N50" s="313">
        <v>1</v>
      </c>
      <c r="O50" s="313">
        <v>1</v>
      </c>
      <c r="P50" s="313"/>
      <c r="Q50" s="310">
        <v>1</v>
      </c>
      <c r="R50" s="310">
        <v>1</v>
      </c>
      <c r="S50" s="310">
        <v>1</v>
      </c>
      <c r="T50" s="310"/>
      <c r="U50" s="310"/>
      <c r="V50" s="310"/>
      <c r="W50" s="310"/>
      <c r="X50" s="310"/>
      <c r="Y50" s="310"/>
      <c r="Z50" s="310"/>
      <c r="AA50" s="310"/>
      <c r="AB50" s="310"/>
      <c r="AC50" s="310"/>
      <c r="AD50" s="310"/>
      <c r="AE50" s="310" t="s">
        <v>166</v>
      </c>
      <c r="AF50" s="310" t="s">
        <v>313</v>
      </c>
      <c r="AG50" s="310" t="s">
        <v>71</v>
      </c>
      <c r="AH50" s="310" t="s">
        <v>72</v>
      </c>
      <c r="AI50" s="310">
        <v>1</v>
      </c>
      <c r="AJ50" s="310" t="s">
        <v>81</v>
      </c>
      <c r="AK50" s="320">
        <v>42163</v>
      </c>
      <c r="AL50" s="320">
        <v>43259</v>
      </c>
      <c r="AM50" s="315"/>
      <c r="AN50" s="315"/>
      <c r="AO50" s="315">
        <v>1</v>
      </c>
      <c r="AP50" s="315"/>
      <c r="AQ50" s="315"/>
      <c r="AR50" s="315"/>
      <c r="AS50" s="315"/>
      <c r="AT50" s="315">
        <v>1</v>
      </c>
      <c r="AU50" s="315"/>
      <c r="AV50" s="315"/>
      <c r="AW50" s="315"/>
      <c r="AX50" s="315"/>
      <c r="AY50" s="315">
        <v>1</v>
      </c>
      <c r="AZ50" s="315">
        <v>1</v>
      </c>
      <c r="BA50" s="307">
        <v>1</v>
      </c>
      <c r="BB50" s="315"/>
      <c r="BC50" s="315"/>
      <c r="BD50" s="316">
        <v>18450</v>
      </c>
      <c r="BE50" s="315"/>
      <c r="BF50" s="315"/>
    </row>
    <row r="51" spans="1:58" s="317" customFormat="1" ht="69" customHeight="1">
      <c r="A51" s="307">
        <v>29</v>
      </c>
      <c r="B51" s="307">
        <v>50</v>
      </c>
      <c r="C51" s="308">
        <v>49</v>
      </c>
      <c r="D51" s="309">
        <v>45</v>
      </c>
      <c r="E51" s="310" t="s">
        <v>1740</v>
      </c>
      <c r="F51" s="310" t="s">
        <v>61</v>
      </c>
      <c r="G51" s="321">
        <v>34</v>
      </c>
      <c r="H51" s="322" t="s">
        <v>312</v>
      </c>
      <c r="I51" s="322" t="s">
        <v>63</v>
      </c>
      <c r="J51" s="310" t="s">
        <v>64</v>
      </c>
      <c r="K51" s="309">
        <v>19</v>
      </c>
      <c r="L51" s="312">
        <v>21</v>
      </c>
      <c r="M51" s="313"/>
      <c r="N51" s="313"/>
      <c r="O51" s="313">
        <v>1</v>
      </c>
      <c r="P51" s="313"/>
      <c r="Q51" s="310"/>
      <c r="R51" s="310"/>
      <c r="S51" s="310">
        <v>1</v>
      </c>
      <c r="T51" s="311"/>
      <c r="U51" s="311">
        <v>77</v>
      </c>
      <c r="V51" s="314">
        <v>2</v>
      </c>
      <c r="W51" s="310" t="s">
        <v>315</v>
      </c>
      <c r="X51" s="310" t="s">
        <v>162</v>
      </c>
      <c r="Y51" s="310" t="s">
        <v>316</v>
      </c>
      <c r="Z51" s="310" t="s">
        <v>68</v>
      </c>
      <c r="AA51" s="310" t="s">
        <v>317</v>
      </c>
      <c r="AB51" s="310" t="s">
        <v>318</v>
      </c>
      <c r="AC51" s="310" t="s">
        <v>68</v>
      </c>
      <c r="AD51" s="310" t="s">
        <v>68</v>
      </c>
      <c r="AE51" s="310" t="s">
        <v>69</v>
      </c>
      <c r="AF51" s="310" t="s">
        <v>319</v>
      </c>
      <c r="AG51" s="310" t="s">
        <v>71</v>
      </c>
      <c r="AH51" s="310" t="s">
        <v>72</v>
      </c>
      <c r="AI51" s="310"/>
      <c r="AJ51" s="310"/>
      <c r="AK51" s="310"/>
      <c r="AL51" s="310"/>
      <c r="AM51" s="315"/>
      <c r="AN51" s="315"/>
      <c r="AO51" s="315"/>
      <c r="AP51" s="315"/>
      <c r="AQ51" s="315"/>
      <c r="AR51" s="315">
        <v>1</v>
      </c>
      <c r="AS51" s="315"/>
      <c r="AT51" s="315"/>
      <c r="AU51" s="315"/>
      <c r="AV51" s="315"/>
      <c r="AW51" s="315"/>
      <c r="AX51" s="315"/>
      <c r="AY51" s="315"/>
      <c r="AZ51" s="315">
        <v>1</v>
      </c>
      <c r="BA51" s="307">
        <v>1</v>
      </c>
      <c r="BB51" s="315"/>
      <c r="BC51" s="315"/>
      <c r="BD51" s="316">
        <v>1230</v>
      </c>
      <c r="BE51" s="315">
        <v>1</v>
      </c>
      <c r="BF51" s="315" t="s">
        <v>746</v>
      </c>
    </row>
    <row r="52" spans="1:58" s="317" customFormat="1" ht="69" customHeight="1">
      <c r="A52" s="307">
        <v>30</v>
      </c>
      <c r="B52" s="307">
        <v>51</v>
      </c>
      <c r="C52" s="308">
        <v>50</v>
      </c>
      <c r="D52" s="309">
        <v>45</v>
      </c>
      <c r="E52" s="310" t="s">
        <v>323</v>
      </c>
      <c r="F52" s="310" t="s">
        <v>61</v>
      </c>
      <c r="G52" s="321">
        <v>35</v>
      </c>
      <c r="H52" s="322" t="s">
        <v>312</v>
      </c>
      <c r="I52" s="322" t="s">
        <v>63</v>
      </c>
      <c r="J52" s="310" t="s">
        <v>64</v>
      </c>
      <c r="K52" s="309">
        <v>19</v>
      </c>
      <c r="L52" s="312">
        <v>21</v>
      </c>
      <c r="M52" s="313"/>
      <c r="N52" s="313"/>
      <c r="O52" s="313">
        <v>1</v>
      </c>
      <c r="P52" s="313"/>
      <c r="Q52" s="310"/>
      <c r="R52" s="310"/>
      <c r="S52" s="310">
        <v>1</v>
      </c>
      <c r="T52" s="311"/>
      <c r="U52" s="311">
        <v>77</v>
      </c>
      <c r="V52" s="314">
        <v>2</v>
      </c>
      <c r="W52" s="310" t="s">
        <v>324</v>
      </c>
      <c r="X52" s="310" t="s">
        <v>66</v>
      </c>
      <c r="Y52" s="310" t="s">
        <v>325</v>
      </c>
      <c r="Z52" s="310" t="s">
        <v>68</v>
      </c>
      <c r="AA52" s="310" t="s">
        <v>326</v>
      </c>
      <c r="AB52" s="310" t="s">
        <v>117</v>
      </c>
      <c r="AC52" s="310" t="s">
        <v>327</v>
      </c>
      <c r="AD52" s="310" t="s">
        <v>68</v>
      </c>
      <c r="AE52" s="310" t="s">
        <v>69</v>
      </c>
      <c r="AF52" s="310" t="s">
        <v>328</v>
      </c>
      <c r="AG52" s="310" t="s">
        <v>71</v>
      </c>
      <c r="AH52" s="310" t="s">
        <v>72</v>
      </c>
      <c r="AI52" s="310"/>
      <c r="AJ52" s="310"/>
      <c r="AK52" s="310"/>
      <c r="AL52" s="310"/>
      <c r="AM52" s="315"/>
      <c r="AN52" s="315"/>
      <c r="AO52" s="315"/>
      <c r="AP52" s="315"/>
      <c r="AQ52" s="315"/>
      <c r="AR52" s="315">
        <v>1</v>
      </c>
      <c r="AS52" s="315"/>
      <c r="AT52" s="315"/>
      <c r="AU52" s="315"/>
      <c r="AV52" s="315"/>
      <c r="AW52" s="315"/>
      <c r="AX52" s="315"/>
      <c r="AY52" s="315"/>
      <c r="AZ52" s="315">
        <v>1</v>
      </c>
      <c r="BA52" s="307">
        <v>1</v>
      </c>
      <c r="BB52" s="315"/>
      <c r="BC52" s="315"/>
      <c r="BD52" s="316">
        <v>1230</v>
      </c>
      <c r="BE52" s="315">
        <v>1</v>
      </c>
      <c r="BF52" s="315" t="s">
        <v>746</v>
      </c>
    </row>
    <row r="53" spans="1:58" s="317" customFormat="1" ht="69" customHeight="1">
      <c r="A53" s="307">
        <v>31</v>
      </c>
      <c r="B53" s="307">
        <v>52</v>
      </c>
      <c r="C53" s="308">
        <v>51</v>
      </c>
      <c r="D53" s="309" t="s">
        <v>330</v>
      </c>
      <c r="E53" s="310" t="s">
        <v>331</v>
      </c>
      <c r="F53" s="310" t="s">
        <v>98</v>
      </c>
      <c r="G53" s="322"/>
      <c r="H53" s="322" t="s">
        <v>312</v>
      </c>
      <c r="I53" s="322" t="s">
        <v>63</v>
      </c>
      <c r="J53" s="310" t="s">
        <v>64</v>
      </c>
      <c r="K53" s="308">
        <v>19</v>
      </c>
      <c r="L53" s="315">
        <v>21</v>
      </c>
      <c r="M53" s="313"/>
      <c r="N53" s="313"/>
      <c r="O53" s="313">
        <v>1</v>
      </c>
      <c r="P53" s="313"/>
      <c r="Q53" s="310"/>
      <c r="R53" s="310"/>
      <c r="S53" s="310">
        <v>1</v>
      </c>
      <c r="T53" s="310"/>
      <c r="U53" s="310">
        <v>77</v>
      </c>
      <c r="V53" s="310"/>
      <c r="W53" s="310"/>
      <c r="X53" s="310"/>
      <c r="Y53" s="310"/>
      <c r="Z53" s="310"/>
      <c r="AA53" s="310"/>
      <c r="AB53" s="310"/>
      <c r="AC53" s="310"/>
      <c r="AD53" s="310"/>
      <c r="AE53" s="310" t="s">
        <v>69</v>
      </c>
      <c r="AF53" s="310" t="s">
        <v>328</v>
      </c>
      <c r="AG53" s="310" t="s">
        <v>71</v>
      </c>
      <c r="AH53" s="310" t="s">
        <v>72</v>
      </c>
      <c r="AI53" s="310"/>
      <c r="AJ53" s="310"/>
      <c r="AK53" s="310"/>
      <c r="AL53" s="310"/>
      <c r="AM53" s="315"/>
      <c r="AN53" s="315"/>
      <c r="AO53" s="315"/>
      <c r="AP53" s="315"/>
      <c r="AQ53" s="315"/>
      <c r="AR53" s="315">
        <v>1</v>
      </c>
      <c r="AS53" s="315"/>
      <c r="AT53" s="315"/>
      <c r="AU53" s="315"/>
      <c r="AV53" s="315"/>
      <c r="AW53" s="315"/>
      <c r="AX53" s="315"/>
      <c r="AY53" s="315"/>
      <c r="AZ53" s="315">
        <v>1</v>
      </c>
      <c r="BA53" s="307">
        <v>1</v>
      </c>
      <c r="BB53" s="315"/>
      <c r="BC53" s="315"/>
      <c r="BD53" s="316">
        <v>1500</v>
      </c>
      <c r="BE53" s="315">
        <v>2</v>
      </c>
      <c r="BF53" s="315" t="s">
        <v>496</v>
      </c>
    </row>
    <row r="54" spans="1:58" s="318" customFormat="1" ht="69" customHeight="1">
      <c r="B54" s="315">
        <v>53</v>
      </c>
      <c r="C54" s="308">
        <v>52</v>
      </c>
      <c r="D54" s="309">
        <v>63</v>
      </c>
      <c r="E54" s="313" t="s">
        <v>332</v>
      </c>
      <c r="F54" s="313" t="s">
        <v>77</v>
      </c>
      <c r="G54" s="319"/>
      <c r="H54" s="319" t="s">
        <v>333</v>
      </c>
      <c r="I54" s="319" t="s">
        <v>63</v>
      </c>
      <c r="J54" s="310" t="s">
        <v>334</v>
      </c>
      <c r="K54" s="308">
        <v>19</v>
      </c>
      <c r="L54" s="315">
        <v>21</v>
      </c>
      <c r="M54" s="313">
        <v>1</v>
      </c>
      <c r="N54" s="313"/>
      <c r="O54" s="313"/>
      <c r="P54" s="313"/>
      <c r="Q54" s="313">
        <v>1</v>
      </c>
      <c r="R54" s="313"/>
      <c r="S54" s="313"/>
      <c r="T54" s="313">
        <v>1</v>
      </c>
      <c r="U54" s="310"/>
      <c r="V54" s="313"/>
      <c r="W54" s="313"/>
      <c r="X54" s="313"/>
      <c r="Y54" s="313"/>
      <c r="Z54" s="313"/>
      <c r="AA54" s="313"/>
      <c r="AB54" s="313"/>
      <c r="AC54" s="313"/>
      <c r="AD54" s="313"/>
      <c r="AE54" s="313" t="s">
        <v>335</v>
      </c>
      <c r="AF54" s="313" t="s">
        <v>336</v>
      </c>
      <c r="AG54" s="310" t="s">
        <v>71</v>
      </c>
      <c r="AH54" s="310" t="s">
        <v>72</v>
      </c>
      <c r="AI54" s="310">
        <v>1</v>
      </c>
      <c r="AJ54" s="326" t="s">
        <v>106</v>
      </c>
      <c r="AK54" s="327">
        <v>42139</v>
      </c>
      <c r="AL54" s="327">
        <v>43235</v>
      </c>
      <c r="AM54" s="315">
        <v>1</v>
      </c>
      <c r="AN54" s="315"/>
      <c r="AO54" s="315"/>
      <c r="AP54" s="315"/>
      <c r="AQ54" s="315"/>
      <c r="AR54" s="315"/>
      <c r="AS54" s="315">
        <v>1</v>
      </c>
      <c r="AT54" s="315"/>
      <c r="AU54" s="315"/>
      <c r="AV54" s="315"/>
      <c r="AW54" s="315"/>
      <c r="AX54" s="315"/>
      <c r="AY54" s="315"/>
      <c r="AZ54" s="315"/>
      <c r="BA54" s="315"/>
      <c r="BB54" s="315"/>
      <c r="BC54" s="315"/>
      <c r="BD54" s="316">
        <v>2450</v>
      </c>
      <c r="BE54" s="315"/>
      <c r="BF54" s="315"/>
    </row>
    <row r="55" spans="1:58" s="318" customFormat="1" ht="69" customHeight="1">
      <c r="B55" s="315">
        <v>54</v>
      </c>
      <c r="C55" s="308">
        <v>53</v>
      </c>
      <c r="D55" s="309">
        <v>63</v>
      </c>
      <c r="E55" s="313" t="s">
        <v>1741</v>
      </c>
      <c r="F55" s="313" t="s">
        <v>61</v>
      </c>
      <c r="G55" s="323">
        <v>36</v>
      </c>
      <c r="H55" s="319" t="s">
        <v>333</v>
      </c>
      <c r="I55" s="319" t="s">
        <v>63</v>
      </c>
      <c r="J55" s="310" t="s">
        <v>334</v>
      </c>
      <c r="K55" s="309">
        <v>19</v>
      </c>
      <c r="L55" s="312">
        <v>21</v>
      </c>
      <c r="M55" s="313"/>
      <c r="N55" s="313"/>
      <c r="O55" s="313">
        <v>1</v>
      </c>
      <c r="P55" s="313"/>
      <c r="Q55" s="313"/>
      <c r="R55" s="313"/>
      <c r="S55" s="313"/>
      <c r="T55" s="324">
        <v>1</v>
      </c>
      <c r="U55" s="311">
        <v>25</v>
      </c>
      <c r="V55" s="314">
        <v>1</v>
      </c>
      <c r="W55" s="313" t="s">
        <v>338</v>
      </c>
      <c r="X55" s="313" t="s">
        <v>92</v>
      </c>
      <c r="Y55" s="313" t="s">
        <v>325</v>
      </c>
      <c r="Z55" s="313" t="s">
        <v>68</v>
      </c>
      <c r="AA55" s="313" t="s">
        <v>68</v>
      </c>
      <c r="AB55" s="313" t="s">
        <v>68</v>
      </c>
      <c r="AC55" s="313" t="s">
        <v>68</v>
      </c>
      <c r="AD55" s="313" t="s">
        <v>68</v>
      </c>
      <c r="AE55" s="313" t="s">
        <v>69</v>
      </c>
      <c r="AF55" s="313" t="s">
        <v>336</v>
      </c>
      <c r="AG55" s="310" t="s">
        <v>71</v>
      </c>
      <c r="AH55" s="310" t="s">
        <v>72</v>
      </c>
      <c r="AI55" s="310"/>
      <c r="AJ55" s="310"/>
      <c r="AK55" s="310"/>
      <c r="AL55" s="310"/>
      <c r="AM55" s="315"/>
      <c r="AN55" s="315"/>
      <c r="AO55" s="315"/>
      <c r="AP55" s="315"/>
      <c r="AQ55" s="315">
        <v>1</v>
      </c>
      <c r="AR55" s="315"/>
      <c r="AS55" s="315"/>
      <c r="AT55" s="315"/>
      <c r="AU55" s="315"/>
      <c r="AV55" s="315"/>
      <c r="AW55" s="315"/>
      <c r="AX55" s="315"/>
      <c r="AY55" s="315"/>
      <c r="AZ55" s="315"/>
      <c r="BA55" s="315"/>
      <c r="BB55" s="315"/>
      <c r="BC55" s="315"/>
      <c r="BD55" s="316">
        <v>1230</v>
      </c>
      <c r="BE55" s="315"/>
      <c r="BF55" s="315"/>
    </row>
    <row r="56" spans="1:58" s="318" customFormat="1" ht="69" customHeight="1">
      <c r="B56" s="315">
        <v>55</v>
      </c>
      <c r="C56" s="308">
        <v>54</v>
      </c>
      <c r="D56" s="309">
        <v>45</v>
      </c>
      <c r="E56" s="313" t="s">
        <v>340</v>
      </c>
      <c r="F56" s="313" t="s">
        <v>61</v>
      </c>
      <c r="G56" s="324">
        <v>37</v>
      </c>
      <c r="H56" s="310" t="s">
        <v>341</v>
      </c>
      <c r="I56" s="310" t="s">
        <v>63</v>
      </c>
      <c r="J56" s="310" t="s">
        <v>64</v>
      </c>
      <c r="K56" s="309">
        <v>19</v>
      </c>
      <c r="L56" s="312">
        <v>21</v>
      </c>
      <c r="M56" s="313"/>
      <c r="N56" s="313"/>
      <c r="O56" s="313">
        <v>1</v>
      </c>
      <c r="P56" s="313"/>
      <c r="Q56" s="313"/>
      <c r="R56" s="313"/>
      <c r="S56" s="313"/>
      <c r="T56" s="324">
        <v>1</v>
      </c>
      <c r="U56" s="311">
        <v>77</v>
      </c>
      <c r="V56" s="314">
        <v>1</v>
      </c>
      <c r="W56" s="313" t="s">
        <v>342</v>
      </c>
      <c r="X56" s="313" t="s">
        <v>92</v>
      </c>
      <c r="Y56" s="313" t="s">
        <v>325</v>
      </c>
      <c r="Z56" s="313" t="s">
        <v>68</v>
      </c>
      <c r="AA56" s="313" t="s">
        <v>68</v>
      </c>
      <c r="AB56" s="313" t="s">
        <v>68</v>
      </c>
      <c r="AC56" s="313" t="s">
        <v>68</v>
      </c>
      <c r="AD56" s="313" t="s">
        <v>68</v>
      </c>
      <c r="AE56" s="313" t="s">
        <v>343</v>
      </c>
      <c r="AF56" s="313" t="s">
        <v>344</v>
      </c>
      <c r="AG56" s="310" t="s">
        <v>71</v>
      </c>
      <c r="AH56" s="310" t="s">
        <v>72</v>
      </c>
      <c r="AI56" s="310"/>
      <c r="AJ56" s="310"/>
      <c r="AK56" s="310"/>
      <c r="AL56" s="310"/>
      <c r="AM56" s="315"/>
      <c r="AN56" s="315"/>
      <c r="AO56" s="315"/>
      <c r="AP56" s="315"/>
      <c r="AQ56" s="315">
        <v>1</v>
      </c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6">
        <v>1230</v>
      </c>
      <c r="BE56" s="315"/>
      <c r="BF56" s="315"/>
    </row>
    <row r="57" spans="1:58" s="318" customFormat="1" ht="69" customHeight="1">
      <c r="B57" s="315">
        <v>56</v>
      </c>
      <c r="C57" s="308">
        <v>55</v>
      </c>
      <c r="D57" s="309" t="s">
        <v>346</v>
      </c>
      <c r="E57" s="313" t="s">
        <v>347</v>
      </c>
      <c r="F57" s="313" t="s">
        <v>61</v>
      </c>
      <c r="G57" s="324">
        <v>38</v>
      </c>
      <c r="H57" s="310" t="s">
        <v>348</v>
      </c>
      <c r="I57" s="310" t="s">
        <v>210</v>
      </c>
      <c r="J57" s="310" t="s">
        <v>334</v>
      </c>
      <c r="K57" s="309">
        <v>20</v>
      </c>
      <c r="L57" s="312">
        <v>29</v>
      </c>
      <c r="M57" s="313"/>
      <c r="N57" s="313"/>
      <c r="O57" s="313">
        <v>1</v>
      </c>
      <c r="P57" s="313"/>
      <c r="Q57" s="313"/>
      <c r="R57" s="313"/>
      <c r="S57" s="313"/>
      <c r="T57" s="324">
        <v>1</v>
      </c>
      <c r="U57" s="311">
        <v>20</v>
      </c>
      <c r="V57" s="314">
        <v>1</v>
      </c>
      <c r="W57" s="313" t="s">
        <v>349</v>
      </c>
      <c r="X57" s="313" t="s">
        <v>197</v>
      </c>
      <c r="Y57" s="313" t="s">
        <v>350</v>
      </c>
      <c r="Z57" s="313" t="s">
        <v>68</v>
      </c>
      <c r="AA57" s="313" t="s">
        <v>68</v>
      </c>
      <c r="AB57" s="313" t="s">
        <v>68</v>
      </c>
      <c r="AC57" s="313" t="s">
        <v>68</v>
      </c>
      <c r="AD57" s="313" t="s">
        <v>68</v>
      </c>
      <c r="AE57" s="313" t="s">
        <v>351</v>
      </c>
      <c r="AF57" s="313" t="s">
        <v>352</v>
      </c>
      <c r="AG57" s="310" t="s">
        <v>71</v>
      </c>
      <c r="AH57" s="310" t="s">
        <v>72</v>
      </c>
      <c r="AI57" s="310"/>
      <c r="AJ57" s="310"/>
      <c r="AK57" s="310"/>
      <c r="AL57" s="310"/>
      <c r="AM57" s="315"/>
      <c r="AN57" s="315"/>
      <c r="AO57" s="315"/>
      <c r="AP57" s="315"/>
      <c r="AQ57" s="315">
        <v>1</v>
      </c>
      <c r="AR57" s="315"/>
      <c r="AS57" s="315"/>
      <c r="AT57" s="315"/>
      <c r="AU57" s="315"/>
      <c r="AV57" s="315"/>
      <c r="AW57" s="315"/>
      <c r="AX57" s="315"/>
      <c r="AY57" s="315"/>
      <c r="AZ57" s="315"/>
      <c r="BA57" s="315"/>
      <c r="BB57" s="315"/>
      <c r="BC57" s="315"/>
      <c r="BD57" s="316">
        <v>1230</v>
      </c>
      <c r="BE57" s="315"/>
      <c r="BF57" s="315"/>
    </row>
    <row r="58" spans="1:58" s="318" customFormat="1" ht="69" customHeight="1">
      <c r="B58" s="315">
        <v>57</v>
      </c>
      <c r="C58" s="308">
        <v>56</v>
      </c>
      <c r="D58" s="309">
        <v>66</v>
      </c>
      <c r="E58" s="313" t="s">
        <v>353</v>
      </c>
      <c r="F58" s="313" t="s">
        <v>77</v>
      </c>
      <c r="G58" s="313"/>
      <c r="H58" s="310" t="s">
        <v>348</v>
      </c>
      <c r="I58" s="310" t="s">
        <v>210</v>
      </c>
      <c r="J58" s="310" t="s">
        <v>334</v>
      </c>
      <c r="K58" s="308">
        <v>21</v>
      </c>
      <c r="L58" s="315">
        <v>31</v>
      </c>
      <c r="M58" s="313">
        <v>1</v>
      </c>
      <c r="N58" s="313"/>
      <c r="O58" s="313">
        <v>1</v>
      </c>
      <c r="P58" s="313"/>
      <c r="Q58" s="313">
        <v>1</v>
      </c>
      <c r="R58" s="313"/>
      <c r="S58" s="313"/>
      <c r="T58" s="313">
        <v>1</v>
      </c>
      <c r="U58" s="310"/>
      <c r="V58" s="313"/>
      <c r="W58" s="313"/>
      <c r="X58" s="313"/>
      <c r="Y58" s="313"/>
      <c r="Z58" s="313"/>
      <c r="AA58" s="313"/>
      <c r="AB58" s="313"/>
      <c r="AC58" s="313"/>
      <c r="AD58" s="313"/>
      <c r="AE58" s="313" t="s">
        <v>354</v>
      </c>
      <c r="AF58" s="313" t="s">
        <v>355</v>
      </c>
      <c r="AG58" s="310" t="s">
        <v>71</v>
      </c>
      <c r="AH58" s="310" t="s">
        <v>72</v>
      </c>
      <c r="AI58" s="310">
        <v>1</v>
      </c>
      <c r="AJ58" s="310"/>
      <c r="AK58" s="310"/>
      <c r="AL58" s="310"/>
      <c r="AM58" s="315">
        <v>1</v>
      </c>
      <c r="AN58" s="315"/>
      <c r="AO58" s="315"/>
      <c r="AP58" s="315"/>
      <c r="AQ58" s="315"/>
      <c r="AR58" s="315"/>
      <c r="AS58" s="315">
        <v>1</v>
      </c>
      <c r="AT58" s="315"/>
      <c r="AU58" s="315"/>
      <c r="AV58" s="315"/>
      <c r="AW58" s="315"/>
      <c r="AX58" s="315"/>
      <c r="AY58" s="315"/>
      <c r="AZ58" s="315"/>
      <c r="BA58" s="315"/>
      <c r="BB58" s="315"/>
      <c r="BC58" s="315"/>
      <c r="BD58" s="316">
        <v>3321</v>
      </c>
      <c r="BE58" s="315"/>
      <c r="BF58" s="315"/>
    </row>
    <row r="59" spans="1:58" s="318" customFormat="1" ht="69" customHeight="1">
      <c r="B59" s="315">
        <v>58</v>
      </c>
      <c r="C59" s="308">
        <v>57</v>
      </c>
      <c r="D59" s="309">
        <v>66</v>
      </c>
      <c r="E59" s="313" t="s">
        <v>356</v>
      </c>
      <c r="F59" s="313" t="s">
        <v>61</v>
      </c>
      <c r="G59" s="324">
        <v>39</v>
      </c>
      <c r="H59" s="310" t="s">
        <v>348</v>
      </c>
      <c r="I59" s="310" t="s">
        <v>210</v>
      </c>
      <c r="J59" s="310" t="s">
        <v>334</v>
      </c>
      <c r="K59" s="309">
        <v>21</v>
      </c>
      <c r="L59" s="312">
        <v>31</v>
      </c>
      <c r="M59" s="313"/>
      <c r="N59" s="313"/>
      <c r="O59" s="313">
        <v>1</v>
      </c>
      <c r="P59" s="313"/>
      <c r="Q59" s="313"/>
      <c r="R59" s="313"/>
      <c r="S59" s="313"/>
      <c r="T59" s="324">
        <v>1</v>
      </c>
      <c r="U59" s="311">
        <v>19</v>
      </c>
      <c r="V59" s="314">
        <v>1</v>
      </c>
      <c r="W59" s="313" t="s">
        <v>357</v>
      </c>
      <c r="X59" s="313" t="s">
        <v>92</v>
      </c>
      <c r="Y59" s="313" t="s">
        <v>358</v>
      </c>
      <c r="Z59" s="313" t="s">
        <v>68</v>
      </c>
      <c r="AA59" s="313" t="s">
        <v>68</v>
      </c>
      <c r="AB59" s="313" t="s">
        <v>68</v>
      </c>
      <c r="AC59" s="313" t="s">
        <v>68</v>
      </c>
      <c r="AD59" s="313" t="s">
        <v>68</v>
      </c>
      <c r="AE59" s="313" t="s">
        <v>343</v>
      </c>
      <c r="AF59" s="313" t="s">
        <v>359</v>
      </c>
      <c r="AG59" s="310" t="s">
        <v>71</v>
      </c>
      <c r="AH59" s="310" t="s">
        <v>72</v>
      </c>
      <c r="AI59" s="310"/>
      <c r="AJ59" s="310"/>
      <c r="AK59" s="310"/>
      <c r="AL59" s="310"/>
      <c r="AM59" s="315"/>
      <c r="AN59" s="315"/>
      <c r="AO59" s="315"/>
      <c r="AP59" s="315"/>
      <c r="AQ59" s="315">
        <v>1</v>
      </c>
      <c r="AR59" s="315"/>
      <c r="AS59" s="315"/>
      <c r="AT59" s="315"/>
      <c r="AU59" s="315"/>
      <c r="AV59" s="315"/>
      <c r="AW59" s="315"/>
      <c r="AX59" s="315"/>
      <c r="AY59" s="315"/>
      <c r="AZ59" s="315"/>
      <c r="BA59" s="315"/>
      <c r="BB59" s="315"/>
      <c r="BC59" s="315"/>
      <c r="BD59" s="316">
        <v>1230</v>
      </c>
      <c r="BE59" s="315"/>
      <c r="BF59" s="315"/>
    </row>
    <row r="60" spans="1:58" s="318" customFormat="1" ht="69" customHeight="1">
      <c r="B60" s="315">
        <v>59</v>
      </c>
      <c r="C60" s="308">
        <v>58</v>
      </c>
      <c r="D60" s="309" t="s">
        <v>360</v>
      </c>
      <c r="E60" s="313" t="s">
        <v>361</v>
      </c>
      <c r="F60" s="313" t="s">
        <v>98</v>
      </c>
      <c r="G60" s="313"/>
      <c r="H60" s="310" t="s">
        <v>348</v>
      </c>
      <c r="I60" s="310" t="s">
        <v>210</v>
      </c>
      <c r="J60" s="310" t="s">
        <v>334</v>
      </c>
      <c r="K60" s="308">
        <v>21</v>
      </c>
      <c r="L60" s="315">
        <v>31</v>
      </c>
      <c r="M60" s="313"/>
      <c r="N60" s="313"/>
      <c r="O60" s="313">
        <v>1</v>
      </c>
      <c r="P60" s="313"/>
      <c r="Q60" s="313"/>
      <c r="R60" s="313"/>
      <c r="S60" s="313"/>
      <c r="T60" s="313">
        <v>1</v>
      </c>
      <c r="U60" s="310">
        <v>19</v>
      </c>
      <c r="V60" s="313"/>
      <c r="W60" s="313"/>
      <c r="X60" s="313"/>
      <c r="Y60" s="313"/>
      <c r="Z60" s="313"/>
      <c r="AA60" s="313"/>
      <c r="AB60" s="313"/>
      <c r="AC60" s="313"/>
      <c r="AD60" s="313"/>
      <c r="AE60" s="313" t="s">
        <v>343</v>
      </c>
      <c r="AF60" s="313" t="s">
        <v>362</v>
      </c>
      <c r="AG60" s="310" t="s">
        <v>71</v>
      </c>
      <c r="AH60" s="310" t="s">
        <v>72</v>
      </c>
      <c r="AI60" s="310"/>
      <c r="AJ60" s="310"/>
      <c r="AK60" s="310"/>
      <c r="AL60" s="310"/>
      <c r="AM60" s="315"/>
      <c r="AN60" s="315"/>
      <c r="AO60" s="315"/>
      <c r="AP60" s="315"/>
      <c r="AQ60" s="315">
        <v>1</v>
      </c>
      <c r="AR60" s="315"/>
      <c r="AS60" s="315"/>
      <c r="AT60" s="315"/>
      <c r="AU60" s="315"/>
      <c r="AV60" s="315"/>
      <c r="AW60" s="315"/>
      <c r="AX60" s="315"/>
      <c r="AY60" s="315"/>
      <c r="AZ60" s="315"/>
      <c r="BA60" s="315"/>
      <c r="BB60" s="315"/>
      <c r="BC60" s="315"/>
      <c r="BD60" s="316">
        <v>1500</v>
      </c>
      <c r="BE60" s="315"/>
      <c r="BF60" s="315"/>
    </row>
    <row r="61" spans="1:58" s="318" customFormat="1" ht="69" customHeight="1">
      <c r="B61" s="315">
        <v>60</v>
      </c>
      <c r="C61" s="308">
        <v>59</v>
      </c>
      <c r="D61" s="309">
        <v>67</v>
      </c>
      <c r="E61" s="313" t="s">
        <v>363</v>
      </c>
      <c r="F61" s="313" t="s">
        <v>364</v>
      </c>
      <c r="G61" s="313"/>
      <c r="H61" s="310" t="s">
        <v>348</v>
      </c>
      <c r="I61" s="310" t="s">
        <v>210</v>
      </c>
      <c r="J61" s="310" t="s">
        <v>334</v>
      </c>
      <c r="K61" s="308">
        <v>22</v>
      </c>
      <c r="L61" s="315">
        <v>31</v>
      </c>
      <c r="M61" s="313">
        <v>1</v>
      </c>
      <c r="N61" s="313">
        <v>1</v>
      </c>
      <c r="O61" s="313">
        <v>1</v>
      </c>
      <c r="P61" s="313">
        <v>1</v>
      </c>
      <c r="Q61" s="313">
        <v>1</v>
      </c>
      <c r="R61" s="313"/>
      <c r="S61" s="313"/>
      <c r="T61" s="313">
        <v>1</v>
      </c>
      <c r="U61" s="310"/>
      <c r="V61" s="313"/>
      <c r="W61" s="313"/>
      <c r="X61" s="313"/>
      <c r="Y61" s="313"/>
      <c r="Z61" s="313"/>
      <c r="AA61" s="313"/>
      <c r="AB61" s="313"/>
      <c r="AC61" s="313"/>
      <c r="AD61" s="313"/>
      <c r="AE61" s="313" t="s">
        <v>335</v>
      </c>
      <c r="AF61" s="313" t="s">
        <v>365</v>
      </c>
      <c r="AG61" s="310" t="s">
        <v>71</v>
      </c>
      <c r="AH61" s="310" t="s">
        <v>72</v>
      </c>
      <c r="AI61" s="310">
        <v>1</v>
      </c>
      <c r="AJ61" s="310"/>
      <c r="AK61" s="310"/>
      <c r="AL61" s="310"/>
      <c r="AM61" s="315">
        <v>1</v>
      </c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5"/>
      <c r="AZ61" s="315"/>
      <c r="BA61" s="315"/>
      <c r="BB61" s="315">
        <v>1</v>
      </c>
      <c r="BC61" s="315"/>
      <c r="BD61" s="315" t="s">
        <v>366</v>
      </c>
      <c r="BE61" s="315"/>
      <c r="BF61" s="315"/>
    </row>
    <row r="62" spans="1:58" s="318" customFormat="1" ht="69" customHeight="1">
      <c r="B62" s="315">
        <v>61</v>
      </c>
      <c r="C62" s="308">
        <v>60</v>
      </c>
      <c r="D62" s="309">
        <v>71</v>
      </c>
      <c r="E62" s="313" t="s">
        <v>367</v>
      </c>
      <c r="F62" s="313" t="s">
        <v>77</v>
      </c>
      <c r="G62" s="319"/>
      <c r="H62" s="319" t="s">
        <v>368</v>
      </c>
      <c r="I62" s="319" t="s">
        <v>210</v>
      </c>
      <c r="J62" s="310" t="s">
        <v>334</v>
      </c>
      <c r="K62" s="308">
        <v>23</v>
      </c>
      <c r="L62" s="315">
        <v>32</v>
      </c>
      <c r="M62" s="313">
        <v>1</v>
      </c>
      <c r="N62" s="313"/>
      <c r="O62" s="313">
        <v>1</v>
      </c>
      <c r="P62" s="313"/>
      <c r="Q62" s="313">
        <v>1</v>
      </c>
      <c r="R62" s="313"/>
      <c r="S62" s="313"/>
      <c r="T62" s="313">
        <v>1</v>
      </c>
      <c r="U62" s="310"/>
      <c r="V62" s="313"/>
      <c r="W62" s="313"/>
      <c r="X62" s="313"/>
      <c r="Y62" s="313"/>
      <c r="Z62" s="313"/>
      <c r="AA62" s="313"/>
      <c r="AB62" s="313"/>
      <c r="AC62" s="313"/>
      <c r="AD62" s="313"/>
      <c r="AE62" s="313" t="s">
        <v>354</v>
      </c>
      <c r="AF62" s="313" t="s">
        <v>369</v>
      </c>
      <c r="AG62" s="310" t="s">
        <v>71</v>
      </c>
      <c r="AH62" s="310" t="s">
        <v>72</v>
      </c>
      <c r="AI62" s="310">
        <v>1</v>
      </c>
      <c r="AJ62" s="310"/>
      <c r="AK62" s="310"/>
      <c r="AL62" s="310"/>
      <c r="AM62" s="315">
        <v>1</v>
      </c>
      <c r="AN62" s="315"/>
      <c r="AO62" s="315"/>
      <c r="AP62" s="315"/>
      <c r="AQ62" s="315"/>
      <c r="AR62" s="315"/>
      <c r="AS62" s="315">
        <v>1</v>
      </c>
      <c r="AT62" s="315"/>
      <c r="AU62" s="315"/>
      <c r="AV62" s="315"/>
      <c r="AW62" s="315"/>
      <c r="AX62" s="315"/>
      <c r="AY62" s="315"/>
      <c r="AZ62" s="315"/>
      <c r="BA62" s="315"/>
      <c r="BB62" s="315"/>
      <c r="BC62" s="315"/>
      <c r="BD62" s="316">
        <v>3321</v>
      </c>
      <c r="BE62" s="315"/>
      <c r="BF62" s="315"/>
    </row>
    <row r="63" spans="1:58" s="318" customFormat="1" ht="69" customHeight="1">
      <c r="B63" s="315">
        <v>62</v>
      </c>
      <c r="C63" s="308">
        <v>61</v>
      </c>
      <c r="D63" s="309">
        <v>71</v>
      </c>
      <c r="E63" s="313" t="s">
        <v>372</v>
      </c>
      <c r="F63" s="313" t="s">
        <v>61</v>
      </c>
      <c r="G63" s="323">
        <v>40</v>
      </c>
      <c r="H63" s="319" t="s">
        <v>368</v>
      </c>
      <c r="I63" s="319" t="s">
        <v>210</v>
      </c>
      <c r="J63" s="310" t="s">
        <v>334</v>
      </c>
      <c r="K63" s="309">
        <v>22</v>
      </c>
      <c r="L63" s="312">
        <v>32</v>
      </c>
      <c r="M63" s="313"/>
      <c r="N63" s="313"/>
      <c r="O63" s="313">
        <v>1</v>
      </c>
      <c r="P63" s="313"/>
      <c r="Q63" s="313"/>
      <c r="R63" s="313"/>
      <c r="S63" s="313"/>
      <c r="T63" s="324">
        <v>1</v>
      </c>
      <c r="U63" s="311">
        <v>19</v>
      </c>
      <c r="V63" s="314">
        <v>2</v>
      </c>
      <c r="W63" s="313" t="s">
        <v>373</v>
      </c>
      <c r="X63" s="313" t="s">
        <v>66</v>
      </c>
      <c r="Y63" s="313" t="s">
        <v>358</v>
      </c>
      <c r="Z63" s="313" t="s">
        <v>68</v>
      </c>
      <c r="AA63" s="313" t="s">
        <v>374</v>
      </c>
      <c r="AB63" s="313" t="s">
        <v>162</v>
      </c>
      <c r="AC63" s="313" t="s">
        <v>375</v>
      </c>
      <c r="AD63" s="313" t="s">
        <v>68</v>
      </c>
      <c r="AE63" s="313" t="s">
        <v>93</v>
      </c>
      <c r="AF63" s="313" t="s">
        <v>376</v>
      </c>
      <c r="AG63" s="310" t="s">
        <v>71</v>
      </c>
      <c r="AH63" s="310" t="s">
        <v>72</v>
      </c>
      <c r="AI63" s="310"/>
      <c r="AJ63" s="310"/>
      <c r="AK63" s="310"/>
      <c r="AL63" s="310"/>
      <c r="AM63" s="315"/>
      <c r="AN63" s="315"/>
      <c r="AO63" s="315"/>
      <c r="AP63" s="315"/>
      <c r="AQ63" s="315">
        <v>1</v>
      </c>
      <c r="AR63" s="315"/>
      <c r="AS63" s="315"/>
      <c r="AT63" s="315"/>
      <c r="AU63" s="315"/>
      <c r="AV63" s="315"/>
      <c r="AW63" s="315"/>
      <c r="AX63" s="315"/>
      <c r="AY63" s="315"/>
      <c r="AZ63" s="315"/>
      <c r="BA63" s="315"/>
      <c r="BB63" s="315"/>
      <c r="BC63" s="315"/>
      <c r="BD63" s="316">
        <v>1230</v>
      </c>
      <c r="BE63" s="315"/>
      <c r="BF63" s="315"/>
    </row>
    <row r="64" spans="1:58" s="318" customFormat="1" ht="69" customHeight="1">
      <c r="B64" s="315">
        <v>63</v>
      </c>
      <c r="C64" s="308">
        <v>62</v>
      </c>
      <c r="D64" s="309">
        <v>73</v>
      </c>
      <c r="E64" s="313" t="s">
        <v>378</v>
      </c>
      <c r="F64" s="313" t="s">
        <v>77</v>
      </c>
      <c r="G64" s="319"/>
      <c r="H64" s="319" t="s">
        <v>368</v>
      </c>
      <c r="I64" s="319" t="s">
        <v>210</v>
      </c>
      <c r="J64" s="310" t="s">
        <v>334</v>
      </c>
      <c r="K64" s="308">
        <v>23</v>
      </c>
      <c r="L64" s="315">
        <v>32</v>
      </c>
      <c r="M64" s="313">
        <v>1</v>
      </c>
      <c r="N64" s="313"/>
      <c r="O64" s="313">
        <v>1</v>
      </c>
      <c r="P64" s="313"/>
      <c r="Q64" s="313">
        <v>1</v>
      </c>
      <c r="R64" s="313"/>
      <c r="S64" s="313"/>
      <c r="T64" s="313">
        <v>1</v>
      </c>
      <c r="U64" s="310"/>
      <c r="V64" s="313"/>
      <c r="W64" s="313"/>
      <c r="X64" s="313"/>
      <c r="Y64" s="313"/>
      <c r="Z64" s="313"/>
      <c r="AA64" s="313"/>
      <c r="AB64" s="313"/>
      <c r="AC64" s="313"/>
      <c r="AD64" s="313"/>
      <c r="AE64" s="313" t="s">
        <v>379</v>
      </c>
      <c r="AF64" s="313" t="s">
        <v>380</v>
      </c>
      <c r="AG64" s="310" t="s">
        <v>71</v>
      </c>
      <c r="AH64" s="310" t="s">
        <v>72</v>
      </c>
      <c r="AI64" s="310">
        <v>1</v>
      </c>
      <c r="AJ64" s="310"/>
      <c r="AK64" s="310"/>
      <c r="AL64" s="310"/>
      <c r="AM64" s="315">
        <v>1</v>
      </c>
      <c r="AN64" s="315"/>
      <c r="AO64" s="315"/>
      <c r="AP64" s="315"/>
      <c r="AQ64" s="315"/>
      <c r="AR64" s="315"/>
      <c r="AS64" s="315">
        <v>1</v>
      </c>
      <c r="AT64" s="315"/>
      <c r="AU64" s="315"/>
      <c r="AV64" s="315"/>
      <c r="AW64" s="315"/>
      <c r="AX64" s="315"/>
      <c r="AY64" s="315"/>
      <c r="AZ64" s="315"/>
      <c r="BA64" s="315"/>
      <c r="BB64" s="315"/>
      <c r="BC64" s="315"/>
      <c r="BD64" s="316">
        <v>2450</v>
      </c>
      <c r="BE64" s="315"/>
      <c r="BF64" s="315"/>
    </row>
    <row r="65" spans="1:58" s="318" customFormat="1" ht="69" customHeight="1">
      <c r="B65" s="315">
        <v>64</v>
      </c>
      <c r="C65" s="308">
        <v>63</v>
      </c>
      <c r="D65" s="309">
        <v>73</v>
      </c>
      <c r="E65" s="313" t="s">
        <v>1742</v>
      </c>
      <c r="F65" s="313" t="s">
        <v>61</v>
      </c>
      <c r="G65" s="323">
        <v>41</v>
      </c>
      <c r="H65" s="319" t="s">
        <v>368</v>
      </c>
      <c r="I65" s="319" t="s">
        <v>210</v>
      </c>
      <c r="J65" s="310" t="s">
        <v>334</v>
      </c>
      <c r="K65" s="309">
        <v>22</v>
      </c>
      <c r="L65" s="312">
        <v>32</v>
      </c>
      <c r="M65" s="313"/>
      <c r="N65" s="313"/>
      <c r="O65" s="313">
        <v>1</v>
      </c>
      <c r="P65" s="313"/>
      <c r="Q65" s="313"/>
      <c r="R65" s="313"/>
      <c r="S65" s="313"/>
      <c r="T65" s="324">
        <v>1</v>
      </c>
      <c r="U65" s="311">
        <v>19</v>
      </c>
      <c r="V65" s="314">
        <v>1</v>
      </c>
      <c r="W65" s="313" t="s">
        <v>357</v>
      </c>
      <c r="X65" s="313" t="s">
        <v>92</v>
      </c>
      <c r="Y65" s="313" t="s">
        <v>358</v>
      </c>
      <c r="Z65" s="313" t="s">
        <v>68</v>
      </c>
      <c r="AA65" s="313" t="s">
        <v>68</v>
      </c>
      <c r="AB65" s="313" t="s">
        <v>68</v>
      </c>
      <c r="AC65" s="313" t="s">
        <v>68</v>
      </c>
      <c r="AD65" s="313" t="s">
        <v>68</v>
      </c>
      <c r="AE65" s="313" t="s">
        <v>93</v>
      </c>
      <c r="AF65" s="313" t="s">
        <v>382</v>
      </c>
      <c r="AG65" s="310" t="s">
        <v>71</v>
      </c>
      <c r="AH65" s="310" t="s">
        <v>72</v>
      </c>
      <c r="AI65" s="310"/>
      <c r="AJ65" s="310"/>
      <c r="AK65" s="310"/>
      <c r="AL65" s="310"/>
      <c r="AM65" s="315"/>
      <c r="AN65" s="315"/>
      <c r="AO65" s="315"/>
      <c r="AP65" s="315"/>
      <c r="AQ65" s="315">
        <v>1</v>
      </c>
      <c r="AR65" s="315"/>
      <c r="AS65" s="315"/>
      <c r="AT65" s="315"/>
      <c r="AU65" s="315"/>
      <c r="AV65" s="315"/>
      <c r="AW65" s="315"/>
      <c r="AX65" s="315"/>
      <c r="AY65" s="315"/>
      <c r="AZ65" s="315"/>
      <c r="BA65" s="315"/>
      <c r="BB65" s="315"/>
      <c r="BC65" s="315"/>
      <c r="BD65" s="316">
        <v>1230</v>
      </c>
      <c r="BE65" s="315"/>
      <c r="BF65" s="315"/>
    </row>
    <row r="66" spans="1:58" s="318" customFormat="1" ht="69" customHeight="1">
      <c r="B66" s="315">
        <v>65</v>
      </c>
      <c r="C66" s="308">
        <v>64</v>
      </c>
      <c r="D66" s="309" t="s">
        <v>384</v>
      </c>
      <c r="E66" s="313" t="s">
        <v>385</v>
      </c>
      <c r="F66" s="313" t="s">
        <v>98</v>
      </c>
      <c r="G66" s="319"/>
      <c r="H66" s="319" t="s">
        <v>368</v>
      </c>
      <c r="I66" s="319" t="s">
        <v>210</v>
      </c>
      <c r="J66" s="310" t="s">
        <v>334</v>
      </c>
      <c r="K66" s="308">
        <v>23</v>
      </c>
      <c r="L66" s="315">
        <v>32</v>
      </c>
      <c r="M66" s="313"/>
      <c r="N66" s="313"/>
      <c r="O66" s="313">
        <v>1</v>
      </c>
      <c r="P66" s="313"/>
      <c r="Q66" s="313"/>
      <c r="R66" s="313"/>
      <c r="S66" s="313"/>
      <c r="T66" s="313">
        <v>1</v>
      </c>
      <c r="U66" s="310">
        <v>19</v>
      </c>
      <c r="V66" s="313"/>
      <c r="W66" s="313"/>
      <c r="X66" s="313"/>
      <c r="Y66" s="313"/>
      <c r="Z66" s="313"/>
      <c r="AA66" s="313"/>
      <c r="AB66" s="313"/>
      <c r="AC66" s="313"/>
      <c r="AD66" s="313"/>
      <c r="AE66" s="313" t="s">
        <v>93</v>
      </c>
      <c r="AF66" s="313" t="s">
        <v>386</v>
      </c>
      <c r="AG66" s="310" t="s">
        <v>71</v>
      </c>
      <c r="AH66" s="310" t="s">
        <v>72</v>
      </c>
      <c r="AI66" s="310"/>
      <c r="AJ66" s="310"/>
      <c r="AK66" s="310"/>
      <c r="AL66" s="310"/>
      <c r="AM66" s="315"/>
      <c r="AN66" s="315"/>
      <c r="AO66" s="315"/>
      <c r="AP66" s="315"/>
      <c r="AQ66" s="315">
        <v>1</v>
      </c>
      <c r="AR66" s="315"/>
      <c r="AS66" s="315"/>
      <c r="AT66" s="315"/>
      <c r="AU66" s="315"/>
      <c r="AV66" s="315"/>
      <c r="AW66" s="315"/>
      <c r="AX66" s="315"/>
      <c r="AY66" s="315"/>
      <c r="AZ66" s="315"/>
      <c r="BA66" s="315"/>
      <c r="BB66" s="315"/>
      <c r="BC66" s="315"/>
      <c r="BD66" s="316">
        <v>1500</v>
      </c>
      <c r="BE66" s="315">
        <v>2</v>
      </c>
      <c r="BF66" s="315" t="s">
        <v>496</v>
      </c>
    </row>
    <row r="67" spans="1:58" s="318" customFormat="1" ht="69" customHeight="1">
      <c r="B67" s="315">
        <v>66</v>
      </c>
      <c r="C67" s="308">
        <v>65</v>
      </c>
      <c r="D67" s="309">
        <v>29</v>
      </c>
      <c r="E67" s="313" t="s">
        <v>388</v>
      </c>
      <c r="F67" s="313" t="s">
        <v>61</v>
      </c>
      <c r="G67" s="324">
        <v>42</v>
      </c>
      <c r="H67" s="310" t="s">
        <v>389</v>
      </c>
      <c r="I67" s="310" t="s">
        <v>63</v>
      </c>
      <c r="J67" s="310" t="s">
        <v>64</v>
      </c>
      <c r="K67" s="309">
        <v>23</v>
      </c>
      <c r="L67" s="312">
        <v>22</v>
      </c>
      <c r="M67" s="313"/>
      <c r="N67" s="313"/>
      <c r="O67" s="313">
        <v>1</v>
      </c>
      <c r="P67" s="313"/>
      <c r="Q67" s="313"/>
      <c r="R67" s="313"/>
      <c r="S67" s="313"/>
      <c r="T67" s="324">
        <v>1</v>
      </c>
      <c r="U67" s="311">
        <v>74</v>
      </c>
      <c r="V67" s="314">
        <v>2</v>
      </c>
      <c r="W67" s="313" t="s">
        <v>147</v>
      </c>
      <c r="X67" s="313" t="s">
        <v>66</v>
      </c>
      <c r="Y67" s="313" t="s">
        <v>390</v>
      </c>
      <c r="Z67" s="313" t="s">
        <v>68</v>
      </c>
      <c r="AA67" s="313" t="s">
        <v>391</v>
      </c>
      <c r="AB67" s="313" t="s">
        <v>392</v>
      </c>
      <c r="AC67" s="313" t="s">
        <v>390</v>
      </c>
      <c r="AD67" s="313" t="s">
        <v>68</v>
      </c>
      <c r="AE67" s="313" t="s">
        <v>93</v>
      </c>
      <c r="AF67" s="313" t="s">
        <v>393</v>
      </c>
      <c r="AG67" s="310" t="s">
        <v>71</v>
      </c>
      <c r="AH67" s="310" t="s">
        <v>72</v>
      </c>
      <c r="AI67" s="310"/>
      <c r="AJ67" s="310"/>
      <c r="AK67" s="310"/>
      <c r="AL67" s="310"/>
      <c r="AM67" s="315"/>
      <c r="AN67" s="315"/>
      <c r="AO67" s="315"/>
      <c r="AP67" s="315"/>
      <c r="AQ67" s="315">
        <v>1</v>
      </c>
      <c r="AR67" s="315"/>
      <c r="AS67" s="315"/>
      <c r="AT67" s="315"/>
      <c r="AU67" s="315"/>
      <c r="AV67" s="315"/>
      <c r="AW67" s="315"/>
      <c r="AX67" s="315"/>
      <c r="AY67" s="315"/>
      <c r="AZ67" s="315"/>
      <c r="BA67" s="315"/>
      <c r="BB67" s="315"/>
      <c r="BC67" s="315"/>
      <c r="BD67" s="316">
        <v>1230</v>
      </c>
      <c r="BE67" s="315">
        <v>1</v>
      </c>
      <c r="BF67" s="315" t="s">
        <v>746</v>
      </c>
    </row>
    <row r="68" spans="1:58" ht="69" customHeight="1">
      <c r="C68" s="308">
        <v>66</v>
      </c>
      <c r="D68" s="326" t="s">
        <v>247</v>
      </c>
      <c r="E68" s="328" t="s">
        <v>1743</v>
      </c>
      <c r="F68" s="313" t="str">
        <f>E68</f>
        <v>Obudowa toalety przenośnej wraz z toaletą przenosną</v>
      </c>
      <c r="G68" s="324"/>
      <c r="H68" s="328" t="s">
        <v>249</v>
      </c>
      <c r="I68" s="328" t="s">
        <v>72</v>
      </c>
      <c r="J68" s="307" t="s">
        <v>64</v>
      </c>
      <c r="K68" s="309"/>
      <c r="L68" s="312"/>
      <c r="M68" s="315"/>
      <c r="N68" s="315"/>
      <c r="O68" s="315"/>
      <c r="P68" s="315"/>
      <c r="Q68" s="315"/>
      <c r="R68" s="315"/>
      <c r="S68" s="315"/>
      <c r="T68" s="312"/>
      <c r="U68" s="329"/>
      <c r="V68" s="330"/>
      <c r="W68" s="313"/>
      <c r="X68" s="313"/>
      <c r="Y68" s="313"/>
      <c r="Z68" s="313"/>
      <c r="AA68" s="313"/>
      <c r="AB68" s="315"/>
      <c r="AC68" s="315"/>
      <c r="AD68" s="315"/>
      <c r="AE68" s="313"/>
      <c r="AF68" s="313"/>
      <c r="AG68" s="307" t="s">
        <v>71</v>
      </c>
      <c r="AH68" s="310" t="s">
        <v>72</v>
      </c>
      <c r="AI68" s="307"/>
      <c r="AJ68" s="307"/>
      <c r="AK68" s="307"/>
      <c r="AL68" s="307"/>
      <c r="AM68" s="315"/>
      <c r="AN68" s="315"/>
      <c r="AO68" s="315"/>
      <c r="AP68" s="315"/>
      <c r="AQ68" s="315">
        <v>1</v>
      </c>
      <c r="AR68" s="315"/>
      <c r="AS68" s="315"/>
      <c r="AT68" s="315"/>
      <c r="AU68" s="315"/>
      <c r="AV68" s="315"/>
      <c r="AW68" s="315"/>
      <c r="AX68" s="315"/>
      <c r="AY68" s="315"/>
      <c r="AZ68" s="315"/>
      <c r="BA68" s="315"/>
      <c r="BB68" s="315"/>
      <c r="BC68" s="315"/>
      <c r="BD68" s="316">
        <v>1476</v>
      </c>
      <c r="BE68" s="315"/>
      <c r="BF68" s="315"/>
    </row>
    <row r="69" spans="1:58" ht="69" customHeight="1">
      <c r="C69" s="308">
        <v>67</v>
      </c>
      <c r="D69" s="326" t="s">
        <v>247</v>
      </c>
      <c r="E69" s="328" t="s">
        <v>397</v>
      </c>
      <c r="F69" s="313" t="str">
        <f>E69</f>
        <v>Przystań kajakowa</v>
      </c>
      <c r="G69" s="324"/>
      <c r="H69" s="328" t="s">
        <v>249</v>
      </c>
      <c r="I69" s="328" t="s">
        <v>72</v>
      </c>
      <c r="J69" s="307" t="s">
        <v>64</v>
      </c>
      <c r="K69" s="309"/>
      <c r="L69" s="312"/>
      <c r="M69" s="315"/>
      <c r="N69" s="315"/>
      <c r="O69" s="315"/>
      <c r="P69" s="315"/>
      <c r="Q69" s="315"/>
      <c r="R69" s="315"/>
      <c r="S69" s="315"/>
      <c r="T69" s="312"/>
      <c r="U69" s="329"/>
      <c r="V69" s="330"/>
      <c r="W69" s="313"/>
      <c r="X69" s="313"/>
      <c r="Y69" s="313"/>
      <c r="Z69" s="313"/>
      <c r="AA69" s="313"/>
      <c r="AB69" s="315"/>
      <c r="AC69" s="315"/>
      <c r="AD69" s="315"/>
      <c r="AE69" s="313"/>
      <c r="AF69" s="313"/>
      <c r="AG69" s="307" t="s">
        <v>71</v>
      </c>
      <c r="AH69" s="310" t="s">
        <v>72</v>
      </c>
      <c r="AI69" s="307"/>
      <c r="AJ69" s="307"/>
      <c r="AK69" s="307"/>
      <c r="AL69" s="307"/>
      <c r="AM69" s="315"/>
      <c r="AN69" s="315"/>
      <c r="AO69" s="315"/>
      <c r="AP69" s="315"/>
      <c r="AQ69" s="315">
        <v>1</v>
      </c>
      <c r="AR69" s="315"/>
      <c r="AS69" s="315"/>
      <c r="AT69" s="315"/>
      <c r="AU69" s="315"/>
      <c r="AV69" s="315"/>
      <c r="AW69" s="315"/>
      <c r="AX69" s="315"/>
      <c r="AY69" s="315"/>
      <c r="AZ69" s="315"/>
      <c r="BA69" s="315"/>
      <c r="BB69" s="315"/>
      <c r="BC69" s="315"/>
      <c r="BD69" s="316">
        <v>70000</v>
      </c>
      <c r="BE69" s="315"/>
      <c r="BF69" s="315"/>
    </row>
    <row r="70" spans="1:58" s="299" customFormat="1" ht="69" customHeight="1">
      <c r="B70" s="315">
        <v>1</v>
      </c>
      <c r="C70" s="308">
        <v>68</v>
      </c>
      <c r="D70" s="309">
        <v>49</v>
      </c>
      <c r="E70" s="313" t="s">
        <v>1744</v>
      </c>
      <c r="F70" s="313" t="s">
        <v>123</v>
      </c>
      <c r="G70" s="319"/>
      <c r="H70" s="319" t="s">
        <v>1745</v>
      </c>
      <c r="I70" s="319" t="s">
        <v>400</v>
      </c>
      <c r="J70" s="319" t="s">
        <v>64</v>
      </c>
      <c r="K70" s="308">
        <v>1</v>
      </c>
      <c r="L70" s="315">
        <v>24</v>
      </c>
      <c r="M70" s="331">
        <v>1</v>
      </c>
      <c r="N70" s="331">
        <v>1</v>
      </c>
      <c r="O70" s="331">
        <v>1</v>
      </c>
      <c r="P70" s="331"/>
      <c r="Q70" s="331">
        <v>1</v>
      </c>
      <c r="R70" s="331">
        <v>1</v>
      </c>
      <c r="S70" s="331"/>
      <c r="T70" s="331"/>
      <c r="U70" s="310"/>
      <c r="V70" s="331"/>
      <c r="W70" s="331"/>
      <c r="X70" s="331"/>
      <c r="Y70" s="331"/>
      <c r="Z70" s="331"/>
      <c r="AA70" s="331"/>
      <c r="AB70" s="331"/>
      <c r="AC70" s="331"/>
      <c r="AD70" s="331"/>
      <c r="AE70" s="313" t="s">
        <v>401</v>
      </c>
      <c r="AF70" s="313" t="s">
        <v>402</v>
      </c>
      <c r="AG70" s="319" t="s">
        <v>403</v>
      </c>
      <c r="AH70" s="319" t="s">
        <v>404</v>
      </c>
      <c r="AI70" s="319">
        <v>1</v>
      </c>
      <c r="AJ70" s="310" t="s">
        <v>81</v>
      </c>
      <c r="AK70" s="320">
        <v>42163</v>
      </c>
      <c r="AL70" s="320">
        <v>43259</v>
      </c>
      <c r="AM70" s="315"/>
      <c r="AN70" s="315"/>
      <c r="AO70" s="315">
        <v>1</v>
      </c>
      <c r="AP70" s="315"/>
      <c r="AQ70" s="315"/>
      <c r="AR70" s="315"/>
      <c r="AS70" s="315"/>
      <c r="AT70" s="315"/>
      <c r="AU70" s="315"/>
      <c r="AV70" s="315"/>
      <c r="AW70" s="315"/>
      <c r="AX70" s="315">
        <v>1</v>
      </c>
      <c r="AY70" s="315">
        <v>1</v>
      </c>
      <c r="AZ70" s="315"/>
      <c r="BA70" s="315"/>
      <c r="BB70" s="315"/>
      <c r="BC70" s="315"/>
      <c r="BD70" s="316">
        <v>18450</v>
      </c>
      <c r="BE70" s="315"/>
      <c r="BF70" s="315"/>
    </row>
    <row r="71" spans="1:58" ht="69" customHeight="1">
      <c r="A71" s="307">
        <v>32</v>
      </c>
      <c r="B71" s="307">
        <v>2</v>
      </c>
      <c r="C71" s="308">
        <v>69</v>
      </c>
      <c r="D71" s="309">
        <v>49</v>
      </c>
      <c r="E71" s="310" t="s">
        <v>407</v>
      </c>
      <c r="F71" s="310" t="s">
        <v>61</v>
      </c>
      <c r="G71" s="321">
        <v>43</v>
      </c>
      <c r="H71" s="322" t="s">
        <v>1745</v>
      </c>
      <c r="I71" s="322" t="s">
        <v>400</v>
      </c>
      <c r="J71" s="322" t="s">
        <v>64</v>
      </c>
      <c r="K71" s="309">
        <v>1</v>
      </c>
      <c r="L71" s="312">
        <v>24</v>
      </c>
      <c r="M71" s="331"/>
      <c r="N71" s="331"/>
      <c r="O71" s="331">
        <v>1</v>
      </c>
      <c r="P71" s="331"/>
      <c r="Q71" s="310"/>
      <c r="R71" s="310"/>
      <c r="S71" s="310">
        <v>1</v>
      </c>
      <c r="T71" s="311"/>
      <c r="U71" s="311">
        <v>65</v>
      </c>
      <c r="V71" s="314">
        <v>2</v>
      </c>
      <c r="W71" s="313" t="s">
        <v>408</v>
      </c>
      <c r="X71" s="313" t="s">
        <v>92</v>
      </c>
      <c r="Y71" s="313" t="s">
        <v>409</v>
      </c>
      <c r="Z71" s="313" t="s">
        <v>68</v>
      </c>
      <c r="AA71" s="313" t="s">
        <v>410</v>
      </c>
      <c r="AB71" s="313" t="s">
        <v>201</v>
      </c>
      <c r="AC71" s="313" t="s">
        <v>411</v>
      </c>
      <c r="AD71" s="313" t="s">
        <v>183</v>
      </c>
      <c r="AE71" s="310" t="s">
        <v>69</v>
      </c>
      <c r="AF71" s="310" t="s">
        <v>412</v>
      </c>
      <c r="AG71" s="322" t="s">
        <v>403</v>
      </c>
      <c r="AH71" s="319" t="s">
        <v>404</v>
      </c>
      <c r="AI71" s="319"/>
      <c r="AJ71" s="319"/>
      <c r="AK71" s="319"/>
      <c r="AL71" s="319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>
        <v>1</v>
      </c>
      <c r="AW71" s="315"/>
      <c r="AX71" s="315"/>
      <c r="AY71" s="315"/>
      <c r="AZ71" s="315">
        <v>1</v>
      </c>
      <c r="BA71" s="307">
        <v>1</v>
      </c>
      <c r="BB71" s="315"/>
      <c r="BC71" s="315"/>
      <c r="BD71" s="316">
        <v>1230</v>
      </c>
      <c r="BE71" s="315">
        <v>1</v>
      </c>
      <c r="BF71" s="315" t="s">
        <v>746</v>
      </c>
    </row>
    <row r="72" spans="1:58" ht="69" customHeight="1">
      <c r="A72" s="307">
        <v>33</v>
      </c>
      <c r="B72" s="307">
        <v>3</v>
      </c>
      <c r="C72" s="308">
        <v>70</v>
      </c>
      <c r="D72" s="309" t="s">
        <v>414</v>
      </c>
      <c r="E72" s="310" t="s">
        <v>415</v>
      </c>
      <c r="F72" s="310" t="s">
        <v>98</v>
      </c>
      <c r="G72" s="322"/>
      <c r="H72" s="322" t="s">
        <v>1745</v>
      </c>
      <c r="I72" s="322" t="s">
        <v>400</v>
      </c>
      <c r="J72" s="322" t="s">
        <v>64</v>
      </c>
      <c r="K72" s="308">
        <v>1</v>
      </c>
      <c r="L72" s="315">
        <v>24</v>
      </c>
      <c r="M72" s="331"/>
      <c r="N72" s="331"/>
      <c r="O72" s="331">
        <v>1</v>
      </c>
      <c r="P72" s="331"/>
      <c r="Q72" s="310"/>
      <c r="R72" s="310"/>
      <c r="S72" s="310">
        <v>1</v>
      </c>
      <c r="T72" s="310"/>
      <c r="U72" s="310">
        <v>65</v>
      </c>
      <c r="V72" s="310"/>
      <c r="W72" s="310"/>
      <c r="X72" s="310"/>
      <c r="Y72" s="310"/>
      <c r="Z72" s="310"/>
      <c r="AA72" s="310"/>
      <c r="AB72" s="310"/>
      <c r="AC72" s="310"/>
      <c r="AD72" s="310"/>
      <c r="AE72" s="310" t="s">
        <v>69</v>
      </c>
      <c r="AF72" s="310" t="s">
        <v>416</v>
      </c>
      <c r="AG72" s="322" t="s">
        <v>403</v>
      </c>
      <c r="AH72" s="319" t="s">
        <v>404</v>
      </c>
      <c r="AI72" s="319"/>
      <c r="AJ72" s="319"/>
      <c r="AK72" s="319"/>
      <c r="AL72" s="319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>
        <v>1</v>
      </c>
      <c r="AW72" s="315"/>
      <c r="AX72" s="315"/>
      <c r="AY72" s="315"/>
      <c r="AZ72" s="315">
        <v>1</v>
      </c>
      <c r="BA72" s="307">
        <v>1</v>
      </c>
      <c r="BB72" s="315"/>
      <c r="BC72" s="315"/>
      <c r="BD72" s="316">
        <v>1500</v>
      </c>
      <c r="BE72" s="315">
        <v>2</v>
      </c>
      <c r="BF72" s="315" t="s">
        <v>746</v>
      </c>
    </row>
    <row r="73" spans="1:58" s="299" customFormat="1" ht="69" customHeight="1">
      <c r="B73" s="315">
        <v>4</v>
      </c>
      <c r="C73" s="308">
        <v>71</v>
      </c>
      <c r="D73" s="309">
        <v>47</v>
      </c>
      <c r="E73" s="313" t="s">
        <v>418</v>
      </c>
      <c r="F73" s="313" t="s">
        <v>77</v>
      </c>
      <c r="G73" s="319"/>
      <c r="H73" s="319" t="s">
        <v>419</v>
      </c>
      <c r="I73" s="319" t="s">
        <v>400</v>
      </c>
      <c r="J73" s="319" t="s">
        <v>64</v>
      </c>
      <c r="K73" s="308">
        <v>2</v>
      </c>
      <c r="L73" s="315">
        <v>23</v>
      </c>
      <c r="M73" s="331">
        <v>1</v>
      </c>
      <c r="N73" s="331"/>
      <c r="O73" s="331"/>
      <c r="P73" s="331"/>
      <c r="Q73" s="331">
        <v>1</v>
      </c>
      <c r="R73" s="331"/>
      <c r="S73" s="331"/>
      <c r="T73" s="331"/>
      <c r="U73" s="310"/>
      <c r="V73" s="331"/>
      <c r="W73" s="331"/>
      <c r="X73" s="331"/>
      <c r="Y73" s="331"/>
      <c r="Z73" s="331"/>
      <c r="AA73" s="331"/>
      <c r="AB73" s="331"/>
      <c r="AC73" s="331"/>
      <c r="AD73" s="331"/>
      <c r="AE73" s="313" t="s">
        <v>420</v>
      </c>
      <c r="AF73" s="313" t="s">
        <v>421</v>
      </c>
      <c r="AG73" s="319" t="s">
        <v>403</v>
      </c>
      <c r="AH73" s="319" t="s">
        <v>404</v>
      </c>
      <c r="AI73" s="319">
        <v>1</v>
      </c>
      <c r="AJ73" s="326" t="s">
        <v>422</v>
      </c>
      <c r="AK73" s="327">
        <v>42131</v>
      </c>
      <c r="AL73" s="326" t="s">
        <v>423</v>
      </c>
      <c r="AM73" s="315"/>
      <c r="AN73" s="315">
        <v>1</v>
      </c>
      <c r="AO73" s="315"/>
      <c r="AP73" s="315"/>
      <c r="AQ73" s="315"/>
      <c r="AR73" s="315"/>
      <c r="AS73" s="315"/>
      <c r="AT73" s="315"/>
      <c r="AU73" s="315"/>
      <c r="AV73" s="315"/>
      <c r="AW73" s="315">
        <v>1</v>
      </c>
      <c r="AX73" s="315"/>
      <c r="AY73" s="315"/>
      <c r="AZ73" s="315"/>
      <c r="BA73" s="315"/>
      <c r="BB73" s="315"/>
      <c r="BC73" s="315"/>
      <c r="BD73" s="316">
        <v>2450</v>
      </c>
      <c r="BE73" s="315"/>
      <c r="BF73" s="315"/>
    </row>
    <row r="74" spans="1:58" s="299" customFormat="1" ht="69" customHeight="1">
      <c r="B74" s="315">
        <v>5</v>
      </c>
      <c r="C74" s="308">
        <v>72</v>
      </c>
      <c r="D74" s="309">
        <v>47</v>
      </c>
      <c r="E74" s="313" t="s">
        <v>425</v>
      </c>
      <c r="F74" s="313" t="s">
        <v>61</v>
      </c>
      <c r="G74" s="323">
        <v>44</v>
      </c>
      <c r="H74" s="319" t="s">
        <v>419</v>
      </c>
      <c r="I74" s="319" t="s">
        <v>400</v>
      </c>
      <c r="J74" s="319" t="s">
        <v>64</v>
      </c>
      <c r="K74" s="309">
        <v>2</v>
      </c>
      <c r="L74" s="312" t="s">
        <v>426</v>
      </c>
      <c r="M74" s="331"/>
      <c r="N74" s="331"/>
      <c r="O74" s="331"/>
      <c r="P74" s="331">
        <v>1</v>
      </c>
      <c r="Q74" s="331"/>
      <c r="R74" s="331"/>
      <c r="S74" s="331"/>
      <c r="T74" s="332">
        <v>1</v>
      </c>
      <c r="U74" s="311">
        <v>70</v>
      </c>
      <c r="V74" s="314">
        <v>1</v>
      </c>
      <c r="W74" s="313" t="s">
        <v>427</v>
      </c>
      <c r="X74" s="313" t="s">
        <v>117</v>
      </c>
      <c r="Y74" s="313" t="s">
        <v>428</v>
      </c>
      <c r="Z74" s="313" t="s">
        <v>68</v>
      </c>
      <c r="AA74" s="313" t="s">
        <v>68</v>
      </c>
      <c r="AB74" s="313" t="s">
        <v>68</v>
      </c>
      <c r="AC74" s="313" t="s">
        <v>68</v>
      </c>
      <c r="AD74" s="313" t="s">
        <v>68</v>
      </c>
      <c r="AE74" s="313" t="s">
        <v>93</v>
      </c>
      <c r="AF74" s="313" t="s">
        <v>429</v>
      </c>
      <c r="AG74" s="319" t="s">
        <v>403</v>
      </c>
      <c r="AH74" s="319" t="s">
        <v>404</v>
      </c>
      <c r="AI74" s="319"/>
      <c r="AJ74" s="319"/>
      <c r="AK74" s="319"/>
      <c r="AL74" s="319"/>
      <c r="AM74" s="315"/>
      <c r="AN74" s="315"/>
      <c r="AO74" s="315"/>
      <c r="AP74" s="315"/>
      <c r="AQ74" s="315"/>
      <c r="AR74" s="315"/>
      <c r="AS74" s="315"/>
      <c r="AT74" s="315"/>
      <c r="AU74" s="315">
        <v>1</v>
      </c>
      <c r="AV74" s="315"/>
      <c r="AW74" s="315"/>
      <c r="AX74" s="315"/>
      <c r="AY74" s="315"/>
      <c r="AZ74" s="315"/>
      <c r="BA74" s="315"/>
      <c r="BB74" s="315"/>
      <c r="BC74" s="315"/>
      <c r="BD74" s="316">
        <v>1230</v>
      </c>
      <c r="BE74" s="315"/>
      <c r="BF74" s="315"/>
    </row>
    <row r="75" spans="1:58" s="299" customFormat="1" ht="69" customHeight="1">
      <c r="B75" s="315">
        <v>6</v>
      </c>
      <c r="C75" s="308">
        <v>73</v>
      </c>
      <c r="D75" s="309">
        <v>47</v>
      </c>
      <c r="E75" s="313" t="s">
        <v>431</v>
      </c>
      <c r="F75" s="313" t="s">
        <v>61</v>
      </c>
      <c r="G75" s="323">
        <v>45</v>
      </c>
      <c r="H75" s="319" t="s">
        <v>419</v>
      </c>
      <c r="I75" s="319" t="s">
        <v>400</v>
      </c>
      <c r="J75" s="319" t="s">
        <v>64</v>
      </c>
      <c r="K75" s="309">
        <v>2</v>
      </c>
      <c r="L75" s="312">
        <v>23</v>
      </c>
      <c r="M75" s="331"/>
      <c r="N75" s="331"/>
      <c r="O75" s="331"/>
      <c r="P75" s="331">
        <v>1</v>
      </c>
      <c r="Q75" s="331"/>
      <c r="R75" s="331"/>
      <c r="S75" s="331"/>
      <c r="T75" s="332">
        <v>1</v>
      </c>
      <c r="U75" s="311">
        <v>70</v>
      </c>
      <c r="V75" s="314">
        <v>2</v>
      </c>
      <c r="W75" s="313" t="s">
        <v>147</v>
      </c>
      <c r="X75" s="313" t="s">
        <v>66</v>
      </c>
      <c r="Y75" s="313" t="s">
        <v>432</v>
      </c>
      <c r="Z75" s="313" t="s">
        <v>68</v>
      </c>
      <c r="AA75" s="313" t="s">
        <v>433</v>
      </c>
      <c r="AB75" s="313" t="s">
        <v>162</v>
      </c>
      <c r="AC75" s="313" t="s">
        <v>434</v>
      </c>
      <c r="AD75" s="313" t="s">
        <v>68</v>
      </c>
      <c r="AE75" s="313" t="s">
        <v>93</v>
      </c>
      <c r="AF75" s="313" t="s">
        <v>435</v>
      </c>
      <c r="AG75" s="319" t="s">
        <v>403</v>
      </c>
      <c r="AH75" s="319" t="s">
        <v>404</v>
      </c>
      <c r="AI75" s="319"/>
      <c r="AJ75" s="319"/>
      <c r="AK75" s="319"/>
      <c r="AL75" s="319"/>
      <c r="AM75" s="315"/>
      <c r="AN75" s="315"/>
      <c r="AO75" s="315"/>
      <c r="AP75" s="315"/>
      <c r="AQ75" s="315"/>
      <c r="AR75" s="315"/>
      <c r="AS75" s="315"/>
      <c r="AT75" s="315"/>
      <c r="AU75" s="315">
        <v>1</v>
      </c>
      <c r="AV75" s="315"/>
      <c r="AW75" s="315"/>
      <c r="AX75" s="315"/>
      <c r="AY75" s="315"/>
      <c r="AZ75" s="315"/>
      <c r="BA75" s="315"/>
      <c r="BB75" s="315"/>
      <c r="BC75" s="315"/>
      <c r="BD75" s="316">
        <v>1230</v>
      </c>
      <c r="BE75" s="315"/>
      <c r="BF75" s="315"/>
    </row>
    <row r="76" spans="1:58" s="299" customFormat="1" ht="69" customHeight="1">
      <c r="B76" s="315">
        <v>7</v>
      </c>
      <c r="C76" s="308">
        <v>74</v>
      </c>
      <c r="D76" s="309">
        <v>48</v>
      </c>
      <c r="E76" s="313" t="s">
        <v>436</v>
      </c>
      <c r="F76" s="313" t="s">
        <v>61</v>
      </c>
      <c r="G76" s="323">
        <v>46</v>
      </c>
      <c r="H76" s="319" t="s">
        <v>419</v>
      </c>
      <c r="I76" s="319" t="s">
        <v>400</v>
      </c>
      <c r="J76" s="319" t="s">
        <v>64</v>
      </c>
      <c r="K76" s="309">
        <v>2</v>
      </c>
      <c r="L76" s="312">
        <v>23</v>
      </c>
      <c r="M76" s="331"/>
      <c r="N76" s="331"/>
      <c r="O76" s="331"/>
      <c r="P76" s="331">
        <v>1</v>
      </c>
      <c r="Q76" s="331"/>
      <c r="R76" s="331"/>
      <c r="S76" s="331"/>
      <c r="T76" s="332">
        <v>1</v>
      </c>
      <c r="U76" s="311">
        <v>70</v>
      </c>
      <c r="V76" s="314">
        <v>1</v>
      </c>
      <c r="W76" s="313" t="s">
        <v>437</v>
      </c>
      <c r="X76" s="313" t="s">
        <v>92</v>
      </c>
      <c r="Y76" s="313" t="s">
        <v>432</v>
      </c>
      <c r="Z76" s="313" t="s">
        <v>68</v>
      </c>
      <c r="AA76" s="313" t="s">
        <v>68</v>
      </c>
      <c r="AB76" s="313" t="s">
        <v>68</v>
      </c>
      <c r="AC76" s="313" t="s">
        <v>68</v>
      </c>
      <c r="AD76" s="313" t="s">
        <v>68</v>
      </c>
      <c r="AE76" s="313" t="s">
        <v>93</v>
      </c>
      <c r="AF76" s="313" t="s">
        <v>438</v>
      </c>
      <c r="AG76" s="319" t="s">
        <v>403</v>
      </c>
      <c r="AH76" s="319" t="s">
        <v>404</v>
      </c>
      <c r="AI76" s="319"/>
      <c r="AJ76" s="319"/>
      <c r="AK76" s="319"/>
      <c r="AL76" s="319"/>
      <c r="AM76" s="315"/>
      <c r="AN76" s="315"/>
      <c r="AO76" s="315"/>
      <c r="AP76" s="315"/>
      <c r="AQ76" s="315"/>
      <c r="AR76" s="315"/>
      <c r="AS76" s="315"/>
      <c r="AT76" s="315"/>
      <c r="AU76" s="315">
        <v>1</v>
      </c>
      <c r="AV76" s="315"/>
      <c r="AW76" s="315"/>
      <c r="AX76" s="315"/>
      <c r="AY76" s="315"/>
      <c r="AZ76" s="315"/>
      <c r="BA76" s="315"/>
      <c r="BB76" s="315"/>
      <c r="BC76" s="315"/>
      <c r="BD76" s="316">
        <v>1230</v>
      </c>
      <c r="BE76" s="315"/>
      <c r="BF76" s="315"/>
    </row>
    <row r="77" spans="1:58" s="299" customFormat="1" ht="69" customHeight="1">
      <c r="B77" s="315">
        <v>8</v>
      </c>
      <c r="C77" s="308">
        <v>75</v>
      </c>
      <c r="D77" s="309" t="s">
        <v>440</v>
      </c>
      <c r="E77" s="313" t="s">
        <v>441</v>
      </c>
      <c r="F77" s="313" t="s">
        <v>98</v>
      </c>
      <c r="G77" s="319"/>
      <c r="H77" s="319" t="s">
        <v>419</v>
      </c>
      <c r="I77" s="319" t="s">
        <v>400</v>
      </c>
      <c r="J77" s="319" t="s">
        <v>64</v>
      </c>
      <c r="K77" s="308">
        <v>2</v>
      </c>
      <c r="L77" s="315">
        <v>23</v>
      </c>
      <c r="M77" s="331"/>
      <c r="N77" s="331"/>
      <c r="O77" s="331"/>
      <c r="P77" s="331">
        <v>1</v>
      </c>
      <c r="Q77" s="331"/>
      <c r="R77" s="331"/>
      <c r="S77" s="331"/>
      <c r="T77" s="331">
        <v>1</v>
      </c>
      <c r="U77" s="310">
        <v>70</v>
      </c>
      <c r="V77" s="331"/>
      <c r="W77" s="331"/>
      <c r="X77" s="331"/>
      <c r="Y77" s="331"/>
      <c r="Z77" s="331"/>
      <c r="AA77" s="331"/>
      <c r="AB77" s="331"/>
      <c r="AC77" s="331"/>
      <c r="AD77" s="331"/>
      <c r="AE77" s="313" t="s">
        <v>93</v>
      </c>
      <c r="AF77" s="313" t="s">
        <v>442</v>
      </c>
      <c r="AG77" s="319" t="s">
        <v>403</v>
      </c>
      <c r="AH77" s="319" t="s">
        <v>404</v>
      </c>
      <c r="AI77" s="319"/>
      <c r="AJ77" s="319"/>
      <c r="AK77" s="319"/>
      <c r="AL77" s="319"/>
      <c r="AM77" s="315"/>
      <c r="AN77" s="315"/>
      <c r="AO77" s="315"/>
      <c r="AP77" s="315"/>
      <c r="AQ77" s="315"/>
      <c r="AR77" s="315"/>
      <c r="AS77" s="315"/>
      <c r="AT77" s="315"/>
      <c r="AU77" s="315">
        <v>1</v>
      </c>
      <c r="AV77" s="315"/>
      <c r="AW77" s="315"/>
      <c r="AX77" s="315"/>
      <c r="AY77" s="315"/>
      <c r="AZ77" s="315"/>
      <c r="BA77" s="315"/>
      <c r="BB77" s="315"/>
      <c r="BC77" s="315"/>
      <c r="BD77" s="316">
        <v>1500</v>
      </c>
      <c r="BE77" s="315"/>
      <c r="BF77" s="315"/>
    </row>
    <row r="78" spans="1:58" s="299" customFormat="1" ht="69" customHeight="1">
      <c r="B78" s="315">
        <v>9</v>
      </c>
      <c r="C78" s="308">
        <v>76</v>
      </c>
      <c r="D78" s="309">
        <v>79</v>
      </c>
      <c r="E78" s="313" t="s">
        <v>443</v>
      </c>
      <c r="F78" s="313" t="s">
        <v>77</v>
      </c>
      <c r="G78" s="319"/>
      <c r="H78" s="319" t="s">
        <v>444</v>
      </c>
      <c r="I78" s="319" t="s">
        <v>400</v>
      </c>
      <c r="J78" s="319" t="s">
        <v>1746</v>
      </c>
      <c r="K78" s="308">
        <v>3</v>
      </c>
      <c r="L78" s="315">
        <v>34</v>
      </c>
      <c r="M78" s="331">
        <v>1</v>
      </c>
      <c r="N78" s="331"/>
      <c r="O78" s="331"/>
      <c r="P78" s="331"/>
      <c r="Q78" s="331">
        <v>1</v>
      </c>
      <c r="R78" s="331"/>
      <c r="S78" s="331"/>
      <c r="T78" s="331"/>
      <c r="U78" s="310"/>
      <c r="V78" s="331"/>
      <c r="W78" s="331"/>
      <c r="X78" s="331"/>
      <c r="Y78" s="331"/>
      <c r="Z78" s="331"/>
      <c r="AA78" s="331"/>
      <c r="AB78" s="331"/>
      <c r="AC78" s="331"/>
      <c r="AD78" s="331"/>
      <c r="AE78" s="313" t="s">
        <v>104</v>
      </c>
      <c r="AF78" s="313" t="s">
        <v>446</v>
      </c>
      <c r="AG78" s="319" t="s">
        <v>403</v>
      </c>
      <c r="AH78" s="319" t="s">
        <v>404</v>
      </c>
      <c r="AI78" s="319">
        <v>1</v>
      </c>
      <c r="AJ78" s="326" t="s">
        <v>422</v>
      </c>
      <c r="AK78" s="327">
        <v>42131</v>
      </c>
      <c r="AL78" s="326" t="s">
        <v>423</v>
      </c>
      <c r="AM78" s="315"/>
      <c r="AN78" s="315">
        <v>1</v>
      </c>
      <c r="AO78" s="315"/>
      <c r="AP78" s="315"/>
      <c r="AQ78" s="315"/>
      <c r="AR78" s="315"/>
      <c r="AS78" s="315"/>
      <c r="AT78" s="315"/>
      <c r="AU78" s="315"/>
      <c r="AV78" s="315"/>
      <c r="AW78" s="315">
        <v>1</v>
      </c>
      <c r="AX78" s="315"/>
      <c r="AY78" s="315"/>
      <c r="AZ78" s="315"/>
      <c r="BA78" s="315"/>
      <c r="BB78" s="315"/>
      <c r="BC78" s="315"/>
      <c r="BD78" s="316">
        <v>2450</v>
      </c>
      <c r="BE78" s="315"/>
      <c r="BF78" s="315"/>
    </row>
    <row r="79" spans="1:58" s="299" customFormat="1" ht="69" customHeight="1">
      <c r="B79" s="315">
        <v>10</v>
      </c>
      <c r="C79" s="308">
        <v>77</v>
      </c>
      <c r="D79" s="309">
        <v>79</v>
      </c>
      <c r="E79" s="313" t="s">
        <v>448</v>
      </c>
      <c r="F79" s="313" t="s">
        <v>98</v>
      </c>
      <c r="G79" s="319"/>
      <c r="H79" s="319" t="s">
        <v>444</v>
      </c>
      <c r="I79" s="319" t="s">
        <v>400</v>
      </c>
      <c r="J79" s="319" t="s">
        <v>445</v>
      </c>
      <c r="K79" s="308">
        <v>3</v>
      </c>
      <c r="L79" s="315">
        <v>34</v>
      </c>
      <c r="M79" s="331"/>
      <c r="N79" s="331"/>
      <c r="O79" s="331"/>
      <c r="P79" s="331">
        <v>1</v>
      </c>
      <c r="Q79" s="331"/>
      <c r="R79" s="331"/>
      <c r="S79" s="331"/>
      <c r="T79" s="331">
        <v>1</v>
      </c>
      <c r="U79" s="310">
        <v>0</v>
      </c>
      <c r="V79" s="331"/>
      <c r="W79" s="331"/>
      <c r="X79" s="331"/>
      <c r="Y79" s="331"/>
      <c r="Z79" s="331"/>
      <c r="AA79" s="331"/>
      <c r="AB79" s="331"/>
      <c r="AC79" s="331"/>
      <c r="AD79" s="331"/>
      <c r="AE79" s="313" t="s">
        <v>93</v>
      </c>
      <c r="AF79" s="313" t="s">
        <v>449</v>
      </c>
      <c r="AG79" s="319" t="s">
        <v>403</v>
      </c>
      <c r="AH79" s="319" t="s">
        <v>404</v>
      </c>
      <c r="AI79" s="319"/>
      <c r="AJ79" s="319"/>
      <c r="AK79" s="319"/>
      <c r="AL79" s="319"/>
      <c r="AM79" s="315"/>
      <c r="AN79" s="315"/>
      <c r="AO79" s="315"/>
      <c r="AP79" s="315"/>
      <c r="AQ79" s="315"/>
      <c r="AR79" s="315"/>
      <c r="AS79" s="315"/>
      <c r="AT79" s="315"/>
      <c r="AU79" s="315">
        <v>1</v>
      </c>
      <c r="AV79" s="315"/>
      <c r="AW79" s="315"/>
      <c r="AX79" s="315"/>
      <c r="AY79" s="315"/>
      <c r="AZ79" s="315"/>
      <c r="BA79" s="315"/>
      <c r="BB79" s="315"/>
      <c r="BC79" s="315"/>
      <c r="BD79" s="316">
        <v>1500</v>
      </c>
      <c r="BE79" s="315">
        <v>2</v>
      </c>
      <c r="BF79" s="315" t="s">
        <v>496</v>
      </c>
    </row>
    <row r="80" spans="1:58" s="299" customFormat="1" ht="69" customHeight="1">
      <c r="B80" s="315">
        <v>11</v>
      </c>
      <c r="C80" s="308">
        <v>78</v>
      </c>
      <c r="D80" s="309">
        <v>79</v>
      </c>
      <c r="E80" s="313" t="s">
        <v>450</v>
      </c>
      <c r="F80" s="313" t="s">
        <v>61</v>
      </c>
      <c r="G80" s="323">
        <v>47</v>
      </c>
      <c r="H80" s="319" t="s">
        <v>444</v>
      </c>
      <c r="I80" s="319" t="s">
        <v>400</v>
      </c>
      <c r="J80" s="319" t="s">
        <v>445</v>
      </c>
      <c r="K80" s="309">
        <v>3</v>
      </c>
      <c r="L80" s="312">
        <v>34</v>
      </c>
      <c r="M80" s="331"/>
      <c r="N80" s="331"/>
      <c r="O80" s="331"/>
      <c r="P80" s="331">
        <v>1</v>
      </c>
      <c r="Q80" s="331"/>
      <c r="R80" s="331"/>
      <c r="S80" s="331"/>
      <c r="T80" s="332">
        <v>1</v>
      </c>
      <c r="U80" s="311">
        <v>0</v>
      </c>
      <c r="V80" s="314">
        <v>2</v>
      </c>
      <c r="W80" s="313" t="s">
        <v>451</v>
      </c>
      <c r="X80" s="313" t="s">
        <v>66</v>
      </c>
      <c r="Y80" s="313" t="s">
        <v>409</v>
      </c>
      <c r="Z80" s="313" t="s">
        <v>68</v>
      </c>
      <c r="AA80" s="313" t="s">
        <v>452</v>
      </c>
      <c r="AB80" s="313" t="s">
        <v>453</v>
      </c>
      <c r="AC80" s="313" t="s">
        <v>454</v>
      </c>
      <c r="AD80" s="313" t="s">
        <v>68</v>
      </c>
      <c r="AE80" s="313" t="s">
        <v>455</v>
      </c>
      <c r="AF80" s="313" t="s">
        <v>449</v>
      </c>
      <c r="AG80" s="319" t="s">
        <v>403</v>
      </c>
      <c r="AH80" s="319" t="s">
        <v>404</v>
      </c>
      <c r="AI80" s="319"/>
      <c r="AJ80" s="319"/>
      <c r="AK80" s="319"/>
      <c r="AL80" s="319"/>
      <c r="AM80" s="315"/>
      <c r="AN80" s="315"/>
      <c r="AO80" s="315"/>
      <c r="AP80" s="315"/>
      <c r="AQ80" s="315"/>
      <c r="AR80" s="315"/>
      <c r="AS80" s="315"/>
      <c r="AT80" s="315"/>
      <c r="AU80" s="315">
        <v>1</v>
      </c>
      <c r="AV80" s="315"/>
      <c r="AW80" s="315"/>
      <c r="AX80" s="315"/>
      <c r="AY80" s="315"/>
      <c r="AZ80" s="315"/>
      <c r="BA80" s="315"/>
      <c r="BB80" s="315"/>
      <c r="BC80" s="315"/>
      <c r="BD80" s="316">
        <v>1230</v>
      </c>
      <c r="BE80" s="315"/>
      <c r="BF80" s="315"/>
    </row>
    <row r="81" spans="1:58" s="299" customFormat="1" ht="69" customHeight="1">
      <c r="B81" s="315">
        <v>12</v>
      </c>
      <c r="C81" s="308">
        <v>79</v>
      </c>
      <c r="D81" s="309">
        <v>79</v>
      </c>
      <c r="E81" s="313" t="s">
        <v>456</v>
      </c>
      <c r="F81" s="313" t="s">
        <v>61</v>
      </c>
      <c r="G81" s="323">
        <v>48</v>
      </c>
      <c r="H81" s="319" t="s">
        <v>444</v>
      </c>
      <c r="I81" s="319" t="s">
        <v>400</v>
      </c>
      <c r="J81" s="319" t="s">
        <v>445</v>
      </c>
      <c r="K81" s="309">
        <v>3</v>
      </c>
      <c r="L81" s="312">
        <v>34</v>
      </c>
      <c r="M81" s="331"/>
      <c r="N81" s="331"/>
      <c r="O81" s="331"/>
      <c r="P81" s="331">
        <v>1</v>
      </c>
      <c r="Q81" s="331"/>
      <c r="R81" s="331"/>
      <c r="S81" s="331"/>
      <c r="T81" s="332">
        <v>1</v>
      </c>
      <c r="U81" s="311">
        <v>0</v>
      </c>
      <c r="V81" s="314">
        <v>1</v>
      </c>
      <c r="W81" s="313" t="s">
        <v>457</v>
      </c>
      <c r="X81" s="313" t="s">
        <v>201</v>
      </c>
      <c r="Y81" s="313" t="s">
        <v>458</v>
      </c>
      <c r="Z81" s="313" t="s">
        <v>199</v>
      </c>
      <c r="AA81" s="313" t="s">
        <v>68</v>
      </c>
      <c r="AB81" s="313" t="s">
        <v>68</v>
      </c>
      <c r="AC81" s="313" t="s">
        <v>68</v>
      </c>
      <c r="AD81" s="313" t="s">
        <v>68</v>
      </c>
      <c r="AE81" s="313" t="s">
        <v>93</v>
      </c>
      <c r="AF81" s="313" t="s">
        <v>459</v>
      </c>
      <c r="AG81" s="319" t="s">
        <v>403</v>
      </c>
      <c r="AH81" s="319" t="s">
        <v>404</v>
      </c>
      <c r="AI81" s="319"/>
      <c r="AJ81" s="319"/>
      <c r="AK81" s="319"/>
      <c r="AL81" s="319"/>
      <c r="AM81" s="315"/>
      <c r="AN81" s="315"/>
      <c r="AO81" s="315"/>
      <c r="AP81" s="315"/>
      <c r="AQ81" s="315"/>
      <c r="AR81" s="315"/>
      <c r="AS81" s="315"/>
      <c r="AT81" s="315"/>
      <c r="AU81" s="315">
        <v>1</v>
      </c>
      <c r="AV81" s="315"/>
      <c r="AW81" s="315"/>
      <c r="AX81" s="315"/>
      <c r="AY81" s="315"/>
      <c r="AZ81" s="315"/>
      <c r="BA81" s="315"/>
      <c r="BB81" s="315"/>
      <c r="BC81" s="315"/>
      <c r="BD81" s="316">
        <v>1230</v>
      </c>
      <c r="BE81" s="315">
        <v>1</v>
      </c>
      <c r="BF81" s="315" t="s">
        <v>746</v>
      </c>
    </row>
    <row r="82" spans="1:58" s="299" customFormat="1" ht="69" customHeight="1">
      <c r="B82" s="315">
        <v>13</v>
      </c>
      <c r="C82" s="308">
        <v>80</v>
      </c>
      <c r="D82" s="309">
        <v>27</v>
      </c>
      <c r="E82" s="313" t="s">
        <v>460</v>
      </c>
      <c r="F82" s="313" t="s">
        <v>77</v>
      </c>
      <c r="G82" s="319"/>
      <c r="H82" s="319" t="s">
        <v>1745</v>
      </c>
      <c r="I82" s="319" t="s">
        <v>400</v>
      </c>
      <c r="J82" s="319" t="s">
        <v>64</v>
      </c>
      <c r="K82" s="308">
        <v>4</v>
      </c>
      <c r="L82" s="315">
        <v>26</v>
      </c>
      <c r="M82" s="331">
        <v>1</v>
      </c>
      <c r="N82" s="331"/>
      <c r="O82" s="331"/>
      <c r="P82" s="331"/>
      <c r="Q82" s="331">
        <v>1</v>
      </c>
      <c r="R82" s="331">
        <v>1</v>
      </c>
      <c r="S82" s="331"/>
      <c r="T82" s="331"/>
      <c r="U82" s="310"/>
      <c r="V82" s="331"/>
      <c r="W82" s="331"/>
      <c r="X82" s="331"/>
      <c r="Y82" s="331"/>
      <c r="Z82" s="331"/>
      <c r="AA82" s="331"/>
      <c r="AB82" s="331"/>
      <c r="AC82" s="331"/>
      <c r="AD82" s="331"/>
      <c r="AE82" s="313" t="s">
        <v>461</v>
      </c>
      <c r="AF82" s="313" t="s">
        <v>462</v>
      </c>
      <c r="AG82" s="319" t="s">
        <v>403</v>
      </c>
      <c r="AH82" s="319" t="s">
        <v>404</v>
      </c>
      <c r="AI82" s="319">
        <v>1</v>
      </c>
      <c r="AJ82" s="310" t="s">
        <v>81</v>
      </c>
      <c r="AK82" s="320">
        <v>42163</v>
      </c>
      <c r="AL82" s="320">
        <v>43259</v>
      </c>
      <c r="AM82" s="315"/>
      <c r="AN82" s="315"/>
      <c r="AO82" s="315">
        <v>1</v>
      </c>
      <c r="AP82" s="315"/>
      <c r="AQ82" s="315"/>
      <c r="AR82" s="315"/>
      <c r="AS82" s="315"/>
      <c r="AT82" s="315"/>
      <c r="AU82" s="315"/>
      <c r="AV82" s="315"/>
      <c r="AW82" s="315"/>
      <c r="AX82" s="315">
        <v>1</v>
      </c>
      <c r="AY82" s="315">
        <v>1</v>
      </c>
      <c r="AZ82" s="315"/>
      <c r="BA82" s="315"/>
      <c r="BB82" s="315"/>
      <c r="BC82" s="315"/>
      <c r="BD82" s="316">
        <v>2450</v>
      </c>
      <c r="BE82" s="315"/>
      <c r="BF82" s="315"/>
    </row>
    <row r="83" spans="1:58" s="299" customFormat="1" ht="69" customHeight="1">
      <c r="B83" s="315">
        <v>14</v>
      </c>
      <c r="C83" s="308">
        <v>81</v>
      </c>
      <c r="D83" s="309">
        <v>27</v>
      </c>
      <c r="E83" s="313" t="s">
        <v>463</v>
      </c>
      <c r="F83" s="313" t="s">
        <v>61</v>
      </c>
      <c r="G83" s="323">
        <v>49</v>
      </c>
      <c r="H83" s="319" t="s">
        <v>1745</v>
      </c>
      <c r="I83" s="319" t="s">
        <v>400</v>
      </c>
      <c r="J83" s="319" t="s">
        <v>64</v>
      </c>
      <c r="K83" s="309">
        <v>4</v>
      </c>
      <c r="L83" s="312">
        <v>26</v>
      </c>
      <c r="M83" s="331"/>
      <c r="N83" s="331">
        <v>1</v>
      </c>
      <c r="O83" s="331"/>
      <c r="P83" s="331"/>
      <c r="Q83" s="331"/>
      <c r="R83" s="331">
        <v>1</v>
      </c>
      <c r="S83" s="331"/>
      <c r="T83" s="332"/>
      <c r="U83" s="311">
        <v>63</v>
      </c>
      <c r="V83" s="314">
        <v>2</v>
      </c>
      <c r="W83" s="313" t="s">
        <v>464</v>
      </c>
      <c r="X83" s="313" t="s">
        <v>66</v>
      </c>
      <c r="Y83" s="313" t="s">
        <v>465</v>
      </c>
      <c r="Z83" s="313" t="s">
        <v>68</v>
      </c>
      <c r="AA83" s="313" t="s">
        <v>466</v>
      </c>
      <c r="AB83" s="313" t="s">
        <v>467</v>
      </c>
      <c r="AC83" s="313" t="s">
        <v>468</v>
      </c>
      <c r="AD83" s="313" t="s">
        <v>68</v>
      </c>
      <c r="AE83" s="313" t="s">
        <v>469</v>
      </c>
      <c r="AF83" s="313" t="s">
        <v>470</v>
      </c>
      <c r="AG83" s="319" t="s">
        <v>403</v>
      </c>
      <c r="AH83" s="319" t="s">
        <v>404</v>
      </c>
      <c r="AI83" s="319">
        <v>1</v>
      </c>
      <c r="AJ83" s="310" t="s">
        <v>81</v>
      </c>
      <c r="AK83" s="320">
        <v>42163</v>
      </c>
      <c r="AL83" s="320">
        <v>43259</v>
      </c>
      <c r="AM83" s="315"/>
      <c r="AN83" s="315"/>
      <c r="AO83" s="315">
        <v>1</v>
      </c>
      <c r="AP83" s="315"/>
      <c r="AQ83" s="315"/>
      <c r="AR83" s="315"/>
      <c r="AS83" s="315"/>
      <c r="AT83" s="315"/>
      <c r="AU83" s="315"/>
      <c r="AV83" s="315"/>
      <c r="AW83" s="315"/>
      <c r="AX83" s="315">
        <v>1</v>
      </c>
      <c r="AY83" s="315">
        <v>1</v>
      </c>
      <c r="AZ83" s="315"/>
      <c r="BA83" s="315"/>
      <c r="BB83" s="315"/>
      <c r="BC83" s="315"/>
      <c r="BD83" s="316">
        <v>1230</v>
      </c>
      <c r="BE83" s="315"/>
      <c r="BF83" s="315"/>
    </row>
    <row r="84" spans="1:58" s="299" customFormat="1" ht="69" customHeight="1">
      <c r="B84" s="315">
        <v>15</v>
      </c>
      <c r="C84" s="308">
        <v>82</v>
      </c>
      <c r="D84" s="309">
        <v>23</v>
      </c>
      <c r="E84" s="313" t="s">
        <v>471</v>
      </c>
      <c r="F84" s="313" t="s">
        <v>61</v>
      </c>
      <c r="G84" s="323">
        <v>50</v>
      </c>
      <c r="H84" s="319" t="s">
        <v>472</v>
      </c>
      <c r="I84" s="319" t="s">
        <v>473</v>
      </c>
      <c r="J84" s="319" t="s">
        <v>64</v>
      </c>
      <c r="K84" s="309">
        <v>5</v>
      </c>
      <c r="L84" s="312">
        <v>28</v>
      </c>
      <c r="M84" s="331"/>
      <c r="N84" s="331"/>
      <c r="O84" s="331">
        <v>1</v>
      </c>
      <c r="P84" s="331"/>
      <c r="Q84" s="331"/>
      <c r="R84" s="331">
        <v>1</v>
      </c>
      <c r="S84" s="331"/>
      <c r="T84" s="332"/>
      <c r="U84" s="311">
        <v>57</v>
      </c>
      <c r="V84" s="314">
        <v>1</v>
      </c>
      <c r="W84" s="313" t="s">
        <v>474</v>
      </c>
      <c r="X84" s="313" t="s">
        <v>92</v>
      </c>
      <c r="Y84" s="313" t="s">
        <v>475</v>
      </c>
      <c r="Z84" s="313" t="s">
        <v>68</v>
      </c>
      <c r="AA84" s="313" t="s">
        <v>68</v>
      </c>
      <c r="AB84" s="313" t="s">
        <v>68</v>
      </c>
      <c r="AC84" s="313" t="s">
        <v>68</v>
      </c>
      <c r="AD84" s="313" t="s">
        <v>68</v>
      </c>
      <c r="AE84" s="313" t="s">
        <v>469</v>
      </c>
      <c r="AF84" s="313" t="s">
        <v>476</v>
      </c>
      <c r="AG84" s="319" t="s">
        <v>403</v>
      </c>
      <c r="AH84" s="319" t="s">
        <v>404</v>
      </c>
      <c r="AI84" s="319">
        <v>1</v>
      </c>
      <c r="AJ84" s="310" t="s">
        <v>81</v>
      </c>
      <c r="AK84" s="320">
        <v>42163</v>
      </c>
      <c r="AL84" s="320">
        <v>43259</v>
      </c>
      <c r="AM84" s="315"/>
      <c r="AN84" s="315"/>
      <c r="AO84" s="315">
        <v>1</v>
      </c>
      <c r="AP84" s="315"/>
      <c r="AQ84" s="315"/>
      <c r="AR84" s="315"/>
      <c r="AS84" s="315"/>
      <c r="AT84" s="315"/>
      <c r="AU84" s="315"/>
      <c r="AV84" s="315"/>
      <c r="AW84" s="315"/>
      <c r="AX84" s="315">
        <v>1</v>
      </c>
      <c r="AY84" s="315">
        <v>1</v>
      </c>
      <c r="AZ84" s="315"/>
      <c r="BA84" s="315"/>
      <c r="BB84" s="315"/>
      <c r="BC84" s="315"/>
      <c r="BD84" s="316">
        <v>1230</v>
      </c>
      <c r="BE84" s="315"/>
      <c r="BF84" s="315"/>
    </row>
    <row r="85" spans="1:58" s="299" customFormat="1" ht="69" customHeight="1">
      <c r="B85" s="315">
        <v>16</v>
      </c>
      <c r="C85" s="308">
        <v>83</v>
      </c>
      <c r="D85" s="309" t="s">
        <v>426</v>
      </c>
      <c r="E85" s="313" t="s">
        <v>477</v>
      </c>
      <c r="F85" s="313" t="s">
        <v>98</v>
      </c>
      <c r="G85" s="319"/>
      <c r="H85" s="319" t="s">
        <v>472</v>
      </c>
      <c r="I85" s="319" t="s">
        <v>473</v>
      </c>
      <c r="J85" s="319" t="s">
        <v>64</v>
      </c>
      <c r="K85" s="308">
        <v>5</v>
      </c>
      <c r="L85" s="315">
        <v>28</v>
      </c>
      <c r="M85" s="331"/>
      <c r="N85" s="331"/>
      <c r="O85" s="331">
        <v>1</v>
      </c>
      <c r="P85" s="331"/>
      <c r="Q85" s="331"/>
      <c r="R85" s="331">
        <v>1</v>
      </c>
      <c r="S85" s="331"/>
      <c r="T85" s="331"/>
      <c r="U85" s="310">
        <v>57</v>
      </c>
      <c r="V85" s="331"/>
      <c r="W85" s="331"/>
      <c r="X85" s="331"/>
      <c r="Y85" s="331"/>
      <c r="Z85" s="331"/>
      <c r="AA85" s="331"/>
      <c r="AB85" s="331"/>
      <c r="AC85" s="331"/>
      <c r="AD85" s="331"/>
      <c r="AE85" s="313" t="s">
        <v>469</v>
      </c>
      <c r="AF85" s="313" t="s">
        <v>478</v>
      </c>
      <c r="AG85" s="319" t="s">
        <v>403</v>
      </c>
      <c r="AH85" s="319" t="s">
        <v>404</v>
      </c>
      <c r="AI85" s="319">
        <v>1</v>
      </c>
      <c r="AJ85" s="310" t="s">
        <v>81</v>
      </c>
      <c r="AK85" s="320">
        <v>42163</v>
      </c>
      <c r="AL85" s="320">
        <v>43259</v>
      </c>
      <c r="AM85" s="315"/>
      <c r="AN85" s="315"/>
      <c r="AO85" s="315">
        <v>1</v>
      </c>
      <c r="AP85" s="315"/>
      <c r="AQ85" s="315"/>
      <c r="AR85" s="315"/>
      <c r="AS85" s="315"/>
      <c r="AT85" s="315"/>
      <c r="AU85" s="315"/>
      <c r="AV85" s="315"/>
      <c r="AW85" s="315"/>
      <c r="AX85" s="315">
        <v>1</v>
      </c>
      <c r="AY85" s="315">
        <v>1</v>
      </c>
      <c r="AZ85" s="315"/>
      <c r="BA85" s="315"/>
      <c r="BB85" s="315"/>
      <c r="BC85" s="315"/>
      <c r="BD85" s="316">
        <v>1500</v>
      </c>
      <c r="BE85" s="315">
        <v>2</v>
      </c>
      <c r="BF85" s="315" t="s">
        <v>496</v>
      </c>
    </row>
    <row r="86" spans="1:58" s="299" customFormat="1" ht="69" customHeight="1">
      <c r="B86" s="315"/>
      <c r="C86" s="308">
        <v>84</v>
      </c>
      <c r="D86" s="333" t="s">
        <v>1747</v>
      </c>
      <c r="E86" s="313" t="s">
        <v>479</v>
      </c>
      <c r="F86" s="313" t="s">
        <v>123</v>
      </c>
      <c r="G86" s="319"/>
      <c r="H86" s="319"/>
      <c r="I86" s="319"/>
      <c r="J86" s="319" t="s">
        <v>64</v>
      </c>
      <c r="K86" s="308" t="s">
        <v>68</v>
      </c>
      <c r="L86" s="315" t="s">
        <v>68</v>
      </c>
      <c r="M86" s="331"/>
      <c r="N86" s="331"/>
      <c r="O86" s="331"/>
      <c r="P86" s="331"/>
      <c r="Q86" s="331"/>
      <c r="R86" s="331"/>
      <c r="S86" s="331"/>
      <c r="T86" s="331"/>
      <c r="U86" s="310"/>
      <c r="V86" s="331"/>
      <c r="W86" s="331"/>
      <c r="X86" s="331"/>
      <c r="Y86" s="331"/>
      <c r="Z86" s="331"/>
      <c r="AA86" s="331"/>
      <c r="AB86" s="331"/>
      <c r="AC86" s="331"/>
      <c r="AD86" s="331"/>
      <c r="AE86" s="313"/>
      <c r="AF86" s="313"/>
      <c r="AG86" s="319" t="s">
        <v>403</v>
      </c>
      <c r="AH86" s="319" t="s">
        <v>404</v>
      </c>
      <c r="AI86" s="319"/>
      <c r="AJ86" s="322"/>
      <c r="AK86" s="334"/>
      <c r="AL86" s="334"/>
      <c r="AM86" s="315"/>
      <c r="AN86" s="315"/>
      <c r="AO86" s="315"/>
      <c r="AP86" s="315"/>
      <c r="AQ86" s="315"/>
      <c r="AR86" s="315"/>
      <c r="AS86" s="315"/>
      <c r="AT86" s="315"/>
      <c r="AU86" s="315"/>
      <c r="AV86" s="315"/>
      <c r="AW86" s="315"/>
      <c r="AX86" s="315"/>
      <c r="AY86" s="315"/>
      <c r="AZ86" s="315"/>
      <c r="BA86" s="315"/>
      <c r="BB86" s="315"/>
      <c r="BC86" s="315"/>
      <c r="BD86" s="316">
        <v>0</v>
      </c>
      <c r="BE86" s="315"/>
      <c r="BF86" s="315"/>
    </row>
    <row r="87" spans="1:58" ht="69" customHeight="1">
      <c r="A87" s="307">
        <v>34</v>
      </c>
      <c r="B87" s="307">
        <v>17</v>
      </c>
      <c r="C87" s="308">
        <v>85</v>
      </c>
      <c r="D87" s="309">
        <v>28</v>
      </c>
      <c r="E87" s="310" t="s">
        <v>481</v>
      </c>
      <c r="F87" s="310" t="s">
        <v>61</v>
      </c>
      <c r="G87" s="311">
        <v>51</v>
      </c>
      <c r="H87" s="310" t="s">
        <v>482</v>
      </c>
      <c r="I87" s="322" t="s">
        <v>473</v>
      </c>
      <c r="J87" s="322" t="s">
        <v>64</v>
      </c>
      <c r="K87" s="309">
        <v>6</v>
      </c>
      <c r="L87" s="312">
        <v>27</v>
      </c>
      <c r="M87" s="331"/>
      <c r="N87" s="331"/>
      <c r="O87" s="331">
        <v>1</v>
      </c>
      <c r="P87" s="331"/>
      <c r="Q87" s="310"/>
      <c r="R87" s="310"/>
      <c r="S87" s="310">
        <v>1</v>
      </c>
      <c r="T87" s="311"/>
      <c r="U87" s="311">
        <v>58</v>
      </c>
      <c r="V87" s="314">
        <v>2</v>
      </c>
      <c r="W87" s="313" t="s">
        <v>474</v>
      </c>
      <c r="X87" s="313" t="s">
        <v>92</v>
      </c>
      <c r="Y87" s="313" t="s">
        <v>475</v>
      </c>
      <c r="Z87" s="313" t="s">
        <v>68</v>
      </c>
      <c r="AA87" s="313" t="s">
        <v>483</v>
      </c>
      <c r="AB87" s="313" t="s">
        <v>197</v>
      </c>
      <c r="AC87" s="313" t="s">
        <v>484</v>
      </c>
      <c r="AD87" s="313" t="s">
        <v>199</v>
      </c>
      <c r="AE87" s="310" t="s">
        <v>69</v>
      </c>
      <c r="AF87" s="310" t="s">
        <v>485</v>
      </c>
      <c r="AG87" s="322" t="s">
        <v>403</v>
      </c>
      <c r="AH87" s="319" t="s">
        <v>404</v>
      </c>
      <c r="AI87" s="319"/>
      <c r="AJ87" s="319"/>
      <c r="AK87" s="319"/>
      <c r="AL87" s="319"/>
      <c r="AM87" s="315"/>
      <c r="AN87" s="315"/>
      <c r="AO87" s="315"/>
      <c r="AP87" s="315"/>
      <c r="AQ87" s="315"/>
      <c r="AR87" s="315"/>
      <c r="AS87" s="315"/>
      <c r="AT87" s="315"/>
      <c r="AU87" s="315"/>
      <c r="AV87" s="315">
        <v>1</v>
      </c>
      <c r="AW87" s="315"/>
      <c r="AX87" s="315"/>
      <c r="AY87" s="315"/>
      <c r="AZ87" s="315">
        <v>1</v>
      </c>
      <c r="BA87" s="307">
        <v>1</v>
      </c>
      <c r="BB87" s="315"/>
      <c r="BC87" s="315"/>
      <c r="BD87" s="316">
        <v>1230</v>
      </c>
      <c r="BE87" s="315">
        <v>1</v>
      </c>
      <c r="BF87" s="315" t="s">
        <v>746</v>
      </c>
    </row>
    <row r="88" spans="1:58" ht="69" customHeight="1">
      <c r="A88" s="307">
        <v>35</v>
      </c>
      <c r="B88" s="307">
        <v>18</v>
      </c>
      <c r="C88" s="308">
        <v>86</v>
      </c>
      <c r="D88" s="309" t="s">
        <v>488</v>
      </c>
      <c r="E88" s="310" t="s">
        <v>481</v>
      </c>
      <c r="F88" s="310" t="s">
        <v>61</v>
      </c>
      <c r="G88" s="321">
        <v>52</v>
      </c>
      <c r="H88" s="322" t="s">
        <v>489</v>
      </c>
      <c r="I88" s="322" t="s">
        <v>473</v>
      </c>
      <c r="J88" s="322" t="s">
        <v>64</v>
      </c>
      <c r="K88" s="309">
        <v>7</v>
      </c>
      <c r="L88" s="312">
        <v>27</v>
      </c>
      <c r="M88" s="331"/>
      <c r="N88" s="331"/>
      <c r="O88" s="331">
        <v>1</v>
      </c>
      <c r="P88" s="331"/>
      <c r="Q88" s="310"/>
      <c r="R88" s="310"/>
      <c r="S88" s="310">
        <v>1</v>
      </c>
      <c r="T88" s="311"/>
      <c r="U88" s="311">
        <v>58</v>
      </c>
      <c r="V88" s="314">
        <v>2</v>
      </c>
      <c r="W88" s="313" t="s">
        <v>474</v>
      </c>
      <c r="X88" s="313" t="s">
        <v>92</v>
      </c>
      <c r="Y88" s="313" t="s">
        <v>475</v>
      </c>
      <c r="Z88" s="313" t="s">
        <v>68</v>
      </c>
      <c r="AA88" s="313" t="s">
        <v>483</v>
      </c>
      <c r="AB88" s="313" t="s">
        <v>197</v>
      </c>
      <c r="AC88" s="313" t="s">
        <v>484</v>
      </c>
      <c r="AD88" s="313" t="s">
        <v>199</v>
      </c>
      <c r="AE88" s="310" t="s">
        <v>69</v>
      </c>
      <c r="AF88" s="310" t="s">
        <v>490</v>
      </c>
      <c r="AG88" s="322" t="s">
        <v>403</v>
      </c>
      <c r="AH88" s="319" t="s">
        <v>404</v>
      </c>
      <c r="AI88" s="319"/>
      <c r="AJ88" s="319"/>
      <c r="AK88" s="319"/>
      <c r="AL88" s="319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>
        <v>1</v>
      </c>
      <c r="AW88" s="315"/>
      <c r="AX88" s="315"/>
      <c r="AY88" s="315"/>
      <c r="AZ88" s="315">
        <v>1</v>
      </c>
      <c r="BA88" s="307">
        <v>1</v>
      </c>
      <c r="BB88" s="315"/>
      <c r="BC88" s="315"/>
      <c r="BD88" s="316">
        <v>1230</v>
      </c>
      <c r="BE88" s="315"/>
      <c r="BF88" s="315"/>
    </row>
    <row r="89" spans="1:58" ht="69" customHeight="1">
      <c r="A89" s="307"/>
      <c r="B89" s="307"/>
      <c r="C89" s="308">
        <v>87</v>
      </c>
      <c r="D89" s="333" t="s">
        <v>1747</v>
      </c>
      <c r="E89" s="310" t="s">
        <v>491</v>
      </c>
      <c r="F89" s="310" t="s">
        <v>123</v>
      </c>
      <c r="G89" s="321"/>
      <c r="H89" s="322"/>
      <c r="I89" s="322"/>
      <c r="J89" s="322" t="s">
        <v>64</v>
      </c>
      <c r="K89" s="309" t="s">
        <v>68</v>
      </c>
      <c r="L89" s="312" t="s">
        <v>68</v>
      </c>
      <c r="M89" s="331"/>
      <c r="N89" s="331"/>
      <c r="O89" s="331"/>
      <c r="P89" s="331"/>
      <c r="Q89" s="310"/>
      <c r="R89" s="310"/>
      <c r="S89" s="310"/>
      <c r="T89" s="311"/>
      <c r="U89" s="311"/>
      <c r="V89" s="314"/>
      <c r="W89" s="313"/>
      <c r="X89" s="313"/>
      <c r="Y89" s="313"/>
      <c r="Z89" s="313"/>
      <c r="AA89" s="313"/>
      <c r="AB89" s="313"/>
      <c r="AC89" s="313"/>
      <c r="AD89" s="313"/>
      <c r="AE89" s="310"/>
      <c r="AF89" s="310"/>
      <c r="AG89" s="322" t="s">
        <v>403</v>
      </c>
      <c r="AH89" s="319" t="s">
        <v>404</v>
      </c>
      <c r="AI89" s="319"/>
      <c r="AJ89" s="319"/>
      <c r="AK89" s="319"/>
      <c r="AL89" s="319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5"/>
      <c r="AZ89" s="315"/>
      <c r="BA89" s="307"/>
      <c r="BB89" s="315"/>
      <c r="BC89" s="315"/>
      <c r="BD89" s="316">
        <v>0</v>
      </c>
      <c r="BE89" s="315"/>
      <c r="BF89" s="315"/>
    </row>
    <row r="90" spans="1:58" ht="69" customHeight="1">
      <c r="A90" s="307">
        <v>36</v>
      </c>
      <c r="B90" s="307">
        <v>19</v>
      </c>
      <c r="C90" s="308">
        <v>88</v>
      </c>
      <c r="D90" s="309" t="s">
        <v>493</v>
      </c>
      <c r="E90" s="310" t="s">
        <v>494</v>
      </c>
      <c r="F90" s="310" t="s">
        <v>98</v>
      </c>
      <c r="G90" s="322"/>
      <c r="H90" s="322" t="s">
        <v>489</v>
      </c>
      <c r="I90" s="322" t="s">
        <v>473</v>
      </c>
      <c r="J90" s="322" t="s">
        <v>64</v>
      </c>
      <c r="K90" s="308">
        <v>7</v>
      </c>
      <c r="L90" s="315">
        <v>27</v>
      </c>
      <c r="M90" s="331"/>
      <c r="N90" s="331"/>
      <c r="O90" s="331">
        <v>1</v>
      </c>
      <c r="P90" s="331"/>
      <c r="Q90" s="310"/>
      <c r="R90" s="310"/>
      <c r="S90" s="310">
        <v>1</v>
      </c>
      <c r="T90" s="310"/>
      <c r="U90" s="310">
        <v>58</v>
      </c>
      <c r="V90" s="310"/>
      <c r="W90" s="310"/>
      <c r="X90" s="310"/>
      <c r="Y90" s="310"/>
      <c r="Z90" s="310"/>
      <c r="AA90" s="310"/>
      <c r="AB90" s="310"/>
      <c r="AC90" s="310"/>
      <c r="AD90" s="310"/>
      <c r="AE90" s="310" t="s">
        <v>69</v>
      </c>
      <c r="AF90" s="310" t="s">
        <v>495</v>
      </c>
      <c r="AG90" s="322" t="s">
        <v>403</v>
      </c>
      <c r="AH90" s="319" t="s">
        <v>404</v>
      </c>
      <c r="AI90" s="319"/>
      <c r="AJ90" s="319"/>
      <c r="AK90" s="319"/>
      <c r="AL90" s="319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>
        <v>1</v>
      </c>
      <c r="AW90" s="315"/>
      <c r="AX90" s="315"/>
      <c r="AY90" s="315"/>
      <c r="AZ90" s="315">
        <v>1</v>
      </c>
      <c r="BA90" s="307">
        <v>1</v>
      </c>
      <c r="BB90" s="315"/>
      <c r="BC90" s="315"/>
      <c r="BD90" s="316">
        <v>1500</v>
      </c>
      <c r="BE90" s="315">
        <v>1</v>
      </c>
      <c r="BF90" s="315" t="s">
        <v>496</v>
      </c>
    </row>
    <row r="91" spans="1:58" ht="69" customHeight="1">
      <c r="A91" s="307"/>
      <c r="B91" s="307"/>
      <c r="C91" s="308">
        <v>89</v>
      </c>
      <c r="D91" s="333" t="s">
        <v>1747</v>
      </c>
      <c r="E91" s="310" t="s">
        <v>491</v>
      </c>
      <c r="F91" s="310" t="s">
        <v>123</v>
      </c>
      <c r="G91" s="321"/>
      <c r="H91" s="322"/>
      <c r="I91" s="322"/>
      <c r="J91" s="322" t="s">
        <v>64</v>
      </c>
      <c r="K91" s="309" t="s">
        <v>68</v>
      </c>
      <c r="L91" s="312" t="s">
        <v>68</v>
      </c>
      <c r="M91" s="331"/>
      <c r="N91" s="331"/>
      <c r="O91" s="331"/>
      <c r="P91" s="331"/>
      <c r="Q91" s="310"/>
      <c r="R91" s="310"/>
      <c r="S91" s="310"/>
      <c r="T91" s="311"/>
      <c r="U91" s="311"/>
      <c r="V91" s="314"/>
      <c r="W91" s="313"/>
      <c r="X91" s="313"/>
      <c r="Y91" s="313"/>
      <c r="Z91" s="313"/>
      <c r="AA91" s="313"/>
      <c r="AB91" s="313"/>
      <c r="AC91" s="313"/>
      <c r="AD91" s="313"/>
      <c r="AE91" s="310"/>
      <c r="AF91" s="310"/>
      <c r="AG91" s="322" t="s">
        <v>403</v>
      </c>
      <c r="AH91" s="319" t="s">
        <v>404</v>
      </c>
      <c r="AI91" s="319"/>
      <c r="AJ91" s="319"/>
      <c r="AK91" s="319"/>
      <c r="AL91" s="319"/>
      <c r="AM91" s="315"/>
      <c r="AN91" s="315"/>
      <c r="AO91" s="315"/>
      <c r="AP91" s="315"/>
      <c r="AQ91" s="315"/>
      <c r="AR91" s="315"/>
      <c r="AS91" s="315"/>
      <c r="AT91" s="315"/>
      <c r="AU91" s="315"/>
      <c r="AV91" s="315"/>
      <c r="AW91" s="315"/>
      <c r="AX91" s="315"/>
      <c r="AY91" s="315"/>
      <c r="AZ91" s="315"/>
      <c r="BA91" s="307"/>
      <c r="BB91" s="315"/>
      <c r="BC91" s="315"/>
      <c r="BD91" s="316">
        <v>0</v>
      </c>
      <c r="BE91" s="315"/>
      <c r="BF91" s="315"/>
    </row>
    <row r="92" spans="1:58" s="299" customFormat="1" ht="69" customHeight="1">
      <c r="B92" s="315">
        <v>20</v>
      </c>
      <c r="C92" s="308">
        <v>90</v>
      </c>
      <c r="D92" s="309">
        <v>77</v>
      </c>
      <c r="E92" s="313" t="s">
        <v>497</v>
      </c>
      <c r="F92" s="313" t="s">
        <v>61</v>
      </c>
      <c r="G92" s="324">
        <v>53</v>
      </c>
      <c r="H92" s="313" t="s">
        <v>498</v>
      </c>
      <c r="I92" s="319" t="s">
        <v>400</v>
      </c>
      <c r="J92" s="319" t="s">
        <v>445</v>
      </c>
      <c r="K92" s="309">
        <v>8</v>
      </c>
      <c r="L92" s="312" t="s">
        <v>499</v>
      </c>
      <c r="M92" s="331"/>
      <c r="N92" s="331"/>
      <c r="O92" s="331"/>
      <c r="P92" s="331">
        <v>1</v>
      </c>
      <c r="Q92" s="331"/>
      <c r="R92" s="331"/>
      <c r="S92" s="331"/>
      <c r="T92" s="332">
        <v>1</v>
      </c>
      <c r="U92" s="311">
        <v>4</v>
      </c>
      <c r="V92" s="314">
        <v>1</v>
      </c>
      <c r="W92" s="313" t="s">
        <v>500</v>
      </c>
      <c r="X92" s="313" t="s">
        <v>197</v>
      </c>
      <c r="Y92" s="313" t="s">
        <v>501</v>
      </c>
      <c r="Z92" s="313" t="s">
        <v>68</v>
      </c>
      <c r="AA92" s="313" t="s">
        <v>68</v>
      </c>
      <c r="AB92" s="313" t="s">
        <v>68</v>
      </c>
      <c r="AC92" s="313" t="s">
        <v>68</v>
      </c>
      <c r="AD92" s="313" t="s">
        <v>68</v>
      </c>
      <c r="AE92" s="313" t="s">
        <v>93</v>
      </c>
      <c r="AF92" s="313" t="s">
        <v>502</v>
      </c>
      <c r="AG92" s="319" t="s">
        <v>403</v>
      </c>
      <c r="AH92" s="319" t="s">
        <v>404</v>
      </c>
      <c r="AI92" s="319"/>
      <c r="AJ92" s="319"/>
      <c r="AK92" s="319"/>
      <c r="AL92" s="319"/>
      <c r="AM92" s="315"/>
      <c r="AN92" s="315"/>
      <c r="AO92" s="315"/>
      <c r="AP92" s="315"/>
      <c r="AQ92" s="315"/>
      <c r="AR92" s="315"/>
      <c r="AS92" s="315"/>
      <c r="AT92" s="315"/>
      <c r="AU92" s="315">
        <v>1</v>
      </c>
      <c r="AV92" s="315"/>
      <c r="AW92" s="315"/>
      <c r="AX92" s="315"/>
      <c r="AY92" s="315"/>
      <c r="AZ92" s="315"/>
      <c r="BA92" s="315"/>
      <c r="BB92" s="315"/>
      <c r="BC92" s="315"/>
      <c r="BD92" s="316">
        <v>1230</v>
      </c>
      <c r="BE92" s="315"/>
      <c r="BF92" s="315"/>
    </row>
    <row r="93" spans="1:58" s="299" customFormat="1" ht="69" customHeight="1">
      <c r="B93" s="315">
        <v>21</v>
      </c>
      <c r="C93" s="308">
        <v>91</v>
      </c>
      <c r="D93" s="309">
        <v>74</v>
      </c>
      <c r="E93" s="313" t="s">
        <v>503</v>
      </c>
      <c r="F93" s="313" t="s">
        <v>61</v>
      </c>
      <c r="G93" s="324">
        <v>54</v>
      </c>
      <c r="H93" s="313" t="s">
        <v>504</v>
      </c>
      <c r="I93" s="319" t="s">
        <v>400</v>
      </c>
      <c r="J93" s="319" t="s">
        <v>334</v>
      </c>
      <c r="K93" s="309">
        <v>9</v>
      </c>
      <c r="L93" s="312">
        <v>33</v>
      </c>
      <c r="M93" s="331"/>
      <c r="N93" s="331"/>
      <c r="O93" s="331"/>
      <c r="P93" s="331">
        <v>1</v>
      </c>
      <c r="Q93" s="331"/>
      <c r="R93" s="331"/>
      <c r="S93" s="331"/>
      <c r="T93" s="332">
        <v>1</v>
      </c>
      <c r="U93" s="311">
        <v>14</v>
      </c>
      <c r="V93" s="314">
        <v>1</v>
      </c>
      <c r="W93" s="313" t="s">
        <v>505</v>
      </c>
      <c r="X93" s="313" t="s">
        <v>117</v>
      </c>
      <c r="Y93" s="313" t="s">
        <v>506</v>
      </c>
      <c r="Z93" s="313" t="s">
        <v>68</v>
      </c>
      <c r="AA93" s="313" t="s">
        <v>68</v>
      </c>
      <c r="AB93" s="313" t="s">
        <v>68</v>
      </c>
      <c r="AC93" s="313" t="s">
        <v>68</v>
      </c>
      <c r="AD93" s="313" t="s">
        <v>68</v>
      </c>
      <c r="AE93" s="313" t="s">
        <v>93</v>
      </c>
      <c r="AF93" s="313" t="s">
        <v>507</v>
      </c>
      <c r="AG93" s="319" t="s">
        <v>403</v>
      </c>
      <c r="AH93" s="319" t="s">
        <v>404</v>
      </c>
      <c r="AI93" s="319"/>
      <c r="AJ93" s="319"/>
      <c r="AK93" s="319"/>
      <c r="AL93" s="319"/>
      <c r="AM93" s="315"/>
      <c r="AN93" s="315"/>
      <c r="AO93" s="315"/>
      <c r="AP93" s="315"/>
      <c r="AQ93" s="315"/>
      <c r="AR93" s="315"/>
      <c r="AS93" s="315"/>
      <c r="AT93" s="315"/>
      <c r="AU93" s="315">
        <v>1</v>
      </c>
      <c r="AV93" s="315"/>
      <c r="AW93" s="315"/>
      <c r="AX93" s="315"/>
      <c r="AY93" s="315"/>
      <c r="AZ93" s="315"/>
      <c r="BA93" s="315"/>
      <c r="BB93" s="315"/>
      <c r="BC93" s="315"/>
      <c r="BD93" s="316">
        <v>1230</v>
      </c>
      <c r="BE93" s="315"/>
      <c r="BF93" s="315"/>
    </row>
    <row r="94" spans="1:58" s="299" customFormat="1" ht="69" customHeight="1">
      <c r="B94" s="315">
        <v>22</v>
      </c>
      <c r="C94" s="308">
        <v>92</v>
      </c>
      <c r="D94" s="309">
        <v>26</v>
      </c>
      <c r="E94" s="313" t="s">
        <v>509</v>
      </c>
      <c r="F94" s="313" t="s">
        <v>61</v>
      </c>
      <c r="G94" s="324">
        <v>55</v>
      </c>
      <c r="H94" s="313" t="s">
        <v>1745</v>
      </c>
      <c r="I94" s="319" t="s">
        <v>400</v>
      </c>
      <c r="J94" s="319" t="s">
        <v>64</v>
      </c>
      <c r="K94" s="309">
        <v>10</v>
      </c>
      <c r="L94" s="312">
        <v>25</v>
      </c>
      <c r="M94" s="331"/>
      <c r="N94" s="331">
        <v>1</v>
      </c>
      <c r="O94" s="331"/>
      <c r="P94" s="331"/>
      <c r="Q94" s="331"/>
      <c r="R94" s="331">
        <v>1</v>
      </c>
      <c r="S94" s="331"/>
      <c r="T94" s="332"/>
      <c r="U94" s="311">
        <v>64</v>
      </c>
      <c r="V94" s="314">
        <v>1</v>
      </c>
      <c r="W94" s="313" t="s">
        <v>510</v>
      </c>
      <c r="X94" s="313" t="s">
        <v>117</v>
      </c>
      <c r="Y94" s="313" t="s">
        <v>506</v>
      </c>
      <c r="Z94" s="313" t="s">
        <v>68</v>
      </c>
      <c r="AA94" s="313" t="s">
        <v>68</v>
      </c>
      <c r="AB94" s="313" t="s">
        <v>68</v>
      </c>
      <c r="AC94" s="313" t="s">
        <v>68</v>
      </c>
      <c r="AD94" s="313" t="s">
        <v>68</v>
      </c>
      <c r="AE94" s="313" t="s">
        <v>511</v>
      </c>
      <c r="AF94" s="313" t="s">
        <v>512</v>
      </c>
      <c r="AG94" s="319" t="s">
        <v>403</v>
      </c>
      <c r="AH94" s="319" t="s">
        <v>404</v>
      </c>
      <c r="AI94" s="319">
        <v>1</v>
      </c>
      <c r="AJ94" s="310" t="s">
        <v>81</v>
      </c>
      <c r="AK94" s="320">
        <v>42163</v>
      </c>
      <c r="AL94" s="320">
        <v>43259</v>
      </c>
      <c r="AM94" s="315"/>
      <c r="AN94" s="315"/>
      <c r="AO94" s="315">
        <v>1</v>
      </c>
      <c r="AP94" s="315"/>
      <c r="AQ94" s="315"/>
      <c r="AR94" s="315"/>
      <c r="AS94" s="315"/>
      <c r="AT94" s="315"/>
      <c r="AU94" s="315"/>
      <c r="AV94" s="315"/>
      <c r="AW94" s="315"/>
      <c r="AX94" s="315">
        <v>1</v>
      </c>
      <c r="AY94" s="315">
        <v>1</v>
      </c>
      <c r="AZ94" s="315"/>
      <c r="BA94" s="315"/>
      <c r="BB94" s="315"/>
      <c r="BC94" s="315"/>
      <c r="BD94" s="316">
        <v>1230</v>
      </c>
      <c r="BE94" s="315"/>
      <c r="BF94" s="315"/>
    </row>
    <row r="95" spans="1:58" s="299" customFormat="1" ht="69" customHeight="1">
      <c r="B95" s="315">
        <v>23</v>
      </c>
      <c r="C95" s="308">
        <v>93</v>
      </c>
      <c r="D95" s="309" t="s">
        <v>513</v>
      </c>
      <c r="E95" s="313" t="s">
        <v>514</v>
      </c>
      <c r="F95" s="313" t="s">
        <v>61</v>
      </c>
      <c r="G95" s="324">
        <v>56</v>
      </c>
      <c r="H95" s="313" t="s">
        <v>489</v>
      </c>
      <c r="I95" s="319" t="s">
        <v>473</v>
      </c>
      <c r="J95" s="319" t="s">
        <v>64</v>
      </c>
      <c r="K95" s="309">
        <v>11</v>
      </c>
      <c r="L95" s="312">
        <v>35</v>
      </c>
      <c r="M95" s="331"/>
      <c r="N95" s="331">
        <v>1</v>
      </c>
      <c r="O95" s="331"/>
      <c r="P95" s="331"/>
      <c r="Q95" s="331"/>
      <c r="R95" s="331">
        <v>1</v>
      </c>
      <c r="S95" s="331"/>
      <c r="T95" s="332"/>
      <c r="U95" s="311">
        <v>57</v>
      </c>
      <c r="V95" s="314">
        <v>2</v>
      </c>
      <c r="W95" s="313" t="s">
        <v>515</v>
      </c>
      <c r="X95" s="313" t="s">
        <v>66</v>
      </c>
      <c r="Y95" s="313" t="s">
        <v>516</v>
      </c>
      <c r="Z95" s="313" t="s">
        <v>68</v>
      </c>
      <c r="AA95" s="313" t="s">
        <v>517</v>
      </c>
      <c r="AB95" s="313" t="s">
        <v>112</v>
      </c>
      <c r="AC95" s="313" t="s">
        <v>518</v>
      </c>
      <c r="AD95" s="313" t="s">
        <v>68</v>
      </c>
      <c r="AE95" s="313" t="s">
        <v>469</v>
      </c>
      <c r="AF95" s="313" t="s">
        <v>519</v>
      </c>
      <c r="AG95" s="319" t="s">
        <v>403</v>
      </c>
      <c r="AH95" s="319" t="s">
        <v>404</v>
      </c>
      <c r="AI95" s="319">
        <v>1</v>
      </c>
      <c r="AJ95" s="310" t="s">
        <v>81</v>
      </c>
      <c r="AK95" s="320">
        <v>42163</v>
      </c>
      <c r="AL95" s="320">
        <v>43259</v>
      </c>
      <c r="AM95" s="315"/>
      <c r="AN95" s="315"/>
      <c r="AO95" s="315">
        <v>1</v>
      </c>
      <c r="AP95" s="315"/>
      <c r="AQ95" s="315"/>
      <c r="AR95" s="315"/>
      <c r="AS95" s="315"/>
      <c r="AT95" s="315"/>
      <c r="AU95" s="315"/>
      <c r="AV95" s="315"/>
      <c r="AW95" s="315"/>
      <c r="AX95" s="315">
        <v>1</v>
      </c>
      <c r="AY95" s="315">
        <v>1</v>
      </c>
      <c r="AZ95" s="315"/>
      <c r="BA95" s="315"/>
      <c r="BB95" s="315"/>
      <c r="BC95" s="315"/>
      <c r="BD95" s="316">
        <v>1230</v>
      </c>
      <c r="BE95" s="315">
        <v>1</v>
      </c>
      <c r="BF95" s="315" t="s">
        <v>746</v>
      </c>
    </row>
    <row r="96" spans="1:58" s="299" customFormat="1" ht="69" customHeight="1">
      <c r="B96" s="315">
        <v>24</v>
      </c>
      <c r="C96" s="308">
        <v>94</v>
      </c>
      <c r="D96" s="309" t="s">
        <v>521</v>
      </c>
      <c r="E96" s="313" t="s">
        <v>522</v>
      </c>
      <c r="F96" s="313" t="s">
        <v>61</v>
      </c>
      <c r="G96" s="324">
        <v>57</v>
      </c>
      <c r="H96" s="313" t="s">
        <v>523</v>
      </c>
      <c r="I96" s="319" t="s">
        <v>473</v>
      </c>
      <c r="J96" s="319" t="s">
        <v>64</v>
      </c>
      <c r="K96" s="309">
        <v>11</v>
      </c>
      <c r="L96" s="312">
        <v>35</v>
      </c>
      <c r="M96" s="331"/>
      <c r="N96" s="331">
        <v>1</v>
      </c>
      <c r="O96" s="331"/>
      <c r="P96" s="331"/>
      <c r="Q96" s="331"/>
      <c r="R96" s="331">
        <v>1</v>
      </c>
      <c r="S96" s="331"/>
      <c r="T96" s="332"/>
      <c r="U96" s="311">
        <v>57</v>
      </c>
      <c r="V96" s="314">
        <v>1</v>
      </c>
      <c r="W96" s="313" t="s">
        <v>1748</v>
      </c>
      <c r="X96" s="313" t="s">
        <v>92</v>
      </c>
      <c r="Y96" s="313" t="s">
        <v>516</v>
      </c>
      <c r="Z96" s="313" t="s">
        <v>68</v>
      </c>
      <c r="AA96" s="313" t="s">
        <v>68</v>
      </c>
      <c r="AB96" s="313" t="s">
        <v>68</v>
      </c>
      <c r="AC96" s="313" t="s">
        <v>68</v>
      </c>
      <c r="AD96" s="313" t="s">
        <v>68</v>
      </c>
      <c r="AE96" s="313" t="s">
        <v>469</v>
      </c>
      <c r="AF96" s="313" t="s">
        <v>525</v>
      </c>
      <c r="AG96" s="319" t="s">
        <v>403</v>
      </c>
      <c r="AH96" s="319" t="s">
        <v>404</v>
      </c>
      <c r="AI96" s="319">
        <v>1</v>
      </c>
      <c r="AJ96" s="310" t="s">
        <v>81</v>
      </c>
      <c r="AK96" s="320">
        <v>42163</v>
      </c>
      <c r="AL96" s="320">
        <v>43259</v>
      </c>
      <c r="AM96" s="315"/>
      <c r="AN96" s="315"/>
      <c r="AO96" s="315">
        <v>1</v>
      </c>
      <c r="AP96" s="315"/>
      <c r="AQ96" s="315"/>
      <c r="AR96" s="315"/>
      <c r="AS96" s="315"/>
      <c r="AT96" s="315"/>
      <c r="AU96" s="315"/>
      <c r="AV96" s="315"/>
      <c r="AW96" s="315"/>
      <c r="AX96" s="315">
        <v>1</v>
      </c>
      <c r="AY96" s="315">
        <v>1</v>
      </c>
      <c r="AZ96" s="315"/>
      <c r="BA96" s="315"/>
      <c r="BB96" s="315"/>
      <c r="BC96" s="315"/>
      <c r="BD96" s="316">
        <v>1230</v>
      </c>
      <c r="BE96" s="315"/>
      <c r="BF96" s="315"/>
    </row>
    <row r="97" spans="2:58" s="299" customFormat="1" ht="69" customHeight="1">
      <c r="B97" s="315">
        <v>25</v>
      </c>
      <c r="C97" s="308">
        <v>95</v>
      </c>
      <c r="D97" s="309" t="s">
        <v>526</v>
      </c>
      <c r="E97" s="313" t="s">
        <v>527</v>
      </c>
      <c r="F97" s="313" t="s">
        <v>61</v>
      </c>
      <c r="G97" s="323">
        <v>58</v>
      </c>
      <c r="H97" s="319" t="s">
        <v>528</v>
      </c>
      <c r="I97" s="319" t="s">
        <v>473</v>
      </c>
      <c r="J97" s="319" t="s">
        <v>64</v>
      </c>
      <c r="K97" s="309">
        <v>12</v>
      </c>
      <c r="L97" s="312">
        <v>36</v>
      </c>
      <c r="M97" s="331"/>
      <c r="N97" s="331">
        <v>1</v>
      </c>
      <c r="O97" s="331"/>
      <c r="P97" s="331"/>
      <c r="Q97" s="331"/>
      <c r="R97" s="331">
        <v>1</v>
      </c>
      <c r="S97" s="331"/>
      <c r="T97" s="332"/>
      <c r="U97" s="311">
        <v>53</v>
      </c>
      <c r="V97" s="314">
        <v>2</v>
      </c>
      <c r="W97" s="313" t="s">
        <v>529</v>
      </c>
      <c r="X97" s="313" t="s">
        <v>66</v>
      </c>
      <c r="Y97" s="313" t="s">
        <v>530</v>
      </c>
      <c r="Z97" s="313" t="s">
        <v>68</v>
      </c>
      <c r="AA97" s="313" t="s">
        <v>531</v>
      </c>
      <c r="AB97" s="313" t="s">
        <v>112</v>
      </c>
      <c r="AC97" s="313" t="s">
        <v>532</v>
      </c>
      <c r="AD97" s="313" t="s">
        <v>68</v>
      </c>
      <c r="AE97" s="313" t="s">
        <v>511</v>
      </c>
      <c r="AF97" s="313" t="s">
        <v>533</v>
      </c>
      <c r="AG97" s="319" t="s">
        <v>403</v>
      </c>
      <c r="AH97" s="319" t="s">
        <v>404</v>
      </c>
      <c r="AI97" s="319">
        <v>1</v>
      </c>
      <c r="AJ97" s="310" t="s">
        <v>81</v>
      </c>
      <c r="AK97" s="320">
        <v>42163</v>
      </c>
      <c r="AL97" s="320">
        <v>43259</v>
      </c>
      <c r="AM97" s="315"/>
      <c r="AN97" s="315"/>
      <c r="AO97" s="315">
        <v>1</v>
      </c>
      <c r="AP97" s="315"/>
      <c r="AQ97" s="315"/>
      <c r="AR97" s="315"/>
      <c r="AS97" s="315"/>
      <c r="AT97" s="315"/>
      <c r="AU97" s="315"/>
      <c r="AV97" s="315"/>
      <c r="AW97" s="315"/>
      <c r="AX97" s="315">
        <v>1</v>
      </c>
      <c r="AY97" s="315">
        <v>1</v>
      </c>
      <c r="AZ97" s="315"/>
      <c r="BA97" s="315"/>
      <c r="BB97" s="315"/>
      <c r="BC97" s="315"/>
      <c r="BD97" s="316">
        <v>1230</v>
      </c>
      <c r="BE97" s="315">
        <v>1</v>
      </c>
      <c r="BF97" s="315" t="s">
        <v>746</v>
      </c>
    </row>
    <row r="98" spans="2:58" s="299" customFormat="1" ht="69" customHeight="1">
      <c r="B98" s="315">
        <v>26</v>
      </c>
      <c r="C98" s="308">
        <v>96</v>
      </c>
      <c r="D98" s="309" t="s">
        <v>536</v>
      </c>
      <c r="E98" s="313" t="s">
        <v>537</v>
      </c>
      <c r="F98" s="313" t="s">
        <v>61</v>
      </c>
      <c r="G98" s="323">
        <v>59</v>
      </c>
      <c r="H98" s="319" t="s">
        <v>528</v>
      </c>
      <c r="I98" s="319" t="s">
        <v>473</v>
      </c>
      <c r="J98" s="319" t="s">
        <v>64</v>
      </c>
      <c r="K98" s="309">
        <v>12</v>
      </c>
      <c r="L98" s="312">
        <v>36</v>
      </c>
      <c r="M98" s="331"/>
      <c r="N98" s="331">
        <v>1</v>
      </c>
      <c r="O98" s="331"/>
      <c r="P98" s="331"/>
      <c r="Q98" s="331"/>
      <c r="R98" s="331">
        <v>1</v>
      </c>
      <c r="S98" s="331"/>
      <c r="T98" s="332"/>
      <c r="U98" s="311">
        <v>53</v>
      </c>
      <c r="V98" s="314">
        <v>1</v>
      </c>
      <c r="W98" s="313" t="s">
        <v>1748</v>
      </c>
      <c r="X98" s="313" t="s">
        <v>92</v>
      </c>
      <c r="Y98" s="313" t="s">
        <v>530</v>
      </c>
      <c r="Z98" s="313" t="s">
        <v>68</v>
      </c>
      <c r="AA98" s="313" t="s">
        <v>68</v>
      </c>
      <c r="AB98" s="313" t="s">
        <v>68</v>
      </c>
      <c r="AC98" s="313" t="s">
        <v>68</v>
      </c>
      <c r="AD98" s="313" t="s">
        <v>68</v>
      </c>
      <c r="AE98" s="313" t="s">
        <v>511</v>
      </c>
      <c r="AF98" s="313" t="s">
        <v>538</v>
      </c>
      <c r="AG98" s="319" t="s">
        <v>403</v>
      </c>
      <c r="AH98" s="319" t="s">
        <v>404</v>
      </c>
      <c r="AI98" s="319">
        <v>1</v>
      </c>
      <c r="AJ98" s="310" t="s">
        <v>81</v>
      </c>
      <c r="AK98" s="320">
        <v>42163</v>
      </c>
      <c r="AL98" s="320">
        <v>43259</v>
      </c>
      <c r="AM98" s="315"/>
      <c r="AN98" s="315"/>
      <c r="AO98" s="315">
        <v>1</v>
      </c>
      <c r="AP98" s="315"/>
      <c r="AQ98" s="315"/>
      <c r="AR98" s="315"/>
      <c r="AS98" s="315"/>
      <c r="AT98" s="315"/>
      <c r="AU98" s="315"/>
      <c r="AV98" s="315"/>
      <c r="AW98" s="315"/>
      <c r="AX98" s="315">
        <v>1</v>
      </c>
      <c r="AY98" s="315">
        <v>1</v>
      </c>
      <c r="AZ98" s="315"/>
      <c r="BA98" s="315"/>
      <c r="BB98" s="315"/>
      <c r="BC98" s="315"/>
      <c r="BD98" s="316">
        <v>1230</v>
      </c>
      <c r="BE98" s="315"/>
      <c r="BF98" s="315"/>
    </row>
    <row r="99" spans="2:58" s="299" customFormat="1" ht="69" customHeight="1">
      <c r="B99" s="315">
        <v>27</v>
      </c>
      <c r="C99" s="308">
        <v>97</v>
      </c>
      <c r="D99" s="309" t="s">
        <v>539</v>
      </c>
      <c r="E99" s="313" t="s">
        <v>540</v>
      </c>
      <c r="F99" s="313" t="s">
        <v>61</v>
      </c>
      <c r="G99" s="323">
        <v>60</v>
      </c>
      <c r="H99" s="319" t="s">
        <v>541</v>
      </c>
      <c r="I99" s="319" t="s">
        <v>473</v>
      </c>
      <c r="J99" s="319" t="s">
        <v>64</v>
      </c>
      <c r="K99" s="309">
        <v>13</v>
      </c>
      <c r="L99" s="312">
        <v>37</v>
      </c>
      <c r="M99" s="331"/>
      <c r="N99" s="331">
        <v>1</v>
      </c>
      <c r="O99" s="331"/>
      <c r="P99" s="331"/>
      <c r="Q99" s="331"/>
      <c r="R99" s="331">
        <v>1</v>
      </c>
      <c r="S99" s="331"/>
      <c r="T99" s="332"/>
      <c r="U99" s="311">
        <v>50</v>
      </c>
      <c r="V99" s="314">
        <v>2</v>
      </c>
      <c r="W99" s="313" t="s">
        <v>515</v>
      </c>
      <c r="X99" s="313" t="s">
        <v>66</v>
      </c>
      <c r="Y99" s="313" t="s">
        <v>542</v>
      </c>
      <c r="Z99" s="313" t="s">
        <v>68</v>
      </c>
      <c r="AA99" s="313" t="s">
        <v>543</v>
      </c>
      <c r="AB99" s="313" t="s">
        <v>112</v>
      </c>
      <c r="AC99" s="313" t="s">
        <v>544</v>
      </c>
      <c r="AD99" s="313" t="s">
        <v>68</v>
      </c>
      <c r="AE99" s="313" t="s">
        <v>511</v>
      </c>
      <c r="AF99" s="313" t="s">
        <v>545</v>
      </c>
      <c r="AG99" s="319" t="s">
        <v>403</v>
      </c>
      <c r="AH99" s="319" t="s">
        <v>404</v>
      </c>
      <c r="AI99" s="319">
        <v>1</v>
      </c>
      <c r="AJ99" s="310" t="s">
        <v>81</v>
      </c>
      <c r="AK99" s="320">
        <v>42163</v>
      </c>
      <c r="AL99" s="320">
        <v>43259</v>
      </c>
      <c r="AM99" s="315"/>
      <c r="AN99" s="315"/>
      <c r="AO99" s="315">
        <v>1</v>
      </c>
      <c r="AP99" s="315"/>
      <c r="AQ99" s="315"/>
      <c r="AR99" s="315"/>
      <c r="AS99" s="315"/>
      <c r="AT99" s="315"/>
      <c r="AU99" s="315"/>
      <c r="AV99" s="315"/>
      <c r="AW99" s="315"/>
      <c r="AX99" s="315">
        <v>1</v>
      </c>
      <c r="AY99" s="315">
        <v>1</v>
      </c>
      <c r="AZ99" s="315"/>
      <c r="BA99" s="315"/>
      <c r="BB99" s="315"/>
      <c r="BC99" s="315"/>
      <c r="BD99" s="316">
        <v>1230</v>
      </c>
      <c r="BE99" s="315">
        <v>1</v>
      </c>
      <c r="BF99" s="315" t="s">
        <v>746</v>
      </c>
    </row>
    <row r="100" spans="2:58" s="299" customFormat="1" ht="69" customHeight="1">
      <c r="B100" s="315">
        <v>28</v>
      </c>
      <c r="C100" s="308">
        <v>98</v>
      </c>
      <c r="D100" s="309" t="s">
        <v>548</v>
      </c>
      <c r="E100" s="313" t="s">
        <v>549</v>
      </c>
      <c r="F100" s="313" t="s">
        <v>61</v>
      </c>
      <c r="G100" s="323">
        <v>61</v>
      </c>
      <c r="H100" s="319" t="s">
        <v>541</v>
      </c>
      <c r="I100" s="319" t="s">
        <v>473</v>
      </c>
      <c r="J100" s="319" t="s">
        <v>64</v>
      </c>
      <c r="K100" s="309">
        <v>13</v>
      </c>
      <c r="L100" s="312">
        <v>37</v>
      </c>
      <c r="M100" s="331"/>
      <c r="N100" s="331">
        <v>1</v>
      </c>
      <c r="O100" s="331"/>
      <c r="P100" s="331"/>
      <c r="Q100" s="331"/>
      <c r="R100" s="331">
        <v>1</v>
      </c>
      <c r="S100" s="331"/>
      <c r="T100" s="332"/>
      <c r="U100" s="311">
        <v>49</v>
      </c>
      <c r="V100" s="314">
        <v>1</v>
      </c>
      <c r="W100" s="313" t="s">
        <v>1748</v>
      </c>
      <c r="X100" s="313" t="s">
        <v>92</v>
      </c>
      <c r="Y100" s="313" t="s">
        <v>542</v>
      </c>
      <c r="Z100" s="313" t="s">
        <v>68</v>
      </c>
      <c r="AA100" s="313" t="s">
        <v>68</v>
      </c>
      <c r="AB100" s="313" t="s">
        <v>68</v>
      </c>
      <c r="AC100" s="313" t="s">
        <v>68</v>
      </c>
      <c r="AD100" s="313" t="s">
        <v>68</v>
      </c>
      <c r="AE100" s="313" t="s">
        <v>469</v>
      </c>
      <c r="AF100" s="313" t="s">
        <v>550</v>
      </c>
      <c r="AG100" s="319" t="s">
        <v>403</v>
      </c>
      <c r="AH100" s="319" t="s">
        <v>404</v>
      </c>
      <c r="AI100" s="319">
        <v>1</v>
      </c>
      <c r="AJ100" s="310" t="s">
        <v>81</v>
      </c>
      <c r="AK100" s="320">
        <v>42163</v>
      </c>
      <c r="AL100" s="320">
        <v>43259</v>
      </c>
      <c r="AM100" s="315"/>
      <c r="AN100" s="315"/>
      <c r="AO100" s="315">
        <v>1</v>
      </c>
      <c r="AP100" s="315"/>
      <c r="AQ100" s="315"/>
      <c r="AR100" s="315"/>
      <c r="AS100" s="315"/>
      <c r="AT100" s="315"/>
      <c r="AU100" s="315"/>
      <c r="AV100" s="315"/>
      <c r="AW100" s="315"/>
      <c r="AX100" s="315">
        <v>1</v>
      </c>
      <c r="AY100" s="315">
        <v>1</v>
      </c>
      <c r="AZ100" s="315"/>
      <c r="BA100" s="315"/>
      <c r="BB100" s="315"/>
      <c r="BC100" s="315"/>
      <c r="BD100" s="316">
        <v>1230</v>
      </c>
      <c r="BE100" s="315"/>
      <c r="BF100" s="315"/>
    </row>
    <row r="101" spans="2:58" s="299" customFormat="1" ht="69" customHeight="1">
      <c r="B101" s="335">
        <v>29</v>
      </c>
      <c r="C101" s="308">
        <v>99</v>
      </c>
      <c r="D101" s="336" t="s">
        <v>551</v>
      </c>
      <c r="E101" s="319" t="s">
        <v>552</v>
      </c>
      <c r="F101" s="319" t="s">
        <v>98</v>
      </c>
      <c r="G101" s="319"/>
      <c r="H101" s="319" t="s">
        <v>541</v>
      </c>
      <c r="I101" s="319" t="s">
        <v>473</v>
      </c>
      <c r="J101" s="319" t="s">
        <v>64</v>
      </c>
      <c r="K101" s="337">
        <v>13</v>
      </c>
      <c r="L101" s="335">
        <v>37</v>
      </c>
      <c r="M101" s="338"/>
      <c r="N101" s="338">
        <v>1</v>
      </c>
      <c r="O101" s="338"/>
      <c r="P101" s="338"/>
      <c r="Q101" s="338"/>
      <c r="R101" s="338">
        <v>1</v>
      </c>
      <c r="S101" s="338"/>
      <c r="T101" s="338"/>
      <c r="U101" s="322">
        <v>49</v>
      </c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13" t="s">
        <v>469</v>
      </c>
      <c r="AF101" s="313" t="s">
        <v>553</v>
      </c>
      <c r="AG101" s="319" t="s">
        <v>403</v>
      </c>
      <c r="AH101" s="319" t="s">
        <v>404</v>
      </c>
      <c r="AI101" s="319">
        <v>1</v>
      </c>
      <c r="AJ101" s="310" t="s">
        <v>81</v>
      </c>
      <c r="AK101" s="320">
        <v>42163</v>
      </c>
      <c r="AL101" s="320">
        <v>43259</v>
      </c>
      <c r="AM101" s="315"/>
      <c r="AN101" s="315"/>
      <c r="AO101" s="315">
        <v>1</v>
      </c>
      <c r="AP101" s="315"/>
      <c r="AQ101" s="315"/>
      <c r="AR101" s="315"/>
      <c r="AS101" s="315"/>
      <c r="AT101" s="315"/>
      <c r="AU101" s="315"/>
      <c r="AV101" s="315"/>
      <c r="AW101" s="315"/>
      <c r="AX101" s="315">
        <v>1</v>
      </c>
      <c r="AY101" s="315">
        <v>1</v>
      </c>
      <c r="AZ101" s="315"/>
      <c r="BA101" s="315"/>
      <c r="BB101" s="315"/>
      <c r="BC101" s="315"/>
      <c r="BD101" s="316">
        <v>1500</v>
      </c>
      <c r="BE101" s="315"/>
      <c r="BF101" s="315"/>
    </row>
    <row r="102" spans="2:58" s="299" customFormat="1" ht="69" customHeight="1">
      <c r="B102" s="339" t="s">
        <v>1749</v>
      </c>
      <c r="C102" s="308">
        <v>100</v>
      </c>
      <c r="D102" s="326" t="s">
        <v>555</v>
      </c>
      <c r="E102" s="328" t="s">
        <v>556</v>
      </c>
      <c r="F102" s="313" t="s">
        <v>61</v>
      </c>
      <c r="G102" s="340">
        <v>1</v>
      </c>
      <c r="H102" s="328" t="s">
        <v>557</v>
      </c>
      <c r="I102" s="328"/>
      <c r="J102" s="307" t="s">
        <v>64</v>
      </c>
      <c r="K102" s="309">
        <v>1</v>
      </c>
      <c r="L102" s="312">
        <v>1</v>
      </c>
      <c r="M102" s="315"/>
      <c r="N102" s="315"/>
      <c r="O102" s="315"/>
      <c r="P102" s="315">
        <v>1</v>
      </c>
      <c r="Q102" s="315"/>
      <c r="R102" s="315"/>
      <c r="S102" s="315"/>
      <c r="T102" s="312">
        <v>1</v>
      </c>
      <c r="U102" s="329">
        <v>119</v>
      </c>
      <c r="V102" s="330">
        <v>1</v>
      </c>
      <c r="W102" s="313" t="s">
        <v>558</v>
      </c>
      <c r="X102" s="313" t="s">
        <v>117</v>
      </c>
      <c r="Y102" s="313" t="s">
        <v>559</v>
      </c>
      <c r="Z102" s="313" t="s">
        <v>199</v>
      </c>
      <c r="AA102" s="313" t="s">
        <v>68</v>
      </c>
      <c r="AB102" s="315" t="s">
        <v>68</v>
      </c>
      <c r="AC102" s="315" t="s">
        <v>68</v>
      </c>
      <c r="AD102" s="315" t="s">
        <v>68</v>
      </c>
      <c r="AE102" s="313" t="s">
        <v>560</v>
      </c>
      <c r="AF102" s="313" t="s">
        <v>561</v>
      </c>
      <c r="AG102" s="307" t="s">
        <v>562</v>
      </c>
      <c r="AH102" s="310" t="s">
        <v>563</v>
      </c>
      <c r="AI102" s="307"/>
      <c r="AJ102" s="307"/>
      <c r="AK102" s="307"/>
      <c r="AL102" s="307"/>
      <c r="AM102" s="315"/>
      <c r="AN102" s="315"/>
      <c r="AO102" s="315"/>
      <c r="AP102" s="315">
        <v>1</v>
      </c>
      <c r="AQ102" s="315"/>
      <c r="AR102" s="315"/>
      <c r="AS102" s="315"/>
      <c r="AT102" s="315"/>
      <c r="AU102" s="315"/>
      <c r="AV102" s="315"/>
      <c r="AW102" s="315"/>
      <c r="AX102" s="315"/>
      <c r="AY102" s="315"/>
      <c r="AZ102" s="315"/>
      <c r="BA102" s="315"/>
      <c r="BB102" s="315"/>
      <c r="BC102" s="315"/>
      <c r="BD102" s="316">
        <v>1230</v>
      </c>
      <c r="BE102" s="315">
        <v>1</v>
      </c>
      <c r="BF102" s="315" t="s">
        <v>746</v>
      </c>
    </row>
    <row r="103" spans="2:58" s="299" customFormat="1" ht="69" customHeight="1">
      <c r="B103" s="339" t="s">
        <v>1750</v>
      </c>
      <c r="C103" s="308">
        <v>101</v>
      </c>
      <c r="D103" s="326">
        <v>2</v>
      </c>
      <c r="E103" s="328" t="s">
        <v>566</v>
      </c>
      <c r="F103" s="313" t="s">
        <v>61</v>
      </c>
      <c r="G103" s="324">
        <v>2</v>
      </c>
      <c r="H103" s="328" t="s">
        <v>557</v>
      </c>
      <c r="I103" s="328"/>
      <c r="J103" s="307" t="s">
        <v>64</v>
      </c>
      <c r="K103" s="309">
        <v>2</v>
      </c>
      <c r="L103" s="312">
        <v>2</v>
      </c>
      <c r="M103" s="315"/>
      <c r="N103" s="315"/>
      <c r="O103" s="315"/>
      <c r="P103" s="315">
        <v>1</v>
      </c>
      <c r="Q103" s="315"/>
      <c r="R103" s="315"/>
      <c r="S103" s="315"/>
      <c r="T103" s="312">
        <v>1</v>
      </c>
      <c r="U103" s="329">
        <v>118</v>
      </c>
      <c r="V103" s="330">
        <v>1</v>
      </c>
      <c r="W103" s="313" t="s">
        <v>91</v>
      </c>
      <c r="X103" s="313" t="s">
        <v>92</v>
      </c>
      <c r="Y103" s="313" t="s">
        <v>567</v>
      </c>
      <c r="Z103" s="313" t="s">
        <v>68</v>
      </c>
      <c r="AA103" s="313" t="s">
        <v>68</v>
      </c>
      <c r="AB103" s="315" t="s">
        <v>68</v>
      </c>
      <c r="AC103" s="315" t="s">
        <v>68</v>
      </c>
      <c r="AD103" s="315" t="s">
        <v>68</v>
      </c>
      <c r="AE103" s="313" t="s">
        <v>560</v>
      </c>
      <c r="AF103" s="313" t="s">
        <v>568</v>
      </c>
      <c r="AG103" s="307" t="s">
        <v>562</v>
      </c>
      <c r="AH103" s="310" t="s">
        <v>563</v>
      </c>
      <c r="AI103" s="307"/>
      <c r="AJ103" s="307"/>
      <c r="AK103" s="307"/>
      <c r="AL103" s="307"/>
      <c r="AM103" s="315"/>
      <c r="AN103" s="315"/>
      <c r="AO103" s="315"/>
      <c r="AP103" s="315">
        <v>1</v>
      </c>
      <c r="AQ103" s="315"/>
      <c r="AR103" s="315"/>
      <c r="AS103" s="315"/>
      <c r="AT103" s="315"/>
      <c r="AU103" s="315"/>
      <c r="AV103" s="315"/>
      <c r="AW103" s="315"/>
      <c r="AX103" s="315"/>
      <c r="AY103" s="315"/>
      <c r="AZ103" s="315"/>
      <c r="BA103" s="315"/>
      <c r="BB103" s="315"/>
      <c r="BC103" s="315"/>
      <c r="BD103" s="316">
        <v>1230</v>
      </c>
      <c r="BE103" s="315"/>
      <c r="BF103" s="315"/>
    </row>
    <row r="104" spans="2:58" s="299" customFormat="1" ht="69" customHeight="1">
      <c r="B104" s="339"/>
      <c r="C104" s="308">
        <v>102</v>
      </c>
      <c r="D104" s="341" t="s">
        <v>1747</v>
      </c>
      <c r="E104" s="328" t="s">
        <v>570</v>
      </c>
      <c r="F104" s="313" t="s">
        <v>123</v>
      </c>
      <c r="G104" s="324"/>
      <c r="H104" s="328"/>
      <c r="I104" s="328"/>
      <c r="J104" s="307" t="s">
        <v>64</v>
      </c>
      <c r="K104" s="309" t="s">
        <v>68</v>
      </c>
      <c r="L104" s="312" t="s">
        <v>68</v>
      </c>
      <c r="M104" s="315"/>
      <c r="N104" s="315"/>
      <c r="O104" s="315"/>
      <c r="P104" s="315"/>
      <c r="Q104" s="315"/>
      <c r="R104" s="315"/>
      <c r="S104" s="315"/>
      <c r="T104" s="312"/>
      <c r="U104" s="329"/>
      <c r="V104" s="330"/>
      <c r="W104" s="313"/>
      <c r="X104" s="313"/>
      <c r="Y104" s="313"/>
      <c r="Z104" s="313"/>
      <c r="AA104" s="313"/>
      <c r="AB104" s="315"/>
      <c r="AC104" s="315"/>
      <c r="AD104" s="315"/>
      <c r="AE104" s="313"/>
      <c r="AF104" s="313"/>
      <c r="AG104" s="307" t="s">
        <v>403</v>
      </c>
      <c r="AH104" s="310" t="s">
        <v>563</v>
      </c>
      <c r="AI104" s="307"/>
      <c r="AJ104" s="307"/>
      <c r="AK104" s="307"/>
      <c r="AL104" s="307"/>
      <c r="AM104" s="315"/>
      <c r="AN104" s="315"/>
      <c r="AO104" s="315"/>
      <c r="AP104" s="315"/>
      <c r="AQ104" s="315"/>
      <c r="AR104" s="315"/>
      <c r="AS104" s="315"/>
      <c r="AT104" s="315"/>
      <c r="AU104" s="315"/>
      <c r="AV104" s="315"/>
      <c r="AW104" s="315"/>
      <c r="AX104" s="315"/>
      <c r="AY104" s="315"/>
      <c r="AZ104" s="315"/>
      <c r="BA104" s="315"/>
      <c r="BB104" s="315"/>
      <c r="BC104" s="315"/>
      <c r="BD104" s="316">
        <v>0</v>
      </c>
      <c r="BE104" s="315"/>
      <c r="BF104" s="315"/>
    </row>
    <row r="105" spans="2:58" s="299" customFormat="1" ht="69" customHeight="1">
      <c r="B105" s="339" t="s">
        <v>1751</v>
      </c>
      <c r="C105" s="308">
        <v>103</v>
      </c>
      <c r="D105" s="326">
        <v>5</v>
      </c>
      <c r="E105" s="328" t="s">
        <v>573</v>
      </c>
      <c r="F105" s="313" t="s">
        <v>61</v>
      </c>
      <c r="G105" s="324">
        <v>3</v>
      </c>
      <c r="H105" s="328" t="s">
        <v>574</v>
      </c>
      <c r="I105" s="328"/>
      <c r="J105" s="307" t="s">
        <v>64</v>
      </c>
      <c r="K105" s="309">
        <v>3</v>
      </c>
      <c r="L105" s="312">
        <v>3</v>
      </c>
      <c r="M105" s="315"/>
      <c r="N105" s="315"/>
      <c r="O105" s="315"/>
      <c r="P105" s="315">
        <v>1</v>
      </c>
      <c r="Q105" s="315"/>
      <c r="R105" s="315"/>
      <c r="S105" s="315"/>
      <c r="T105" s="312">
        <v>1</v>
      </c>
      <c r="U105" s="329">
        <v>117</v>
      </c>
      <c r="V105" s="330">
        <v>1</v>
      </c>
      <c r="W105" s="313" t="s">
        <v>575</v>
      </c>
      <c r="X105" s="313" t="s">
        <v>112</v>
      </c>
      <c r="Y105" s="313" t="s">
        <v>576</v>
      </c>
      <c r="Z105" s="313" t="s">
        <v>68</v>
      </c>
      <c r="AA105" s="313" t="s">
        <v>68</v>
      </c>
      <c r="AB105" s="313" t="s">
        <v>68</v>
      </c>
      <c r="AC105" s="313" t="s">
        <v>68</v>
      </c>
      <c r="AD105" s="313" t="s">
        <v>68</v>
      </c>
      <c r="AE105" s="313" t="s">
        <v>560</v>
      </c>
      <c r="AF105" s="313" t="s">
        <v>577</v>
      </c>
      <c r="AG105" s="307" t="s">
        <v>562</v>
      </c>
      <c r="AH105" s="310" t="s">
        <v>563</v>
      </c>
      <c r="AI105" s="307"/>
      <c r="AJ105" s="307"/>
      <c r="AK105" s="307"/>
      <c r="AL105" s="307"/>
      <c r="AM105" s="315"/>
      <c r="AN105" s="315"/>
      <c r="AO105" s="315"/>
      <c r="AP105" s="315">
        <v>1</v>
      </c>
      <c r="AQ105" s="315"/>
      <c r="AR105" s="315"/>
      <c r="AS105" s="315"/>
      <c r="AT105" s="315"/>
      <c r="AU105" s="315"/>
      <c r="AV105" s="315"/>
      <c r="AW105" s="315"/>
      <c r="AX105" s="315"/>
      <c r="AY105" s="315"/>
      <c r="AZ105" s="315"/>
      <c r="BA105" s="315"/>
      <c r="BB105" s="315"/>
      <c r="BC105" s="315"/>
      <c r="BD105" s="316">
        <v>1230</v>
      </c>
      <c r="BE105" s="315"/>
      <c r="BF105" s="315"/>
    </row>
    <row r="106" spans="2:58" s="299" customFormat="1" ht="69" customHeight="1">
      <c r="B106" s="339" t="s">
        <v>1752</v>
      </c>
      <c r="C106" s="308">
        <v>104</v>
      </c>
      <c r="D106" s="326">
        <v>4</v>
      </c>
      <c r="E106" s="328" t="s">
        <v>580</v>
      </c>
      <c r="F106" s="313" t="s">
        <v>61</v>
      </c>
      <c r="G106" s="324">
        <v>4</v>
      </c>
      <c r="H106" s="328" t="s">
        <v>581</v>
      </c>
      <c r="I106" s="328"/>
      <c r="J106" s="307" t="s">
        <v>64</v>
      </c>
      <c r="K106" s="309">
        <v>4</v>
      </c>
      <c r="L106" s="312">
        <v>4</v>
      </c>
      <c r="M106" s="315"/>
      <c r="N106" s="315"/>
      <c r="O106" s="315"/>
      <c r="P106" s="315">
        <v>1</v>
      </c>
      <c r="Q106" s="315"/>
      <c r="R106" s="315"/>
      <c r="S106" s="315"/>
      <c r="T106" s="312">
        <v>1</v>
      </c>
      <c r="U106" s="329">
        <v>115</v>
      </c>
      <c r="V106" s="330">
        <v>1</v>
      </c>
      <c r="W106" s="313" t="s">
        <v>582</v>
      </c>
      <c r="X106" s="313" t="s">
        <v>197</v>
      </c>
      <c r="Y106" s="313" t="s">
        <v>583</v>
      </c>
      <c r="Z106" s="313" t="s">
        <v>1753</v>
      </c>
      <c r="AA106" s="313" t="s">
        <v>68</v>
      </c>
      <c r="AB106" s="315" t="s">
        <v>68</v>
      </c>
      <c r="AC106" s="315" t="s">
        <v>68</v>
      </c>
      <c r="AD106" s="315" t="s">
        <v>68</v>
      </c>
      <c r="AE106" s="313" t="s">
        <v>560</v>
      </c>
      <c r="AF106" s="313" t="s">
        <v>584</v>
      </c>
      <c r="AG106" s="307" t="s">
        <v>562</v>
      </c>
      <c r="AH106" s="310" t="s">
        <v>563</v>
      </c>
      <c r="AI106" s="307"/>
      <c r="AJ106" s="307"/>
      <c r="AK106" s="307"/>
      <c r="AL106" s="307"/>
      <c r="AM106" s="315"/>
      <c r="AN106" s="315"/>
      <c r="AO106" s="315"/>
      <c r="AP106" s="315">
        <v>1</v>
      </c>
      <c r="AQ106" s="315"/>
      <c r="AR106" s="315"/>
      <c r="AS106" s="315"/>
      <c r="AT106" s="315"/>
      <c r="AU106" s="315"/>
      <c r="AV106" s="315"/>
      <c r="AW106" s="315"/>
      <c r="AX106" s="315"/>
      <c r="AY106" s="315"/>
      <c r="AZ106" s="315"/>
      <c r="BA106" s="315"/>
      <c r="BB106" s="315"/>
      <c r="BC106" s="315"/>
      <c r="BD106" s="316">
        <v>1230</v>
      </c>
      <c r="BE106" s="315"/>
      <c r="BF106" s="315"/>
    </row>
    <row r="107" spans="2:58" s="299" customFormat="1" ht="69" customHeight="1">
      <c r="B107" s="339" t="s">
        <v>1754</v>
      </c>
      <c r="C107" s="308">
        <v>105</v>
      </c>
      <c r="D107" s="326">
        <v>6</v>
      </c>
      <c r="E107" s="328" t="s">
        <v>586</v>
      </c>
      <c r="F107" s="313" t="s">
        <v>61</v>
      </c>
      <c r="G107" s="324">
        <v>5</v>
      </c>
      <c r="H107" s="328" t="s">
        <v>587</v>
      </c>
      <c r="I107" s="328"/>
      <c r="J107" s="307" t="s">
        <v>64</v>
      </c>
      <c r="K107" s="309">
        <v>5</v>
      </c>
      <c r="L107" s="312">
        <v>5</v>
      </c>
      <c r="M107" s="315"/>
      <c r="N107" s="315"/>
      <c r="O107" s="315"/>
      <c r="P107" s="315">
        <v>1</v>
      </c>
      <c r="Q107" s="315"/>
      <c r="R107" s="315"/>
      <c r="S107" s="315"/>
      <c r="T107" s="312">
        <v>1</v>
      </c>
      <c r="U107" s="329" t="s">
        <v>68</v>
      </c>
      <c r="V107" s="330">
        <v>1</v>
      </c>
      <c r="W107" s="313" t="s">
        <v>1755</v>
      </c>
      <c r="X107" s="313" t="s">
        <v>588</v>
      </c>
      <c r="Y107" s="313" t="s">
        <v>589</v>
      </c>
      <c r="Z107" s="313" t="s">
        <v>68</v>
      </c>
      <c r="AA107" s="313" t="s">
        <v>68</v>
      </c>
      <c r="AB107" s="315" t="s">
        <v>68</v>
      </c>
      <c r="AC107" s="315" t="s">
        <v>68</v>
      </c>
      <c r="AD107" s="315" t="s">
        <v>68</v>
      </c>
      <c r="AE107" s="313" t="s">
        <v>560</v>
      </c>
      <c r="AF107" s="313" t="s">
        <v>590</v>
      </c>
      <c r="AG107" s="307" t="s">
        <v>562</v>
      </c>
      <c r="AH107" s="310" t="s">
        <v>563</v>
      </c>
      <c r="AI107" s="307"/>
      <c r="AJ107" s="307"/>
      <c r="AK107" s="307"/>
      <c r="AL107" s="307"/>
      <c r="AM107" s="315"/>
      <c r="AN107" s="315"/>
      <c r="AO107" s="315"/>
      <c r="AP107" s="315">
        <v>1</v>
      </c>
      <c r="AQ107" s="315"/>
      <c r="AR107" s="315"/>
      <c r="AS107" s="315"/>
      <c r="AT107" s="315"/>
      <c r="AU107" s="315"/>
      <c r="AV107" s="315"/>
      <c r="AW107" s="315"/>
      <c r="AX107" s="315"/>
      <c r="AY107" s="315"/>
      <c r="AZ107" s="315"/>
      <c r="BA107" s="315"/>
      <c r="BB107" s="315"/>
      <c r="BC107" s="315"/>
      <c r="BD107" s="316">
        <v>1230</v>
      </c>
      <c r="BE107" s="315"/>
      <c r="BF107" s="315"/>
    </row>
    <row r="108" spans="2:58" s="342" customFormat="1" ht="69" customHeight="1">
      <c r="C108" s="343"/>
      <c r="D108" s="344" t="s">
        <v>1756</v>
      </c>
      <c r="F108" s="345"/>
      <c r="G108" s="346"/>
      <c r="K108" s="344"/>
      <c r="L108" s="347"/>
      <c r="M108" s="348"/>
      <c r="N108" s="348"/>
      <c r="O108" s="348"/>
      <c r="P108" s="348"/>
      <c r="T108" s="349"/>
      <c r="U108" s="349"/>
      <c r="V108" s="350"/>
      <c r="W108" s="351"/>
      <c r="X108" s="351"/>
      <c r="Y108" s="351"/>
      <c r="Z108" s="351"/>
      <c r="AA108" s="351"/>
      <c r="AB108" s="348"/>
      <c r="AC108" s="348"/>
      <c r="AD108" s="348"/>
      <c r="AE108" s="345"/>
      <c r="AF108" s="345"/>
      <c r="AM108" s="348"/>
      <c r="AN108" s="348"/>
      <c r="AO108" s="348"/>
      <c r="AP108" s="348"/>
      <c r="AQ108" s="348"/>
      <c r="AR108" s="348"/>
      <c r="AS108" s="348"/>
      <c r="AT108" s="348"/>
      <c r="AU108" s="348"/>
      <c r="AV108" s="348"/>
      <c r="AW108" s="348"/>
      <c r="AX108" s="348"/>
      <c r="AY108" s="348"/>
      <c r="AZ108" s="348"/>
      <c r="BB108" s="348"/>
      <c r="BC108" s="348"/>
      <c r="BD108" s="352" t="s">
        <v>1757</v>
      </c>
    </row>
  </sheetData>
  <autoFilter ref="A2:BF108"/>
  <pageMargins left="0.23622047244094491" right="0.23622047244094491" top="0.74803149606299213" bottom="0.74803149606299213" header="0.31496062992125984" footer="0.31496062992125984"/>
  <pageSetup paperSize="9" scale="60" fitToHeight="0" orientation="landscape" r:id="rId1"/>
  <headerFooter>
    <oddHeader>&amp;R&amp;"-,Kursywa"Załącznik nr 1 do Porozumienia Partnerskiego z dn. 2015-09-14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44"/>
  <sheetViews>
    <sheetView topLeftCell="F2" workbookViewId="0">
      <selection activeCell="N15" sqref="N15"/>
    </sheetView>
  </sheetViews>
  <sheetFormatPr defaultRowHeight="14.4"/>
  <cols>
    <col min="1" max="2" width="5.5546875" style="44" customWidth="1"/>
    <col min="3" max="3" width="13.21875" style="44" customWidth="1"/>
    <col min="4" max="5" width="13.33203125" style="44" customWidth="1"/>
    <col min="6" max="6" width="8.88671875" style="518"/>
    <col min="7" max="7" width="14.5546875" style="44" customWidth="1"/>
    <col min="8" max="8" width="11.44140625" style="518" customWidth="1"/>
    <col min="9" max="9" width="68.33203125" style="514" customWidth="1"/>
    <col min="10" max="10" width="23.21875" style="518" customWidth="1"/>
    <col min="11" max="11" width="15.21875" style="434" customWidth="1"/>
    <col min="12" max="12" width="23.6640625" style="509" customWidth="1"/>
    <col min="13" max="13" width="9.109375" style="509" customWidth="1"/>
    <col min="14" max="14" width="23.6640625" style="509" customWidth="1"/>
    <col min="16" max="16" width="31.5546875" customWidth="1"/>
  </cols>
  <sheetData>
    <row r="1" spans="1:16" s="50" customFormat="1" ht="43.2">
      <c r="A1" s="45" t="s">
        <v>2291</v>
      </c>
      <c r="B1" s="45" t="s">
        <v>2292</v>
      </c>
      <c r="C1" s="45" t="s">
        <v>2155</v>
      </c>
      <c r="D1" s="45" t="s">
        <v>30</v>
      </c>
      <c r="E1" s="45" t="s">
        <v>932</v>
      </c>
      <c r="F1" s="513" t="s">
        <v>2181</v>
      </c>
      <c r="G1" s="45" t="s">
        <v>2182</v>
      </c>
      <c r="H1" s="513" t="s">
        <v>5</v>
      </c>
      <c r="I1" s="514" t="s">
        <v>2236</v>
      </c>
      <c r="J1" s="513" t="s">
        <v>981</v>
      </c>
      <c r="K1" s="510" t="s">
        <v>2192</v>
      </c>
      <c r="L1" s="509" t="s">
        <v>2188</v>
      </c>
      <c r="M1" s="509" t="s">
        <v>985</v>
      </c>
      <c r="N1" s="509" t="s">
        <v>2195</v>
      </c>
      <c r="O1" s="50" t="s">
        <v>2185</v>
      </c>
      <c r="P1" s="50" t="s">
        <v>2186</v>
      </c>
    </row>
    <row r="2" spans="1:16" s="195" customFormat="1" ht="31.8">
      <c r="A2" s="515">
        <v>1</v>
      </c>
      <c r="B2" s="515">
        <v>2</v>
      </c>
      <c r="C2" s="515" t="s">
        <v>2152</v>
      </c>
      <c r="D2" s="515" t="s">
        <v>2156</v>
      </c>
      <c r="E2" s="515" t="s">
        <v>567</v>
      </c>
      <c r="F2" s="516" t="s">
        <v>2273</v>
      </c>
      <c r="G2" s="515" t="s">
        <v>567</v>
      </c>
      <c r="H2" s="516">
        <v>948</v>
      </c>
      <c r="I2" s="517" t="s">
        <v>2237</v>
      </c>
      <c r="J2" s="516" t="s">
        <v>2187</v>
      </c>
      <c r="K2" s="511">
        <v>18.650000000000002</v>
      </c>
      <c r="L2" s="512" t="s">
        <v>2190</v>
      </c>
      <c r="M2" s="512" t="s">
        <v>2189</v>
      </c>
      <c r="N2" s="512" t="s">
        <v>2196</v>
      </c>
      <c r="P2" s="195" t="s">
        <v>2147</v>
      </c>
    </row>
    <row r="3" spans="1:16" s="195" customFormat="1" hidden="1">
      <c r="A3" s="515">
        <v>2</v>
      </c>
      <c r="B3" s="515">
        <v>2</v>
      </c>
      <c r="C3" s="515" t="s">
        <v>2152</v>
      </c>
      <c r="D3" s="515" t="s">
        <v>2156</v>
      </c>
      <c r="E3" s="515" t="s">
        <v>567</v>
      </c>
      <c r="F3" s="516" t="s">
        <v>2273</v>
      </c>
      <c r="G3" s="515" t="s">
        <v>567</v>
      </c>
      <c r="H3" s="516" t="s">
        <v>2160</v>
      </c>
      <c r="I3" s="517" t="s">
        <v>2238</v>
      </c>
      <c r="J3" s="516" t="s">
        <v>2191</v>
      </c>
      <c r="K3" s="511">
        <v>1.5</v>
      </c>
      <c r="L3" s="512" t="s">
        <v>2193</v>
      </c>
      <c r="M3" s="512"/>
      <c r="N3" s="512" t="s">
        <v>2197</v>
      </c>
      <c r="P3" s="195" t="s">
        <v>2147</v>
      </c>
    </row>
    <row r="4" spans="1:16" s="195" customFormat="1" ht="52.2" hidden="1">
      <c r="A4" s="515">
        <v>3</v>
      </c>
      <c r="B4" s="515">
        <v>2</v>
      </c>
      <c r="C4" s="515" t="s">
        <v>2152</v>
      </c>
      <c r="D4" s="515" t="s">
        <v>2156</v>
      </c>
      <c r="E4" s="515" t="s">
        <v>567</v>
      </c>
      <c r="F4" s="516" t="s">
        <v>2273</v>
      </c>
      <c r="G4" s="515" t="s">
        <v>2159</v>
      </c>
      <c r="H4" s="516">
        <v>1421</v>
      </c>
      <c r="I4" s="517" t="s">
        <v>2239</v>
      </c>
      <c r="J4" s="516" t="s">
        <v>2187</v>
      </c>
      <c r="K4" s="511">
        <v>0.55000000000000004</v>
      </c>
      <c r="L4" s="512" t="s">
        <v>2194</v>
      </c>
      <c r="M4" s="512" t="s">
        <v>2294</v>
      </c>
      <c r="N4" s="512" t="s">
        <v>2041</v>
      </c>
      <c r="P4" s="195" t="s">
        <v>2147</v>
      </c>
    </row>
    <row r="5" spans="1:16" ht="52.2" hidden="1">
      <c r="A5" s="515">
        <v>4</v>
      </c>
      <c r="B5" s="515">
        <v>2</v>
      </c>
      <c r="C5" s="515" t="s">
        <v>2152</v>
      </c>
      <c r="D5" s="515" t="s">
        <v>2156</v>
      </c>
      <c r="E5" s="515" t="s">
        <v>567</v>
      </c>
      <c r="F5" s="516" t="s">
        <v>2274</v>
      </c>
      <c r="G5" s="515" t="s">
        <v>1016</v>
      </c>
      <c r="H5" s="516">
        <v>774</v>
      </c>
      <c r="I5" s="517" t="s">
        <v>2239</v>
      </c>
      <c r="J5" s="518" t="s">
        <v>2187</v>
      </c>
      <c r="K5" s="434">
        <v>0.55000000000000004</v>
      </c>
      <c r="L5" s="509" t="s">
        <v>2194</v>
      </c>
      <c r="M5" s="509" t="s">
        <v>2294</v>
      </c>
      <c r="N5" s="509" t="s">
        <v>2041</v>
      </c>
      <c r="P5" t="s">
        <v>2147</v>
      </c>
    </row>
    <row r="6" spans="1:16" ht="21.6" hidden="1">
      <c r="A6" s="515">
        <v>5</v>
      </c>
      <c r="B6" s="515">
        <v>2</v>
      </c>
      <c r="C6" s="515" t="s">
        <v>2152</v>
      </c>
      <c r="D6" s="515" t="s">
        <v>2156</v>
      </c>
      <c r="E6" s="515" t="s">
        <v>567</v>
      </c>
      <c r="F6" s="516" t="s">
        <v>2275</v>
      </c>
      <c r="G6" s="515" t="s">
        <v>1024</v>
      </c>
      <c r="H6" s="516">
        <v>785</v>
      </c>
      <c r="I6" s="517" t="s">
        <v>2240</v>
      </c>
      <c r="J6" s="518" t="s">
        <v>1026</v>
      </c>
      <c r="K6" s="434">
        <v>0.55000000000000004</v>
      </c>
      <c r="L6" s="509" t="s">
        <v>2194</v>
      </c>
      <c r="N6" s="509" t="s">
        <v>2041</v>
      </c>
      <c r="P6" t="s">
        <v>2147</v>
      </c>
    </row>
    <row r="7" spans="1:16" ht="21.6" hidden="1">
      <c r="A7" s="515">
        <v>6</v>
      </c>
      <c r="B7" s="515">
        <v>2</v>
      </c>
      <c r="C7" s="515" t="s">
        <v>2153</v>
      </c>
      <c r="D7" s="515" t="s">
        <v>2157</v>
      </c>
      <c r="E7" s="515" t="s">
        <v>252</v>
      </c>
      <c r="F7" s="516" t="s">
        <v>2276</v>
      </c>
      <c r="G7" s="515" t="s">
        <v>2162</v>
      </c>
      <c r="H7" s="516" t="s">
        <v>2161</v>
      </c>
      <c r="I7" s="517" t="s">
        <v>2241</v>
      </c>
      <c r="J7" s="518" t="s">
        <v>2054</v>
      </c>
      <c r="K7" s="434">
        <v>0.55000000000000004</v>
      </c>
      <c r="L7" s="509" t="s">
        <v>2194</v>
      </c>
      <c r="N7" s="509" t="s">
        <v>2022</v>
      </c>
      <c r="O7">
        <v>1</v>
      </c>
      <c r="P7" t="s">
        <v>2148</v>
      </c>
    </row>
    <row r="8" spans="1:16" ht="31.8" hidden="1">
      <c r="A8" s="44">
        <v>7</v>
      </c>
      <c r="B8" s="519">
        <v>2</v>
      </c>
      <c r="C8" s="44" t="s">
        <v>2153</v>
      </c>
      <c r="D8" s="44" t="s">
        <v>2157</v>
      </c>
      <c r="E8" s="44" t="s">
        <v>252</v>
      </c>
      <c r="F8" s="518" t="s">
        <v>2276</v>
      </c>
      <c r="G8" s="44" t="s">
        <v>2162</v>
      </c>
      <c r="H8" s="518">
        <v>275</v>
      </c>
      <c r="I8" s="514" t="s">
        <v>2242</v>
      </c>
      <c r="J8" s="518" t="s">
        <v>2054</v>
      </c>
      <c r="K8" s="434">
        <v>8.43</v>
      </c>
      <c r="L8" s="509" t="s">
        <v>2198</v>
      </c>
      <c r="N8" s="509" t="s">
        <v>2022</v>
      </c>
      <c r="O8">
        <v>2</v>
      </c>
      <c r="P8" t="s">
        <v>2148</v>
      </c>
    </row>
    <row r="9" spans="1:16" ht="21.6" hidden="1">
      <c r="A9" s="44">
        <v>8</v>
      </c>
      <c r="B9" s="519">
        <v>2</v>
      </c>
      <c r="C9" s="44" t="s">
        <v>2153</v>
      </c>
      <c r="D9" s="44" t="s">
        <v>2157</v>
      </c>
      <c r="E9" s="44" t="s">
        <v>252</v>
      </c>
      <c r="F9" s="518" t="s">
        <v>2277</v>
      </c>
      <c r="G9" s="44" t="s">
        <v>148</v>
      </c>
      <c r="H9" s="518">
        <v>263</v>
      </c>
      <c r="I9" s="514" t="s">
        <v>2243</v>
      </c>
      <c r="J9" s="518" t="s">
        <v>2055</v>
      </c>
      <c r="K9" s="434">
        <v>7.1</v>
      </c>
      <c r="L9" s="509" t="s">
        <v>2199</v>
      </c>
      <c r="N9" s="509" t="s">
        <v>2200</v>
      </c>
      <c r="O9">
        <v>4</v>
      </c>
      <c r="P9" t="s">
        <v>2148</v>
      </c>
    </row>
    <row r="10" spans="1:16" ht="31.8" hidden="1">
      <c r="A10" s="44">
        <v>9</v>
      </c>
      <c r="B10" s="519">
        <v>2</v>
      </c>
      <c r="C10" s="44" t="s">
        <v>2153</v>
      </c>
      <c r="D10" s="44" t="s">
        <v>2157</v>
      </c>
      <c r="E10" s="44" t="s">
        <v>252</v>
      </c>
      <c r="F10" s="518" t="s">
        <v>2277</v>
      </c>
      <c r="G10" s="44" t="s">
        <v>148</v>
      </c>
      <c r="H10" s="518">
        <v>262</v>
      </c>
      <c r="I10" s="514" t="s">
        <v>2244</v>
      </c>
      <c r="J10" s="518" t="s">
        <v>2055</v>
      </c>
      <c r="K10" s="434">
        <v>19.98</v>
      </c>
      <c r="L10" s="509" t="s">
        <v>2202</v>
      </c>
      <c r="N10" s="509" t="s">
        <v>2201</v>
      </c>
      <c r="O10">
        <v>3</v>
      </c>
      <c r="P10" t="s">
        <v>2148</v>
      </c>
    </row>
    <row r="11" spans="1:16" ht="21.6" hidden="1">
      <c r="A11" s="44">
        <v>10</v>
      </c>
      <c r="B11" s="519">
        <v>2</v>
      </c>
      <c r="C11" s="44" t="s">
        <v>2153</v>
      </c>
      <c r="D11" s="44" t="s">
        <v>2157</v>
      </c>
      <c r="E11" s="44" t="s">
        <v>252</v>
      </c>
      <c r="F11" s="518" t="s">
        <v>2277</v>
      </c>
      <c r="G11" s="44" t="s">
        <v>148</v>
      </c>
      <c r="H11" s="518">
        <v>261</v>
      </c>
      <c r="I11" s="514" t="s">
        <v>2245</v>
      </c>
      <c r="J11" s="518" t="s">
        <v>2055</v>
      </c>
      <c r="K11" s="434">
        <v>7.6499999999999995</v>
      </c>
      <c r="L11" s="509" t="s">
        <v>2203</v>
      </c>
      <c r="N11" s="509" t="s">
        <v>2204</v>
      </c>
      <c r="O11">
        <v>3</v>
      </c>
      <c r="P11" t="s">
        <v>2148</v>
      </c>
    </row>
    <row r="12" spans="1:16" ht="31.8" hidden="1">
      <c r="A12" s="44">
        <v>11</v>
      </c>
      <c r="B12" s="519">
        <v>2</v>
      </c>
      <c r="C12" s="44" t="s">
        <v>2153</v>
      </c>
      <c r="D12" s="44" t="s">
        <v>2157</v>
      </c>
      <c r="E12" s="44" t="s">
        <v>252</v>
      </c>
      <c r="F12" s="518" t="s">
        <v>2278</v>
      </c>
      <c r="G12" s="44" t="s">
        <v>2183</v>
      </c>
      <c r="H12" s="518" t="s">
        <v>2163</v>
      </c>
      <c r="I12" s="514" t="s">
        <v>2246</v>
      </c>
      <c r="J12" s="518" t="s">
        <v>2056</v>
      </c>
      <c r="K12" s="434">
        <v>26.53</v>
      </c>
      <c r="L12" s="509" t="s">
        <v>2205</v>
      </c>
      <c r="N12" s="509" t="s">
        <v>2206</v>
      </c>
      <c r="O12">
        <v>7</v>
      </c>
      <c r="P12" t="s">
        <v>2148</v>
      </c>
    </row>
    <row r="13" spans="1:16" ht="31.8" hidden="1">
      <c r="A13" s="44">
        <v>12</v>
      </c>
      <c r="B13" s="519">
        <v>2</v>
      </c>
      <c r="C13" s="44" t="s">
        <v>2153</v>
      </c>
      <c r="D13" s="44" t="s">
        <v>2157</v>
      </c>
      <c r="E13" s="44" t="s">
        <v>252</v>
      </c>
      <c r="F13" s="518" t="s">
        <v>2278</v>
      </c>
      <c r="G13" s="44" t="s">
        <v>2183</v>
      </c>
      <c r="H13" s="518" t="s">
        <v>2164</v>
      </c>
      <c r="I13" s="514" t="s">
        <v>2247</v>
      </c>
      <c r="J13" s="518" t="s">
        <v>2056</v>
      </c>
      <c r="K13" s="434">
        <v>19.43</v>
      </c>
      <c r="L13" s="509" t="s">
        <v>2209</v>
      </c>
      <c r="N13" s="509" t="s">
        <v>2207</v>
      </c>
      <c r="O13">
        <v>2</v>
      </c>
      <c r="P13" t="s">
        <v>2148</v>
      </c>
    </row>
    <row r="14" spans="1:16" ht="21.6">
      <c r="A14" s="44">
        <v>13</v>
      </c>
      <c r="B14" s="519">
        <v>2</v>
      </c>
      <c r="C14" s="44" t="s">
        <v>2153</v>
      </c>
      <c r="D14" s="44" t="s">
        <v>2157</v>
      </c>
      <c r="E14" s="44" t="s">
        <v>252</v>
      </c>
      <c r="F14" s="518" t="s">
        <v>2279</v>
      </c>
      <c r="G14" s="44" t="s">
        <v>2165</v>
      </c>
      <c r="H14" s="518">
        <v>474</v>
      </c>
      <c r="I14" s="514" t="s">
        <v>2248</v>
      </c>
      <c r="J14" s="518" t="s">
        <v>2090</v>
      </c>
      <c r="K14" s="434">
        <v>0.55000000000000004</v>
      </c>
      <c r="L14" s="509" t="s">
        <v>61</v>
      </c>
      <c r="N14" s="509" t="s">
        <v>2208</v>
      </c>
      <c r="O14">
        <v>2</v>
      </c>
      <c r="P14" t="s">
        <v>2148</v>
      </c>
    </row>
    <row r="15" spans="1:16" ht="31.8">
      <c r="A15" s="44">
        <v>14</v>
      </c>
      <c r="B15" s="519">
        <v>2</v>
      </c>
      <c r="C15" s="44" t="s">
        <v>2153</v>
      </c>
      <c r="D15" s="44" t="s">
        <v>2157</v>
      </c>
      <c r="E15" s="44" t="s">
        <v>252</v>
      </c>
      <c r="F15" s="518" t="s">
        <v>2280</v>
      </c>
      <c r="G15" s="44" t="s">
        <v>221</v>
      </c>
      <c r="H15" s="518">
        <v>348</v>
      </c>
      <c r="I15" s="514" t="s">
        <v>2249</v>
      </c>
      <c r="J15" s="518" t="s">
        <v>2057</v>
      </c>
      <c r="K15" s="434">
        <v>27.86</v>
      </c>
      <c r="L15" s="509" t="s">
        <v>2205</v>
      </c>
      <c r="N15" s="509" t="s">
        <v>2210</v>
      </c>
      <c r="O15">
        <v>1</v>
      </c>
      <c r="P15" t="s">
        <v>2148</v>
      </c>
    </row>
    <row r="16" spans="1:16" ht="21.6">
      <c r="A16" s="44">
        <v>15</v>
      </c>
      <c r="B16" s="519">
        <v>2</v>
      </c>
      <c r="C16" s="44" t="s">
        <v>2153</v>
      </c>
      <c r="D16" s="44" t="s">
        <v>2157</v>
      </c>
      <c r="E16" s="44" t="s">
        <v>252</v>
      </c>
      <c r="F16" s="518" t="s">
        <v>2280</v>
      </c>
      <c r="G16" s="44" t="s">
        <v>221</v>
      </c>
      <c r="H16" s="518" t="s">
        <v>2166</v>
      </c>
      <c r="I16" s="514" t="s">
        <v>2250</v>
      </c>
      <c r="J16" s="518" t="s">
        <v>2057</v>
      </c>
      <c r="K16" s="434">
        <v>0.55000000000000004</v>
      </c>
      <c r="L16" s="509" t="s">
        <v>61</v>
      </c>
      <c r="N16" s="509" t="s">
        <v>2208</v>
      </c>
      <c r="O16">
        <v>1</v>
      </c>
      <c r="P16" t="s">
        <v>2148</v>
      </c>
    </row>
    <row r="17" spans="1:16" ht="31.8" hidden="1">
      <c r="A17" s="44">
        <v>16</v>
      </c>
      <c r="B17" s="519">
        <v>2</v>
      </c>
      <c r="C17" s="44" t="s">
        <v>2153</v>
      </c>
      <c r="D17" s="44" t="s">
        <v>2157</v>
      </c>
      <c r="E17" s="44" t="s">
        <v>252</v>
      </c>
      <c r="F17" s="518" t="s">
        <v>2273</v>
      </c>
      <c r="G17" s="44" t="s">
        <v>2167</v>
      </c>
      <c r="H17" s="518" t="s">
        <v>2211</v>
      </c>
      <c r="I17" s="514" t="s">
        <v>2251</v>
      </c>
      <c r="J17" s="518" t="s">
        <v>2058</v>
      </c>
      <c r="K17" s="434">
        <v>29.510000000000009</v>
      </c>
      <c r="L17" s="509" t="s">
        <v>2213</v>
      </c>
      <c r="N17" s="509" t="s">
        <v>2207</v>
      </c>
      <c r="O17">
        <v>30</v>
      </c>
      <c r="P17" t="s">
        <v>2149</v>
      </c>
    </row>
    <row r="18" spans="1:16" ht="21.6" hidden="1">
      <c r="A18" s="44">
        <v>17</v>
      </c>
      <c r="B18" s="519">
        <v>2</v>
      </c>
      <c r="C18" s="44" t="s">
        <v>2153</v>
      </c>
      <c r="D18" s="44" t="s">
        <v>2157</v>
      </c>
      <c r="E18" s="44" t="s">
        <v>252</v>
      </c>
      <c r="F18" s="518" t="s">
        <v>2273</v>
      </c>
      <c r="G18" s="44" t="s">
        <v>2167</v>
      </c>
      <c r="H18" s="518">
        <v>28</v>
      </c>
      <c r="I18" s="514" t="s">
        <v>2252</v>
      </c>
      <c r="J18" s="518" t="s">
        <v>2063</v>
      </c>
      <c r="K18" s="434">
        <v>35.86</v>
      </c>
      <c r="L18" s="509" t="s">
        <v>2218</v>
      </c>
      <c r="N18" s="509" t="s">
        <v>2212</v>
      </c>
      <c r="O18">
        <v>30</v>
      </c>
      <c r="P18" t="s">
        <v>2149</v>
      </c>
    </row>
    <row r="19" spans="1:16" ht="21.6" hidden="1">
      <c r="A19" s="44">
        <v>18</v>
      </c>
      <c r="B19" s="519">
        <v>2</v>
      </c>
      <c r="C19" s="44" t="s">
        <v>2153</v>
      </c>
      <c r="D19" s="44" t="s">
        <v>2157</v>
      </c>
      <c r="E19" s="44" t="s">
        <v>252</v>
      </c>
      <c r="F19" s="518" t="s">
        <v>2273</v>
      </c>
      <c r="G19" s="44" t="s">
        <v>2167</v>
      </c>
      <c r="H19" s="518" t="s">
        <v>2179</v>
      </c>
      <c r="I19" s="514" t="s">
        <v>2253</v>
      </c>
      <c r="J19" s="518" t="s">
        <v>2223</v>
      </c>
      <c r="K19" s="434">
        <v>987</v>
      </c>
      <c r="L19" s="509" t="s">
        <v>2219</v>
      </c>
      <c r="N19" s="509" t="s">
        <v>2212</v>
      </c>
      <c r="O19">
        <v>6</v>
      </c>
      <c r="P19" t="s">
        <v>2149</v>
      </c>
    </row>
    <row r="20" spans="1:16" ht="21.6" hidden="1">
      <c r="A20" s="44">
        <v>19</v>
      </c>
      <c r="B20" s="519">
        <v>2</v>
      </c>
      <c r="C20" s="44" t="s">
        <v>2153</v>
      </c>
      <c r="D20" s="44" t="s">
        <v>2157</v>
      </c>
      <c r="E20" s="44" t="s">
        <v>252</v>
      </c>
      <c r="F20" s="518" t="s">
        <v>2273</v>
      </c>
      <c r="G20" s="44" t="s">
        <v>2167</v>
      </c>
      <c r="H20" s="518" t="s">
        <v>2180</v>
      </c>
      <c r="I20" s="514" t="s">
        <v>2254</v>
      </c>
      <c r="J20" s="518" t="s">
        <v>2224</v>
      </c>
      <c r="K20" s="434">
        <v>968.7</v>
      </c>
      <c r="L20" s="509" t="s">
        <v>2220</v>
      </c>
      <c r="N20" s="509" t="s">
        <v>2212</v>
      </c>
      <c r="O20">
        <v>6</v>
      </c>
      <c r="P20" t="s">
        <v>2149</v>
      </c>
    </row>
    <row r="21" spans="1:16" ht="31.8" hidden="1">
      <c r="A21" s="44">
        <v>20</v>
      </c>
      <c r="B21" s="519">
        <v>2</v>
      </c>
      <c r="C21" s="44" t="s">
        <v>2153</v>
      </c>
      <c r="D21" s="44" t="s">
        <v>2157</v>
      </c>
      <c r="E21" s="44" t="s">
        <v>252</v>
      </c>
      <c r="F21" s="518" t="s">
        <v>2281</v>
      </c>
      <c r="G21" s="44" t="s">
        <v>1152</v>
      </c>
      <c r="H21" s="518" t="s">
        <v>2168</v>
      </c>
      <c r="I21" s="514" t="s">
        <v>2255</v>
      </c>
      <c r="J21" s="518" t="s">
        <v>2059</v>
      </c>
      <c r="K21" s="434">
        <v>19.43</v>
      </c>
      <c r="L21" s="509" t="s">
        <v>2209</v>
      </c>
      <c r="N21" s="509" t="s">
        <v>2207</v>
      </c>
      <c r="O21">
        <v>2</v>
      </c>
      <c r="P21" t="s">
        <v>2148</v>
      </c>
    </row>
    <row r="22" spans="1:16" ht="31.8" hidden="1">
      <c r="A22" s="44">
        <v>21</v>
      </c>
      <c r="B22" s="519">
        <v>2</v>
      </c>
      <c r="C22" s="44" t="s">
        <v>2153</v>
      </c>
      <c r="D22" s="44" t="s">
        <v>2157</v>
      </c>
      <c r="E22" s="44" t="s">
        <v>252</v>
      </c>
      <c r="F22" s="518" t="s">
        <v>2282</v>
      </c>
      <c r="G22" s="44" t="s">
        <v>2169</v>
      </c>
      <c r="H22" s="518" t="s">
        <v>2214</v>
      </c>
      <c r="I22" s="514" t="s">
        <v>2256</v>
      </c>
      <c r="J22" s="518" t="s">
        <v>2060</v>
      </c>
      <c r="K22" s="434">
        <v>19.980000000000004</v>
      </c>
      <c r="L22" s="509" t="s">
        <v>2202</v>
      </c>
      <c r="N22" s="509" t="s">
        <v>2207</v>
      </c>
      <c r="O22">
        <v>2</v>
      </c>
      <c r="P22" t="s">
        <v>2149</v>
      </c>
    </row>
    <row r="23" spans="1:16" ht="21.6">
      <c r="A23" s="44">
        <v>22</v>
      </c>
      <c r="B23" s="519">
        <v>2</v>
      </c>
      <c r="C23" s="44" t="s">
        <v>2153</v>
      </c>
      <c r="D23" s="44" t="s">
        <v>2157</v>
      </c>
      <c r="E23" s="44" t="s">
        <v>252</v>
      </c>
      <c r="F23" s="518" t="s">
        <v>2283</v>
      </c>
      <c r="G23" s="44" t="s">
        <v>325</v>
      </c>
      <c r="H23" s="518" t="s">
        <v>2170</v>
      </c>
      <c r="I23" s="514" t="s">
        <v>2257</v>
      </c>
      <c r="J23" s="518" t="s">
        <v>2061</v>
      </c>
      <c r="K23" s="434">
        <v>6.55</v>
      </c>
      <c r="L23" s="509" t="s">
        <v>2215</v>
      </c>
      <c r="N23" s="509" t="s">
        <v>2208</v>
      </c>
      <c r="O23">
        <v>6</v>
      </c>
      <c r="P23" t="s">
        <v>2149</v>
      </c>
    </row>
    <row r="24" spans="1:16" ht="21.6">
      <c r="A24" s="44">
        <v>23</v>
      </c>
      <c r="B24" s="519">
        <v>2</v>
      </c>
      <c r="C24" s="44" t="s">
        <v>2153</v>
      </c>
      <c r="D24" s="44" t="s">
        <v>2157</v>
      </c>
      <c r="E24" s="44" t="s">
        <v>252</v>
      </c>
      <c r="F24" s="518" t="s">
        <v>2283</v>
      </c>
      <c r="G24" s="44" t="s">
        <v>325</v>
      </c>
      <c r="H24" s="518" t="s">
        <v>2171</v>
      </c>
      <c r="I24" s="514" t="s">
        <v>2258</v>
      </c>
      <c r="J24" s="518" t="s">
        <v>2061</v>
      </c>
      <c r="K24" s="434">
        <v>0.55000000000000004</v>
      </c>
      <c r="L24" s="509" t="s">
        <v>61</v>
      </c>
      <c r="N24" s="509" t="s">
        <v>2208</v>
      </c>
      <c r="O24">
        <v>6</v>
      </c>
      <c r="P24" t="s">
        <v>2149</v>
      </c>
    </row>
    <row r="25" spans="1:16" ht="31.8">
      <c r="A25" s="44">
        <v>24</v>
      </c>
      <c r="B25" s="519">
        <v>2</v>
      </c>
      <c r="C25" s="44" t="s">
        <v>2153</v>
      </c>
      <c r="D25" s="44" t="s">
        <v>2157</v>
      </c>
      <c r="E25" s="44" t="s">
        <v>252</v>
      </c>
      <c r="F25" s="518" t="s">
        <v>2284</v>
      </c>
      <c r="G25" s="44" t="s">
        <v>358</v>
      </c>
      <c r="H25" s="518" t="s">
        <v>2172</v>
      </c>
      <c r="I25" s="514" t="s">
        <v>2259</v>
      </c>
      <c r="J25" s="518" t="s">
        <v>2091</v>
      </c>
      <c r="K25" s="434">
        <v>8.43</v>
      </c>
      <c r="L25" s="509" t="s">
        <v>2198</v>
      </c>
      <c r="N25" s="509" t="s">
        <v>2208</v>
      </c>
      <c r="O25">
        <v>3</v>
      </c>
      <c r="P25" t="s">
        <v>2149</v>
      </c>
    </row>
    <row r="26" spans="1:16" ht="21.6">
      <c r="A26" s="44">
        <v>25</v>
      </c>
      <c r="B26" s="519">
        <v>2</v>
      </c>
      <c r="C26" s="44" t="s">
        <v>2153</v>
      </c>
      <c r="D26" s="44" t="s">
        <v>2157</v>
      </c>
      <c r="E26" s="44" t="s">
        <v>252</v>
      </c>
      <c r="F26" s="518" t="s">
        <v>2284</v>
      </c>
      <c r="G26" s="44" t="s">
        <v>358</v>
      </c>
      <c r="H26" s="518" t="s">
        <v>2173</v>
      </c>
      <c r="I26" s="514" t="s">
        <v>2260</v>
      </c>
      <c r="J26" s="518" t="s">
        <v>2091</v>
      </c>
      <c r="K26" s="434">
        <v>14.430000000000001</v>
      </c>
      <c r="L26" s="509" t="s">
        <v>2216</v>
      </c>
      <c r="N26" s="509" t="s">
        <v>2208</v>
      </c>
      <c r="O26">
        <v>4</v>
      </c>
      <c r="P26" t="s">
        <v>2149</v>
      </c>
    </row>
    <row r="27" spans="1:16" ht="21.6" hidden="1">
      <c r="A27" s="44">
        <v>26</v>
      </c>
      <c r="B27" s="519">
        <v>2</v>
      </c>
      <c r="C27" s="44" t="s">
        <v>2153</v>
      </c>
      <c r="D27" s="44" t="s">
        <v>2157</v>
      </c>
      <c r="E27" s="44" t="s">
        <v>252</v>
      </c>
      <c r="F27" s="518" t="s">
        <v>2285</v>
      </c>
      <c r="G27" s="44" t="s">
        <v>390</v>
      </c>
      <c r="H27" s="518">
        <v>194</v>
      </c>
      <c r="I27" s="514" t="s">
        <v>2261</v>
      </c>
      <c r="J27" s="518" t="s">
        <v>2062</v>
      </c>
      <c r="K27" s="434">
        <v>0.55000000000000004</v>
      </c>
      <c r="L27" s="509" t="s">
        <v>61</v>
      </c>
      <c r="N27" s="509" t="s">
        <v>2207</v>
      </c>
      <c r="O27">
        <v>1</v>
      </c>
      <c r="P27" t="s">
        <v>2148</v>
      </c>
    </row>
    <row r="28" spans="1:16" ht="31.8" hidden="1">
      <c r="A28" s="44">
        <v>27</v>
      </c>
      <c r="B28" s="519">
        <v>2</v>
      </c>
      <c r="C28" s="44" t="s">
        <v>2154</v>
      </c>
      <c r="D28" s="44" t="s">
        <v>2158</v>
      </c>
      <c r="E28" s="44" t="s">
        <v>475</v>
      </c>
      <c r="F28" s="518" t="s">
        <v>2286</v>
      </c>
      <c r="G28" s="44" t="s">
        <v>1196</v>
      </c>
      <c r="H28" s="516">
        <v>471</v>
      </c>
      <c r="I28" s="514" t="s">
        <v>2262</v>
      </c>
      <c r="J28" s="518" t="s">
        <v>2051</v>
      </c>
      <c r="K28" s="434">
        <v>25.98</v>
      </c>
      <c r="L28" s="509" t="s">
        <v>2226</v>
      </c>
      <c r="M28" s="509" t="s">
        <v>2225</v>
      </c>
      <c r="N28" s="509" t="s">
        <v>2207</v>
      </c>
      <c r="O28">
        <v>1</v>
      </c>
      <c r="P28" t="s">
        <v>2150</v>
      </c>
    </row>
    <row r="29" spans="1:16" ht="31.8" hidden="1">
      <c r="A29" s="44">
        <v>28</v>
      </c>
      <c r="B29" s="519">
        <v>2</v>
      </c>
      <c r="C29" s="44" t="s">
        <v>2153</v>
      </c>
      <c r="D29" s="44" t="s">
        <v>2158</v>
      </c>
      <c r="E29" s="44" t="s">
        <v>475</v>
      </c>
      <c r="F29" s="518" t="s">
        <v>2279</v>
      </c>
      <c r="G29" s="44" t="s">
        <v>2184</v>
      </c>
      <c r="H29" s="518">
        <v>211</v>
      </c>
      <c r="I29" s="514" t="s">
        <v>2263</v>
      </c>
      <c r="J29" s="518" t="s">
        <v>2052</v>
      </c>
      <c r="K29" s="434">
        <v>8.98</v>
      </c>
      <c r="L29" s="509" t="s">
        <v>2227</v>
      </c>
      <c r="N29" s="509" t="s">
        <v>2207</v>
      </c>
      <c r="O29">
        <v>1</v>
      </c>
      <c r="P29" t="s">
        <v>2150</v>
      </c>
    </row>
    <row r="30" spans="1:16" ht="31.8">
      <c r="A30" s="44">
        <v>29</v>
      </c>
      <c r="B30" s="519">
        <v>2</v>
      </c>
      <c r="C30" s="44" t="s">
        <v>2153</v>
      </c>
      <c r="D30" s="44" t="s">
        <v>2158</v>
      </c>
      <c r="E30" s="44" t="s">
        <v>475</v>
      </c>
      <c r="F30" s="518" t="s">
        <v>2287</v>
      </c>
      <c r="G30" s="44" t="s">
        <v>409</v>
      </c>
      <c r="H30" s="518" t="s">
        <v>2174</v>
      </c>
      <c r="I30" s="514" t="s">
        <v>2264</v>
      </c>
      <c r="J30" s="518" t="s">
        <v>2064</v>
      </c>
      <c r="K30" s="434">
        <v>8.43</v>
      </c>
      <c r="L30" s="509" t="s">
        <v>2198</v>
      </c>
      <c r="N30" s="509" t="s">
        <v>2208</v>
      </c>
      <c r="O30">
        <v>1</v>
      </c>
      <c r="P30" t="s">
        <v>2150</v>
      </c>
    </row>
    <row r="31" spans="1:16" ht="21.6">
      <c r="A31" s="44">
        <v>30</v>
      </c>
      <c r="B31" s="519">
        <v>2</v>
      </c>
      <c r="C31" s="44" t="s">
        <v>2153</v>
      </c>
      <c r="D31" s="44" t="s">
        <v>2158</v>
      </c>
      <c r="E31" s="44" t="s">
        <v>475</v>
      </c>
      <c r="F31" s="518" t="s">
        <v>2286</v>
      </c>
      <c r="G31" s="44" t="s">
        <v>1196</v>
      </c>
      <c r="H31" s="518" t="s">
        <v>2175</v>
      </c>
      <c r="I31" s="514" t="s">
        <v>2265</v>
      </c>
      <c r="J31" s="518" t="s">
        <v>2051</v>
      </c>
      <c r="K31" s="434">
        <v>0.55000000000000004</v>
      </c>
      <c r="L31" s="509" t="s">
        <v>61</v>
      </c>
      <c r="N31" s="509" t="s">
        <v>2208</v>
      </c>
      <c r="O31">
        <v>1</v>
      </c>
      <c r="P31" t="s">
        <v>2150</v>
      </c>
    </row>
    <row r="32" spans="1:16" ht="31.8">
      <c r="A32" s="44">
        <v>31</v>
      </c>
      <c r="B32" s="519">
        <v>2</v>
      </c>
      <c r="C32" s="44" t="s">
        <v>2153</v>
      </c>
      <c r="D32" s="44" t="s">
        <v>2158</v>
      </c>
      <c r="E32" s="44" t="s">
        <v>475</v>
      </c>
      <c r="F32" s="518" t="s">
        <v>2273</v>
      </c>
      <c r="G32" s="44" t="s">
        <v>475</v>
      </c>
      <c r="H32" s="518" t="s">
        <v>2228</v>
      </c>
      <c r="I32" s="514" t="s">
        <v>2266</v>
      </c>
      <c r="J32" s="518" t="s">
        <v>2049</v>
      </c>
      <c r="K32" s="434">
        <v>1.8800000000000001</v>
      </c>
      <c r="L32" s="509" t="s">
        <v>2229</v>
      </c>
      <c r="N32" s="509" t="s">
        <v>2208</v>
      </c>
      <c r="O32">
        <v>2</v>
      </c>
      <c r="P32" t="s">
        <v>2151</v>
      </c>
    </row>
    <row r="33" spans="1:16" ht="31.8" hidden="1">
      <c r="A33" s="44">
        <v>32</v>
      </c>
      <c r="B33" s="519">
        <v>2</v>
      </c>
      <c r="C33" s="44" t="s">
        <v>2153</v>
      </c>
      <c r="D33" s="44" t="s">
        <v>2158</v>
      </c>
      <c r="E33" s="44" t="s">
        <v>475</v>
      </c>
      <c r="F33" s="518" t="s">
        <v>2273</v>
      </c>
      <c r="G33" s="44" t="s">
        <v>475</v>
      </c>
      <c r="H33" s="518">
        <v>1</v>
      </c>
      <c r="I33" s="514" t="s">
        <v>2267</v>
      </c>
      <c r="J33" s="518" t="s">
        <v>2049</v>
      </c>
      <c r="K33" s="434">
        <v>0.55000000000000004</v>
      </c>
      <c r="L33" s="509" t="s">
        <v>61</v>
      </c>
      <c r="M33" s="509" t="s">
        <v>2225</v>
      </c>
      <c r="N33" s="509" t="s">
        <v>2022</v>
      </c>
      <c r="O33">
        <v>41</v>
      </c>
      <c r="P33" t="s">
        <v>2151</v>
      </c>
    </row>
    <row r="34" spans="1:16" ht="31.8" hidden="1">
      <c r="A34" s="44">
        <v>33</v>
      </c>
      <c r="B34" s="519">
        <v>2</v>
      </c>
      <c r="C34" s="44" t="s">
        <v>2153</v>
      </c>
      <c r="D34" s="44" t="s">
        <v>2158</v>
      </c>
      <c r="E34" s="44" t="s">
        <v>475</v>
      </c>
      <c r="F34" s="518" t="s">
        <v>2273</v>
      </c>
      <c r="G34" s="44" t="s">
        <v>475</v>
      </c>
      <c r="H34" s="518">
        <v>1</v>
      </c>
      <c r="I34" s="514" t="s">
        <v>2266</v>
      </c>
      <c r="J34" s="518" t="s">
        <v>2049</v>
      </c>
      <c r="K34" s="434">
        <v>1.8800000000000001</v>
      </c>
      <c r="L34" s="509" t="s">
        <v>2229</v>
      </c>
      <c r="N34" s="509" t="s">
        <v>2022</v>
      </c>
      <c r="O34">
        <v>42</v>
      </c>
      <c r="P34" t="s">
        <v>2151</v>
      </c>
    </row>
    <row r="35" spans="1:16">
      <c r="A35" s="44">
        <v>34</v>
      </c>
      <c r="B35" s="519">
        <v>2</v>
      </c>
      <c r="C35" s="44" t="s">
        <v>2153</v>
      </c>
      <c r="D35" s="44" t="s">
        <v>2158</v>
      </c>
      <c r="E35" s="44" t="s">
        <v>475</v>
      </c>
      <c r="F35" s="518" t="s">
        <v>2273</v>
      </c>
      <c r="G35" s="44" t="s">
        <v>475</v>
      </c>
      <c r="H35" s="518" t="s">
        <v>2228</v>
      </c>
      <c r="I35" s="514" t="s">
        <v>2268</v>
      </c>
      <c r="J35" s="518" t="s">
        <v>2049</v>
      </c>
      <c r="K35" s="434">
        <v>17.55</v>
      </c>
      <c r="L35" s="509" t="s">
        <v>123</v>
      </c>
      <c r="N35" s="509" t="s">
        <v>2208</v>
      </c>
      <c r="O35">
        <v>41</v>
      </c>
      <c r="P35" t="s">
        <v>2151</v>
      </c>
    </row>
    <row r="36" spans="1:16">
      <c r="A36" s="44">
        <v>35</v>
      </c>
      <c r="B36" s="519">
        <v>2</v>
      </c>
      <c r="C36" s="44" t="s">
        <v>2153</v>
      </c>
      <c r="D36" s="44" t="s">
        <v>2158</v>
      </c>
      <c r="E36" s="44" t="s">
        <v>475</v>
      </c>
      <c r="F36" s="518" t="s">
        <v>2273</v>
      </c>
      <c r="G36" s="44" t="s">
        <v>475</v>
      </c>
      <c r="H36" s="518" t="s">
        <v>2230</v>
      </c>
      <c r="I36" s="514" t="s">
        <v>2268</v>
      </c>
      <c r="J36" s="518" t="s">
        <v>2049</v>
      </c>
      <c r="K36" s="434">
        <v>17.55</v>
      </c>
      <c r="L36" s="509" t="s">
        <v>123</v>
      </c>
      <c r="N36" s="509" t="s">
        <v>2208</v>
      </c>
      <c r="O36">
        <v>41</v>
      </c>
      <c r="P36" t="s">
        <v>2151</v>
      </c>
    </row>
    <row r="37" spans="1:16" ht="21.6">
      <c r="A37" s="44">
        <v>36</v>
      </c>
      <c r="B37" s="519">
        <v>2</v>
      </c>
      <c r="C37" s="44" t="s">
        <v>2153</v>
      </c>
      <c r="D37" s="44" t="s">
        <v>2158</v>
      </c>
      <c r="E37" s="44" t="s">
        <v>475</v>
      </c>
      <c r="F37" s="518" t="s">
        <v>2288</v>
      </c>
      <c r="G37" s="44" t="s">
        <v>432</v>
      </c>
      <c r="H37" s="518">
        <v>271</v>
      </c>
      <c r="I37" s="514" t="s">
        <v>2269</v>
      </c>
      <c r="J37" s="518" t="s">
        <v>2065</v>
      </c>
      <c r="K37" s="434">
        <v>0.55000000000000004</v>
      </c>
      <c r="L37" s="509" t="s">
        <v>61</v>
      </c>
      <c r="N37" s="509" t="s">
        <v>2208</v>
      </c>
      <c r="O37">
        <v>1</v>
      </c>
      <c r="P37" t="s">
        <v>2150</v>
      </c>
    </row>
    <row r="38" spans="1:16" ht="21.6">
      <c r="A38" s="44">
        <v>37</v>
      </c>
      <c r="B38" s="519">
        <v>2</v>
      </c>
      <c r="C38" s="44" t="s">
        <v>2153</v>
      </c>
      <c r="D38" s="44" t="s">
        <v>2158</v>
      </c>
      <c r="E38" s="44" t="s">
        <v>475</v>
      </c>
      <c r="F38" s="518" t="s">
        <v>2288</v>
      </c>
      <c r="G38" s="44" t="s">
        <v>432</v>
      </c>
      <c r="H38" s="518">
        <v>334</v>
      </c>
      <c r="I38" s="514" t="s">
        <v>2270</v>
      </c>
      <c r="J38" s="518" t="s">
        <v>2187</v>
      </c>
      <c r="K38" s="434">
        <v>0.55000000000000004</v>
      </c>
      <c r="L38" s="509" t="s">
        <v>61</v>
      </c>
      <c r="M38" s="509" t="s">
        <v>2189</v>
      </c>
      <c r="N38" s="509" t="s">
        <v>2208</v>
      </c>
      <c r="O38">
        <v>1</v>
      </c>
      <c r="P38" t="s">
        <v>2150</v>
      </c>
    </row>
    <row r="39" spans="1:16" ht="21.6">
      <c r="A39" s="44">
        <v>38</v>
      </c>
      <c r="B39" s="519">
        <v>2</v>
      </c>
      <c r="C39" s="44" t="s">
        <v>2153</v>
      </c>
      <c r="D39" s="44" t="s">
        <v>2158</v>
      </c>
      <c r="E39" s="44" t="s">
        <v>475</v>
      </c>
      <c r="F39" s="518" t="s">
        <v>2273</v>
      </c>
      <c r="G39" s="44" t="s">
        <v>475</v>
      </c>
      <c r="H39" s="518" t="s">
        <v>2233</v>
      </c>
      <c r="I39" s="514" t="s">
        <v>2265</v>
      </c>
      <c r="J39" s="518" t="s">
        <v>2051</v>
      </c>
      <c r="K39" s="434">
        <v>0.55000000000000004</v>
      </c>
      <c r="L39" s="509" t="s">
        <v>61</v>
      </c>
      <c r="N39" s="509" t="s">
        <v>2208</v>
      </c>
      <c r="O39">
        <v>2</v>
      </c>
      <c r="P39" t="s">
        <v>2151</v>
      </c>
    </row>
    <row r="40" spans="1:16" ht="21.6">
      <c r="A40" s="44">
        <v>39</v>
      </c>
      <c r="B40" s="519">
        <v>2</v>
      </c>
      <c r="C40" s="44" t="s">
        <v>2153</v>
      </c>
      <c r="D40" s="44" t="s">
        <v>2158</v>
      </c>
      <c r="E40" s="44" t="s">
        <v>475</v>
      </c>
      <c r="F40" s="518" t="s">
        <v>2273</v>
      </c>
      <c r="G40" s="44" t="s">
        <v>475</v>
      </c>
      <c r="H40" s="518" t="s">
        <v>2234</v>
      </c>
      <c r="I40" s="514" t="s">
        <v>2267</v>
      </c>
      <c r="J40" s="518" t="s">
        <v>2049</v>
      </c>
      <c r="K40" s="434">
        <v>0.55000000000000004</v>
      </c>
      <c r="L40" s="509" t="s">
        <v>61</v>
      </c>
      <c r="N40" s="509" t="s">
        <v>2208</v>
      </c>
      <c r="O40">
        <v>1</v>
      </c>
      <c r="P40" t="s">
        <v>2151</v>
      </c>
    </row>
    <row r="41" spans="1:16" ht="21.6">
      <c r="A41" s="44">
        <v>40</v>
      </c>
      <c r="B41" s="519">
        <v>2</v>
      </c>
      <c r="C41" s="44" t="s">
        <v>2153</v>
      </c>
      <c r="D41" s="44" t="s">
        <v>2158</v>
      </c>
      <c r="E41" s="44" t="s">
        <v>475</v>
      </c>
      <c r="F41" s="518" t="s">
        <v>2289</v>
      </c>
      <c r="G41" s="44" t="s">
        <v>530</v>
      </c>
      <c r="H41" s="518" t="s">
        <v>2176</v>
      </c>
      <c r="I41" s="514" t="s">
        <v>2271</v>
      </c>
      <c r="J41" s="518" t="s">
        <v>2187</v>
      </c>
      <c r="K41" s="434">
        <v>1.1000000000000001</v>
      </c>
      <c r="L41" s="509" t="s">
        <v>2235</v>
      </c>
      <c r="M41" s="509" t="s">
        <v>2189</v>
      </c>
      <c r="N41" s="509" t="s">
        <v>2208</v>
      </c>
      <c r="O41">
        <v>1</v>
      </c>
      <c r="P41" t="s">
        <v>2151</v>
      </c>
    </row>
    <row r="42" spans="1:16" ht="21.6">
      <c r="A42" s="44">
        <v>41</v>
      </c>
      <c r="B42" s="519">
        <v>2</v>
      </c>
      <c r="C42" s="44" t="s">
        <v>2153</v>
      </c>
      <c r="D42" s="44" t="s">
        <v>2158</v>
      </c>
      <c r="E42" s="44" t="s">
        <v>475</v>
      </c>
      <c r="F42" s="518" t="s">
        <v>2290</v>
      </c>
      <c r="G42" s="44" t="s">
        <v>542</v>
      </c>
      <c r="H42" s="518" t="s">
        <v>2177</v>
      </c>
      <c r="I42" s="514" t="s">
        <v>2270</v>
      </c>
      <c r="J42" s="518" t="s">
        <v>2187</v>
      </c>
      <c r="K42" s="434">
        <v>0.55000000000000004</v>
      </c>
      <c r="L42" s="509" t="s">
        <v>61</v>
      </c>
      <c r="M42" s="509" t="s">
        <v>2189</v>
      </c>
      <c r="N42" s="509" t="s">
        <v>2208</v>
      </c>
      <c r="O42">
        <v>1</v>
      </c>
      <c r="P42" t="s">
        <v>2151</v>
      </c>
    </row>
    <row r="43" spans="1:16" ht="31.8">
      <c r="A43" s="44">
        <v>42</v>
      </c>
      <c r="B43" s="519">
        <v>2</v>
      </c>
      <c r="C43" s="44" t="s">
        <v>2153</v>
      </c>
      <c r="D43" s="44" t="s">
        <v>2158</v>
      </c>
      <c r="E43" s="44" t="s">
        <v>475</v>
      </c>
      <c r="F43" s="518" t="s">
        <v>2290</v>
      </c>
      <c r="G43" s="44" t="s">
        <v>542</v>
      </c>
      <c r="H43" s="518" t="s">
        <v>2178</v>
      </c>
      <c r="I43" s="514" t="s">
        <v>2272</v>
      </c>
      <c r="J43" s="518" t="s">
        <v>2187</v>
      </c>
      <c r="K43" s="434">
        <v>1.8800000000000001</v>
      </c>
      <c r="L43" s="509" t="s">
        <v>2229</v>
      </c>
      <c r="M43" s="509" t="s">
        <v>2189</v>
      </c>
      <c r="N43" s="509" t="s">
        <v>2208</v>
      </c>
      <c r="O43">
        <v>1</v>
      </c>
      <c r="P43" t="s">
        <v>2151</v>
      </c>
    </row>
    <row r="44" spans="1:16" s="195" customFormat="1">
      <c r="A44" s="44">
        <v>43</v>
      </c>
      <c r="B44" s="519">
        <v>2</v>
      </c>
      <c r="C44" s="515" t="s">
        <v>2153</v>
      </c>
      <c r="D44" s="515" t="s">
        <v>2158</v>
      </c>
      <c r="E44" s="515" t="s">
        <v>475</v>
      </c>
      <c r="F44" s="516" t="s">
        <v>2273</v>
      </c>
      <c r="G44" s="515" t="s">
        <v>475</v>
      </c>
      <c r="H44" s="516" t="s">
        <v>2231</v>
      </c>
      <c r="I44" s="517"/>
      <c r="J44" s="516" t="s">
        <v>2053</v>
      </c>
      <c r="K44" s="511">
        <v>17.55</v>
      </c>
      <c r="L44" s="512" t="s">
        <v>123</v>
      </c>
      <c r="M44" s="512"/>
      <c r="N44" s="512" t="s">
        <v>2232</v>
      </c>
      <c r="O44" s="195">
        <v>41</v>
      </c>
      <c r="P44" s="195" t="s">
        <v>2151</v>
      </c>
    </row>
  </sheetData>
  <autoFilter ref="A1:P44">
    <filterColumn colId="13">
      <filters>
        <filter val="bez umowy"/>
        <filter val="bez umowy KOWR"/>
        <filter val="tablice z 19.11.2015 nr 947/2015_x000a_bez umowy pomost"/>
        <filter val="z 27.08.2015 nr 032/D/DOCH/WR/00/2020_x000a_bez umowy tablica z mapą"/>
      </filters>
    </filterColumn>
  </autoFilter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3" sqref="C3"/>
    </sheetView>
  </sheetViews>
  <sheetFormatPr defaultRowHeight="14.4"/>
  <sheetData>
    <row r="1" spans="1:3">
      <c r="A1" t="s">
        <v>1196</v>
      </c>
      <c r="C1" t="str">
        <f>CONCATENATE(A1,", ",A2,", ",A3,", ",A4,", ",A5,", ",A6,", ",A7,", ",A8,", ",A9,", ",A10,", ",A11)</f>
        <v xml:space="preserve">Osiek, Książęca Wieś, Ruda Żmigrodzka, Żmigród, Niezgoda, Bychowo, Kędzie, , , , </v>
      </c>
    </row>
    <row r="2" spans="1:3">
      <c r="A2" t="s">
        <v>2184</v>
      </c>
    </row>
    <row r="3" spans="1:3">
      <c r="A3" t="s">
        <v>409</v>
      </c>
      <c r="C3" t="s">
        <v>2293</v>
      </c>
    </row>
    <row r="4" spans="1:3">
      <c r="A4" t="s">
        <v>475</v>
      </c>
    </row>
    <row r="5" spans="1:3">
      <c r="A5" t="s">
        <v>432</v>
      </c>
    </row>
    <row r="6" spans="1:3">
      <c r="A6" t="s">
        <v>530</v>
      </c>
    </row>
    <row r="7" spans="1:3">
      <c r="A7" t="s">
        <v>542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sqref="A1:A6"/>
    </sheetView>
  </sheetViews>
  <sheetFormatPr defaultRowHeight="14.4"/>
  <sheetData>
    <row r="1" spans="1:1">
      <c r="A1" t="s">
        <v>2094</v>
      </c>
    </row>
    <row r="2" spans="1:1">
      <c r="A2" t="s">
        <v>2095</v>
      </c>
    </row>
    <row r="3" spans="1:1">
      <c r="A3" t="s">
        <v>2096</v>
      </c>
    </row>
    <row r="4" spans="1:1">
      <c r="A4" t="s">
        <v>2097</v>
      </c>
    </row>
    <row r="5" spans="1:1">
      <c r="A5" t="s">
        <v>2100</v>
      </c>
    </row>
    <row r="6" spans="1:1">
      <c r="A6" t="s">
        <v>2108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7"/>
  <sheetViews>
    <sheetView workbookViewId="0">
      <selection activeCell="D1" sqref="D1:D1048576"/>
    </sheetView>
  </sheetViews>
  <sheetFormatPr defaultRowHeight="14.4"/>
  <sheetData>
    <row r="3" spans="1:7">
      <c r="A3" s="47" t="s">
        <v>2</v>
      </c>
      <c r="B3" s="47" t="s">
        <v>3</v>
      </c>
      <c r="C3" s="47" t="s">
        <v>5</v>
      </c>
      <c r="D3" s="47" t="s">
        <v>2082</v>
      </c>
      <c r="E3" s="47" t="s">
        <v>981</v>
      </c>
      <c r="F3" s="47" t="s">
        <v>29</v>
      </c>
      <c r="G3" s="47" t="s">
        <v>33</v>
      </c>
    </row>
    <row r="4" spans="1:7">
      <c r="A4" s="47" t="s">
        <v>208</v>
      </c>
      <c r="B4" s="47" t="s">
        <v>61</v>
      </c>
      <c r="C4" s="47" t="s">
        <v>209</v>
      </c>
      <c r="D4" s="47">
        <v>0.55000000000000004</v>
      </c>
      <c r="E4" s="47" t="s">
        <v>2085</v>
      </c>
      <c r="F4" s="47" t="s">
        <v>213</v>
      </c>
      <c r="G4" s="47" t="s">
        <v>2089</v>
      </c>
    </row>
    <row r="5" spans="1:7">
      <c r="A5" s="47" t="s">
        <v>1698</v>
      </c>
      <c r="B5" s="47" t="s">
        <v>98</v>
      </c>
      <c r="C5" s="47" t="s">
        <v>216</v>
      </c>
      <c r="D5" s="47">
        <v>1.33</v>
      </c>
      <c r="E5" s="47" t="s">
        <v>2057</v>
      </c>
      <c r="F5" s="47"/>
      <c r="G5" s="47" t="s">
        <v>2089</v>
      </c>
    </row>
    <row r="6" spans="1:7">
      <c r="A6" s="47" t="s">
        <v>241</v>
      </c>
      <c r="B6" s="47" t="s">
        <v>61</v>
      </c>
      <c r="C6" s="47" t="s">
        <v>242</v>
      </c>
      <c r="D6" s="47">
        <v>0.55000000000000004</v>
      </c>
      <c r="E6" s="47" t="s">
        <v>2057</v>
      </c>
      <c r="F6" s="47" t="s">
        <v>246</v>
      </c>
      <c r="G6" s="47" t="s">
        <v>2086</v>
      </c>
    </row>
    <row r="7" spans="1:7">
      <c r="A7" s="47" t="s">
        <v>332</v>
      </c>
      <c r="B7" s="47" t="s">
        <v>77</v>
      </c>
      <c r="C7" s="47" t="s">
        <v>333</v>
      </c>
      <c r="D7" s="47">
        <v>6</v>
      </c>
      <c r="E7" s="47" t="s">
        <v>2061</v>
      </c>
      <c r="F7" s="47" t="s">
        <v>336</v>
      </c>
      <c r="G7" s="47"/>
    </row>
    <row r="8" spans="1:7">
      <c r="A8" s="47" t="s">
        <v>337</v>
      </c>
      <c r="B8" s="47" t="s">
        <v>61</v>
      </c>
      <c r="C8" s="47" t="s">
        <v>333</v>
      </c>
      <c r="D8" s="47">
        <v>0.55000000000000004</v>
      </c>
      <c r="E8" s="47" t="s">
        <v>2061</v>
      </c>
      <c r="F8" s="47" t="s">
        <v>336</v>
      </c>
      <c r="G8" s="47"/>
    </row>
    <row r="9" spans="1:7">
      <c r="A9" s="47" t="s">
        <v>340</v>
      </c>
      <c r="B9" s="47" t="s">
        <v>61</v>
      </c>
      <c r="C9" s="47" t="s">
        <v>341</v>
      </c>
      <c r="D9" s="47">
        <v>0.55000000000000004</v>
      </c>
      <c r="E9" s="47" t="s">
        <v>2061</v>
      </c>
      <c r="F9" s="47" t="s">
        <v>344</v>
      </c>
      <c r="G9" s="47"/>
    </row>
    <row r="10" spans="1:7">
      <c r="A10" s="47" t="s">
        <v>347</v>
      </c>
      <c r="B10" s="47" t="s">
        <v>61</v>
      </c>
      <c r="C10" s="47" t="s">
        <v>348</v>
      </c>
      <c r="D10" s="47">
        <v>0.55000000000000004</v>
      </c>
      <c r="E10" s="47" t="s">
        <v>2085</v>
      </c>
      <c r="F10" s="47" t="s">
        <v>352</v>
      </c>
      <c r="G10" s="47"/>
    </row>
    <row r="11" spans="1:7">
      <c r="A11" s="47" t="s">
        <v>353</v>
      </c>
      <c r="B11" s="47" t="s">
        <v>77</v>
      </c>
      <c r="C11" s="47" t="s">
        <v>348</v>
      </c>
      <c r="D11" s="47">
        <v>6</v>
      </c>
      <c r="E11" s="47" t="s">
        <v>2085</v>
      </c>
      <c r="F11" s="47" t="s">
        <v>355</v>
      </c>
      <c r="G11" s="47"/>
    </row>
    <row r="12" spans="1:7">
      <c r="A12" s="47" t="s">
        <v>356</v>
      </c>
      <c r="B12" s="47" t="s">
        <v>61</v>
      </c>
      <c r="C12" s="47" t="s">
        <v>348</v>
      </c>
      <c r="D12" s="47">
        <v>0.55000000000000004</v>
      </c>
      <c r="E12" s="47" t="s">
        <v>2085</v>
      </c>
      <c r="F12" s="47" t="s">
        <v>359</v>
      </c>
      <c r="G12" s="47"/>
    </row>
    <row r="13" spans="1:7">
      <c r="A13" s="47" t="s">
        <v>361</v>
      </c>
      <c r="B13" s="47" t="s">
        <v>98</v>
      </c>
      <c r="C13" s="47" t="s">
        <v>348</v>
      </c>
      <c r="D13" s="47">
        <v>1.33</v>
      </c>
      <c r="E13" s="47" t="s">
        <v>2085</v>
      </c>
      <c r="F13" s="47" t="s">
        <v>362</v>
      </c>
      <c r="G13" s="47"/>
    </row>
    <row r="14" spans="1:7">
      <c r="A14" s="47" t="s">
        <v>2015</v>
      </c>
      <c r="B14" s="47" t="s">
        <v>77</v>
      </c>
      <c r="C14" s="47" t="s">
        <v>368</v>
      </c>
      <c r="D14" s="47">
        <v>6</v>
      </c>
      <c r="E14" s="47" t="s">
        <v>2085</v>
      </c>
      <c r="F14" s="47" t="s">
        <v>369</v>
      </c>
      <c r="G14" s="47"/>
    </row>
    <row r="15" spans="1:7">
      <c r="A15" s="47" t="s">
        <v>372</v>
      </c>
      <c r="B15" s="47" t="s">
        <v>61</v>
      </c>
      <c r="C15" s="47" t="s">
        <v>368</v>
      </c>
      <c r="D15" s="47">
        <v>0.55000000000000004</v>
      </c>
      <c r="E15" s="47" t="s">
        <v>2085</v>
      </c>
      <c r="F15" s="47" t="s">
        <v>376</v>
      </c>
      <c r="G15" s="47"/>
    </row>
    <row r="16" spans="1:7">
      <c r="A16" s="47" t="s">
        <v>378</v>
      </c>
      <c r="B16" s="47" t="s">
        <v>77</v>
      </c>
      <c r="C16" s="47" t="s">
        <v>368</v>
      </c>
      <c r="D16" s="47">
        <v>6</v>
      </c>
      <c r="E16" s="47" t="s">
        <v>2085</v>
      </c>
      <c r="F16" s="47" t="s">
        <v>380</v>
      </c>
      <c r="G16" s="47"/>
    </row>
    <row r="17" spans="1:7">
      <c r="A17" s="47" t="s">
        <v>381</v>
      </c>
      <c r="B17" s="47" t="s">
        <v>61</v>
      </c>
      <c r="C17" s="47" t="s">
        <v>368</v>
      </c>
      <c r="D17" s="47">
        <v>0.55000000000000004</v>
      </c>
      <c r="E17" s="47" t="s">
        <v>2085</v>
      </c>
      <c r="F17" s="47" t="s">
        <v>382</v>
      </c>
      <c r="G17" s="47"/>
    </row>
    <row r="18" spans="1:7">
      <c r="A18" s="47" t="s">
        <v>385</v>
      </c>
      <c r="B18" s="47" t="s">
        <v>98</v>
      </c>
      <c r="C18" s="47" t="s">
        <v>368</v>
      </c>
      <c r="D18" s="47">
        <v>1.33</v>
      </c>
      <c r="E18" s="47" t="s">
        <v>2085</v>
      </c>
      <c r="F18" s="47" t="s">
        <v>386</v>
      </c>
      <c r="G18" s="47"/>
    </row>
    <row r="19" spans="1:7">
      <c r="A19" s="47" t="s">
        <v>443</v>
      </c>
      <c r="B19" s="47" t="s">
        <v>77</v>
      </c>
      <c r="C19" s="47" t="s">
        <v>444</v>
      </c>
      <c r="D19" s="47">
        <v>6</v>
      </c>
      <c r="E19" s="47" t="s">
        <v>2064</v>
      </c>
      <c r="F19" s="47" t="s">
        <v>446</v>
      </c>
      <c r="G19" s="47"/>
    </row>
    <row r="20" spans="1:7">
      <c r="A20" s="47" t="s">
        <v>448</v>
      </c>
      <c r="B20" s="47" t="s">
        <v>98</v>
      </c>
      <c r="C20" s="47" t="s">
        <v>444</v>
      </c>
      <c r="D20" s="47">
        <v>1.33</v>
      </c>
      <c r="E20" s="47" t="s">
        <v>2064</v>
      </c>
      <c r="F20" s="47" t="s">
        <v>449</v>
      </c>
      <c r="G20" s="47"/>
    </row>
    <row r="21" spans="1:7">
      <c r="A21" s="47" t="s">
        <v>450</v>
      </c>
      <c r="B21" s="47" t="s">
        <v>61</v>
      </c>
      <c r="C21" s="47" t="s">
        <v>444</v>
      </c>
      <c r="D21" s="47">
        <v>0.55000000000000004</v>
      </c>
      <c r="E21" s="47" t="s">
        <v>2064</v>
      </c>
      <c r="F21" s="47" t="s">
        <v>449</v>
      </c>
      <c r="G21" s="47"/>
    </row>
    <row r="22" spans="1:7">
      <c r="A22" s="47" t="s">
        <v>456</v>
      </c>
      <c r="B22" s="47" t="s">
        <v>61</v>
      </c>
      <c r="C22" s="47" t="s">
        <v>444</v>
      </c>
      <c r="D22" s="47">
        <v>0.55000000000000004</v>
      </c>
      <c r="E22" s="47" t="s">
        <v>2064</v>
      </c>
      <c r="F22" s="47" t="s">
        <v>459</v>
      </c>
      <c r="G22" s="47"/>
    </row>
    <row r="23" spans="1:7">
      <c r="A23" s="47" t="s">
        <v>463</v>
      </c>
      <c r="B23" s="47" t="s">
        <v>61</v>
      </c>
      <c r="C23" s="47" t="s">
        <v>399</v>
      </c>
      <c r="D23" s="47">
        <v>0.55000000000000004</v>
      </c>
      <c r="E23" s="47" t="s">
        <v>2051</v>
      </c>
      <c r="F23" s="47" t="s">
        <v>470</v>
      </c>
      <c r="G23" s="47"/>
    </row>
    <row r="24" spans="1:7">
      <c r="A24" s="47" t="s">
        <v>471</v>
      </c>
      <c r="B24" s="47" t="s">
        <v>61</v>
      </c>
      <c r="C24" s="47" t="s">
        <v>472</v>
      </c>
      <c r="D24" s="47">
        <v>0.55000000000000004</v>
      </c>
      <c r="E24" s="47" t="s">
        <v>2049</v>
      </c>
      <c r="F24" s="47" t="s">
        <v>476</v>
      </c>
      <c r="G24" s="47"/>
    </row>
    <row r="25" spans="1:7">
      <c r="A25" s="47" t="s">
        <v>477</v>
      </c>
      <c r="B25" s="47" t="s">
        <v>98</v>
      </c>
      <c r="C25" s="47" t="s">
        <v>472</v>
      </c>
      <c r="D25" s="47">
        <v>1.33</v>
      </c>
      <c r="E25" s="47" t="s">
        <v>2049</v>
      </c>
      <c r="F25" s="47" t="s">
        <v>478</v>
      </c>
      <c r="G25" s="47"/>
    </row>
    <row r="26" spans="1:7">
      <c r="A26" s="47" t="s">
        <v>491</v>
      </c>
      <c r="B26" s="47" t="s">
        <v>123</v>
      </c>
      <c r="C26" s="47" t="s">
        <v>2068</v>
      </c>
      <c r="D26" s="47">
        <v>17.55</v>
      </c>
      <c r="E26" s="47" t="s">
        <v>2049</v>
      </c>
      <c r="F26" s="47"/>
      <c r="G26" s="47"/>
    </row>
    <row r="27" spans="1:7">
      <c r="A27" s="47" t="s">
        <v>491</v>
      </c>
      <c r="B27" s="47" t="s">
        <v>123</v>
      </c>
      <c r="C27" s="47" t="s">
        <v>2069</v>
      </c>
      <c r="D27" s="47">
        <v>17.55</v>
      </c>
      <c r="E27" s="47" t="s">
        <v>2049</v>
      </c>
      <c r="F27" s="47"/>
      <c r="G27" s="47"/>
    </row>
    <row r="28" spans="1:7">
      <c r="A28" s="47" t="s">
        <v>497</v>
      </c>
      <c r="B28" s="47" t="s">
        <v>61</v>
      </c>
      <c r="C28" s="47" t="s">
        <v>498</v>
      </c>
      <c r="D28" s="47">
        <v>0.55000000000000004</v>
      </c>
      <c r="E28" s="47" t="s">
        <v>2065</v>
      </c>
      <c r="F28" s="47" t="s">
        <v>502</v>
      </c>
      <c r="G28" s="47"/>
    </row>
    <row r="29" spans="1:7">
      <c r="A29" s="47" t="s">
        <v>503</v>
      </c>
      <c r="B29" s="47" t="s">
        <v>61</v>
      </c>
      <c r="C29" s="47" t="s">
        <v>504</v>
      </c>
      <c r="D29" s="47">
        <v>0.55000000000000004</v>
      </c>
      <c r="E29" s="47" t="s">
        <v>2066</v>
      </c>
      <c r="F29" s="47" t="s">
        <v>507</v>
      </c>
      <c r="G29" s="47"/>
    </row>
    <row r="30" spans="1:7">
      <c r="A30" s="47" t="s">
        <v>514</v>
      </c>
      <c r="B30" s="47" t="s">
        <v>61</v>
      </c>
      <c r="C30" s="47" t="s">
        <v>489</v>
      </c>
      <c r="D30" s="47">
        <v>0.55000000000000004</v>
      </c>
      <c r="E30" s="47" t="s">
        <v>2051</v>
      </c>
      <c r="F30" s="47" t="s">
        <v>519</v>
      </c>
      <c r="G30" s="47"/>
    </row>
    <row r="31" spans="1:7">
      <c r="A31" s="47" t="s">
        <v>522</v>
      </c>
      <c r="B31" s="47" t="s">
        <v>61</v>
      </c>
      <c r="C31" s="47" t="s">
        <v>523</v>
      </c>
      <c r="D31" s="47">
        <v>0.55000000000000004</v>
      </c>
      <c r="E31" s="47" t="s">
        <v>2049</v>
      </c>
      <c r="F31" s="47" t="s">
        <v>525</v>
      </c>
      <c r="G31" s="47"/>
    </row>
    <row r="32" spans="1:7">
      <c r="A32" s="47" t="s">
        <v>527</v>
      </c>
      <c r="B32" s="47" t="s">
        <v>61</v>
      </c>
      <c r="C32" s="47" t="s">
        <v>528</v>
      </c>
      <c r="D32" s="47">
        <v>0.55000000000000004</v>
      </c>
      <c r="E32" s="47" t="s">
        <v>2067</v>
      </c>
      <c r="F32" s="47" t="s">
        <v>533</v>
      </c>
      <c r="G32" s="47"/>
    </row>
    <row r="33" spans="1:7">
      <c r="A33" s="47" t="s">
        <v>537</v>
      </c>
      <c r="B33" s="47" t="s">
        <v>61</v>
      </c>
      <c r="C33" s="47" t="s">
        <v>528</v>
      </c>
      <c r="D33" s="47">
        <v>0.55000000000000004</v>
      </c>
      <c r="E33" s="47" t="s">
        <v>2067</v>
      </c>
      <c r="F33" s="47" t="s">
        <v>538</v>
      </c>
      <c r="G33" s="47"/>
    </row>
    <row r="34" spans="1:7">
      <c r="A34" s="47" t="s">
        <v>540</v>
      </c>
      <c r="B34" s="47" t="s">
        <v>61</v>
      </c>
      <c r="C34" s="47" t="s">
        <v>541</v>
      </c>
      <c r="D34" s="47">
        <v>0.55000000000000004</v>
      </c>
      <c r="E34" s="47" t="s">
        <v>2067</v>
      </c>
      <c r="F34" s="47" t="s">
        <v>545</v>
      </c>
      <c r="G34" s="47"/>
    </row>
    <row r="35" spans="1:7">
      <c r="A35" s="47" t="s">
        <v>549</v>
      </c>
      <c r="B35" s="47" t="s">
        <v>61</v>
      </c>
      <c r="C35" s="47" t="s">
        <v>541</v>
      </c>
      <c r="D35" s="47">
        <v>0.55000000000000004</v>
      </c>
      <c r="E35" s="47" t="s">
        <v>2067</v>
      </c>
      <c r="F35" s="47" t="s">
        <v>550</v>
      </c>
      <c r="G35" s="47"/>
    </row>
    <row r="36" spans="1:7">
      <c r="A36" s="47" t="s">
        <v>552</v>
      </c>
      <c r="B36" s="47" t="s">
        <v>98</v>
      </c>
      <c r="C36" s="47" t="s">
        <v>541</v>
      </c>
      <c r="D36" s="47">
        <v>1.33</v>
      </c>
      <c r="E36" s="47" t="s">
        <v>2067</v>
      </c>
      <c r="F36" s="47" t="s">
        <v>553</v>
      </c>
      <c r="G36" s="47"/>
    </row>
    <row r="37" spans="1:7">
      <c r="A37" s="47" t="s">
        <v>570</v>
      </c>
      <c r="B37" s="47" t="s">
        <v>123</v>
      </c>
      <c r="C37" s="47" t="s">
        <v>557</v>
      </c>
      <c r="D37" s="47">
        <v>17.55</v>
      </c>
      <c r="E37" s="47" t="s">
        <v>2066</v>
      </c>
      <c r="F37" s="47"/>
      <c r="G37" s="4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B23" sqref="B23"/>
    </sheetView>
  </sheetViews>
  <sheetFormatPr defaultRowHeight="14.4"/>
  <cols>
    <col min="1" max="1" width="52.33203125" customWidth="1"/>
    <col min="6" max="6" width="66" customWidth="1"/>
  </cols>
  <sheetData>
    <row r="1" spans="1:10">
      <c r="A1" t="s">
        <v>5</v>
      </c>
      <c r="B1" t="s">
        <v>2082</v>
      </c>
      <c r="C1" t="s">
        <v>981</v>
      </c>
      <c r="D1" t="s">
        <v>1979</v>
      </c>
      <c r="E1" t="s">
        <v>4</v>
      </c>
      <c r="F1" t="s">
        <v>5</v>
      </c>
      <c r="G1" t="s">
        <v>6</v>
      </c>
      <c r="H1" t="s">
        <v>2072</v>
      </c>
      <c r="I1" t="s">
        <v>2073</v>
      </c>
      <c r="J1" t="s">
        <v>2021</v>
      </c>
    </row>
    <row r="2" spans="1:10">
      <c r="A2" t="s">
        <v>209</v>
      </c>
      <c r="B2">
        <v>0.55000000000000004</v>
      </c>
      <c r="C2" t="s">
        <v>1921</v>
      </c>
      <c r="D2">
        <v>1</v>
      </c>
      <c r="E2">
        <v>22</v>
      </c>
      <c r="F2" s="138" t="s">
        <v>209</v>
      </c>
      <c r="G2" t="s">
        <v>2016</v>
      </c>
      <c r="H2" t="s">
        <v>61</v>
      </c>
      <c r="I2">
        <v>0.55000000000000004</v>
      </c>
      <c r="J2" t="s">
        <v>2071</v>
      </c>
    </row>
    <row r="3" spans="1:10">
      <c r="A3" t="s">
        <v>216</v>
      </c>
      <c r="B3">
        <v>1.33</v>
      </c>
      <c r="C3" t="s">
        <v>2057</v>
      </c>
      <c r="D3">
        <v>1</v>
      </c>
      <c r="F3" s="138" t="s">
        <v>216</v>
      </c>
      <c r="H3" t="s">
        <v>98</v>
      </c>
      <c r="I3">
        <v>1.33</v>
      </c>
      <c r="J3" t="s">
        <v>2071</v>
      </c>
    </row>
    <row r="4" spans="1:10">
      <c r="A4" t="s">
        <v>242</v>
      </c>
      <c r="B4">
        <v>0.55000000000000004</v>
      </c>
      <c r="C4" t="s">
        <v>2057</v>
      </c>
      <c r="D4">
        <v>1</v>
      </c>
      <c r="E4">
        <v>26</v>
      </c>
      <c r="F4" s="138" t="s">
        <v>242</v>
      </c>
      <c r="G4" t="s">
        <v>2083</v>
      </c>
      <c r="H4" t="s">
        <v>61</v>
      </c>
      <c r="I4">
        <v>0.55000000000000004</v>
      </c>
      <c r="J4" t="s">
        <v>2071</v>
      </c>
    </row>
    <row r="5" spans="1:10">
      <c r="A5" t="s">
        <v>333</v>
      </c>
      <c r="B5">
        <v>6</v>
      </c>
      <c r="C5" t="s">
        <v>2061</v>
      </c>
      <c r="D5">
        <v>1</v>
      </c>
      <c r="F5" s="138" t="s">
        <v>333</v>
      </c>
      <c r="G5" t="s">
        <v>2083</v>
      </c>
      <c r="H5" t="s">
        <v>2080</v>
      </c>
      <c r="I5">
        <v>6.55</v>
      </c>
      <c r="J5" t="s">
        <v>2071</v>
      </c>
    </row>
    <row r="6" spans="1:10">
      <c r="A6" t="s">
        <v>341</v>
      </c>
      <c r="B6">
        <v>0.55000000000000004</v>
      </c>
      <c r="C6" t="s">
        <v>2061</v>
      </c>
      <c r="D6">
        <v>1</v>
      </c>
      <c r="E6">
        <v>37</v>
      </c>
      <c r="F6" s="138" t="s">
        <v>341</v>
      </c>
      <c r="G6" t="s">
        <v>2083</v>
      </c>
      <c r="H6" t="s">
        <v>61</v>
      </c>
      <c r="I6">
        <v>0.55000000000000004</v>
      </c>
      <c r="J6" t="s">
        <v>2071</v>
      </c>
    </row>
    <row r="7" spans="1:10">
      <c r="A7" t="s">
        <v>348</v>
      </c>
      <c r="B7">
        <v>0.55000000000000004</v>
      </c>
      <c r="C7" t="s">
        <v>1921</v>
      </c>
      <c r="D7">
        <v>1</v>
      </c>
      <c r="E7">
        <v>38</v>
      </c>
      <c r="F7" s="138" t="s">
        <v>348</v>
      </c>
      <c r="G7" t="s">
        <v>210</v>
      </c>
      <c r="H7" t="s">
        <v>2078</v>
      </c>
      <c r="I7">
        <v>8.43</v>
      </c>
      <c r="J7" t="s">
        <v>2071</v>
      </c>
    </row>
    <row r="8" spans="1:10">
      <c r="A8" t="s">
        <v>368</v>
      </c>
      <c r="B8">
        <v>6</v>
      </c>
      <c r="C8" t="s">
        <v>1921</v>
      </c>
      <c r="D8">
        <v>1</v>
      </c>
      <c r="F8" s="138" t="s">
        <v>368</v>
      </c>
      <c r="G8" t="s">
        <v>210</v>
      </c>
      <c r="H8" t="s">
        <v>2079</v>
      </c>
      <c r="I8">
        <v>14.430000000000001</v>
      </c>
      <c r="J8" t="s">
        <v>2071</v>
      </c>
    </row>
    <row r="9" spans="1:10">
      <c r="A9" t="s">
        <v>368</v>
      </c>
      <c r="B9">
        <v>1.33</v>
      </c>
      <c r="C9" t="s">
        <v>1921</v>
      </c>
      <c r="D9">
        <v>1</v>
      </c>
      <c r="F9" s="138" t="s">
        <v>368</v>
      </c>
      <c r="G9" t="s">
        <v>210</v>
      </c>
      <c r="H9" t="s">
        <v>2079</v>
      </c>
      <c r="I9">
        <v>14.430000000000001</v>
      </c>
      <c r="J9" t="s">
        <v>2071</v>
      </c>
    </row>
    <row r="10" spans="1:10">
      <c r="A10" t="s">
        <v>444</v>
      </c>
      <c r="B10">
        <v>6</v>
      </c>
      <c r="C10" t="s">
        <v>2064</v>
      </c>
      <c r="D10">
        <v>1</v>
      </c>
      <c r="F10" s="138" t="s">
        <v>444</v>
      </c>
      <c r="G10" t="s">
        <v>2084</v>
      </c>
      <c r="H10" t="s">
        <v>2077</v>
      </c>
      <c r="I10">
        <v>8.43</v>
      </c>
      <c r="J10" t="s">
        <v>2071</v>
      </c>
    </row>
    <row r="11" spans="1:10">
      <c r="A11" t="s">
        <v>399</v>
      </c>
      <c r="B11">
        <v>0.55000000000000004</v>
      </c>
      <c r="C11" t="s">
        <v>2051</v>
      </c>
      <c r="D11">
        <v>1</v>
      </c>
      <c r="E11">
        <v>49</v>
      </c>
      <c r="F11" s="138" t="s">
        <v>399</v>
      </c>
      <c r="G11" t="s">
        <v>400</v>
      </c>
      <c r="H11" t="s">
        <v>61</v>
      </c>
      <c r="I11">
        <v>0.55000000000000004</v>
      </c>
      <c r="J11" t="s">
        <v>2071</v>
      </c>
    </row>
    <row r="12" spans="1:10">
      <c r="A12" t="s">
        <v>472</v>
      </c>
      <c r="B12">
        <v>0.55000000000000004</v>
      </c>
      <c r="C12" t="s">
        <v>2049</v>
      </c>
      <c r="D12">
        <v>1</v>
      </c>
      <c r="E12">
        <v>50</v>
      </c>
      <c r="F12" s="138" t="s">
        <v>472</v>
      </c>
      <c r="G12" t="s">
        <v>473</v>
      </c>
      <c r="H12" t="s">
        <v>2075</v>
      </c>
      <c r="I12">
        <v>1.8800000000000001</v>
      </c>
      <c r="J12" t="s">
        <v>2071</v>
      </c>
    </row>
    <row r="13" spans="1:10">
      <c r="A13" t="s">
        <v>2046</v>
      </c>
      <c r="B13">
        <v>17.55</v>
      </c>
      <c r="C13" t="s">
        <v>2049</v>
      </c>
      <c r="D13">
        <v>1</v>
      </c>
      <c r="F13" s="138" t="s">
        <v>2068</v>
      </c>
      <c r="H13" t="s">
        <v>123</v>
      </c>
      <c r="I13">
        <v>17.55</v>
      </c>
      <c r="J13" t="s">
        <v>2071</v>
      </c>
    </row>
    <row r="14" spans="1:10">
      <c r="A14" t="s">
        <v>2045</v>
      </c>
      <c r="B14">
        <v>17.55</v>
      </c>
      <c r="C14" t="s">
        <v>2049</v>
      </c>
      <c r="D14">
        <v>1</v>
      </c>
      <c r="F14" s="138" t="s">
        <v>2069</v>
      </c>
      <c r="H14" t="s">
        <v>123</v>
      </c>
      <c r="I14">
        <v>17.55</v>
      </c>
      <c r="J14" t="s">
        <v>2071</v>
      </c>
    </row>
    <row r="15" spans="1:10">
      <c r="A15" t="s">
        <v>498</v>
      </c>
      <c r="B15">
        <v>0.55000000000000004</v>
      </c>
      <c r="C15" t="s">
        <v>2065</v>
      </c>
      <c r="D15">
        <v>1</v>
      </c>
      <c r="E15">
        <v>53</v>
      </c>
      <c r="F15" s="138" t="s">
        <v>498</v>
      </c>
      <c r="G15" t="s">
        <v>400</v>
      </c>
      <c r="H15" t="s">
        <v>61</v>
      </c>
      <c r="I15">
        <v>0.55000000000000004</v>
      </c>
      <c r="J15" t="s">
        <v>2071</v>
      </c>
    </row>
    <row r="16" spans="1:10">
      <c r="A16" t="s">
        <v>504</v>
      </c>
      <c r="B16">
        <v>0.55000000000000004</v>
      </c>
      <c r="C16" t="s">
        <v>2066</v>
      </c>
      <c r="D16">
        <v>1</v>
      </c>
      <c r="E16">
        <v>54</v>
      </c>
      <c r="F16" s="138" t="s">
        <v>504</v>
      </c>
      <c r="G16" t="s">
        <v>400</v>
      </c>
      <c r="H16" t="s">
        <v>61</v>
      </c>
      <c r="I16">
        <v>0.55000000000000004</v>
      </c>
      <c r="J16" t="s">
        <v>2071</v>
      </c>
    </row>
    <row r="17" spans="1:10">
      <c r="A17" t="s">
        <v>489</v>
      </c>
      <c r="B17">
        <v>0.55000000000000004</v>
      </c>
      <c r="C17" t="s">
        <v>2051</v>
      </c>
      <c r="D17">
        <v>1</v>
      </c>
      <c r="E17">
        <v>56</v>
      </c>
      <c r="F17" s="138" t="s">
        <v>489</v>
      </c>
      <c r="G17" t="s">
        <v>473</v>
      </c>
      <c r="H17" t="s">
        <v>61</v>
      </c>
      <c r="I17">
        <v>0.55000000000000004</v>
      </c>
      <c r="J17" t="s">
        <v>2071</v>
      </c>
    </row>
    <row r="18" spans="1:10">
      <c r="A18" t="s">
        <v>523</v>
      </c>
      <c r="B18">
        <v>0.55000000000000004</v>
      </c>
      <c r="C18" t="s">
        <v>2049</v>
      </c>
      <c r="D18">
        <v>1</v>
      </c>
      <c r="E18">
        <v>57</v>
      </c>
      <c r="F18" s="138" t="s">
        <v>523</v>
      </c>
      <c r="G18" t="s">
        <v>473</v>
      </c>
      <c r="H18" t="s">
        <v>61</v>
      </c>
      <c r="I18">
        <v>0.55000000000000004</v>
      </c>
      <c r="J18" t="s">
        <v>2071</v>
      </c>
    </row>
    <row r="19" spans="1:10">
      <c r="A19" t="s">
        <v>528</v>
      </c>
      <c r="B19">
        <v>0.55000000000000004</v>
      </c>
      <c r="C19" t="s">
        <v>2067</v>
      </c>
      <c r="D19">
        <v>1</v>
      </c>
      <c r="E19">
        <v>58</v>
      </c>
      <c r="F19" s="138" t="s">
        <v>528</v>
      </c>
      <c r="G19" t="s">
        <v>473</v>
      </c>
      <c r="H19" t="s">
        <v>2081</v>
      </c>
      <c r="I19">
        <v>1.1000000000000001</v>
      </c>
      <c r="J19" t="s">
        <v>2071</v>
      </c>
    </row>
    <row r="20" spans="1:10">
      <c r="A20" t="s">
        <v>541</v>
      </c>
      <c r="B20">
        <v>0.55000000000000004</v>
      </c>
      <c r="C20" t="s">
        <v>2067</v>
      </c>
      <c r="D20">
        <v>1</v>
      </c>
      <c r="E20">
        <v>60</v>
      </c>
      <c r="F20" s="138" t="s">
        <v>541</v>
      </c>
      <c r="G20" t="s">
        <v>473</v>
      </c>
      <c r="H20" t="s">
        <v>2076</v>
      </c>
      <c r="I20">
        <v>2.4300000000000002</v>
      </c>
      <c r="J20" t="s">
        <v>2071</v>
      </c>
    </row>
    <row r="21" spans="1:10">
      <c r="A21" t="s">
        <v>2047</v>
      </c>
      <c r="B21">
        <v>17.55</v>
      </c>
      <c r="D21">
        <v>1</v>
      </c>
      <c r="F21" s="138" t="s">
        <v>557</v>
      </c>
      <c r="H21" t="s">
        <v>123</v>
      </c>
      <c r="I21">
        <v>17.55</v>
      </c>
      <c r="J21" t="s">
        <v>2071</v>
      </c>
    </row>
    <row r="22" spans="1:10">
      <c r="B22">
        <f>SUM(B2:B21)</f>
        <v>79.909999999999982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6"/>
  <sheetViews>
    <sheetView topLeftCell="A99" workbookViewId="0">
      <selection activeCell="B114" sqref="B114:B126"/>
    </sheetView>
  </sheetViews>
  <sheetFormatPr defaultRowHeight="14.4"/>
  <cols>
    <col min="1" max="1" width="4" customWidth="1"/>
    <col min="2" max="2" width="19.88671875" customWidth="1"/>
    <col min="3" max="3" width="10.109375" customWidth="1"/>
    <col min="7" max="7" width="11.21875" customWidth="1"/>
    <col min="12" max="12" width="11.5546875" customWidth="1"/>
  </cols>
  <sheetData>
    <row r="1" spans="1:3">
      <c r="A1" s="83"/>
      <c r="B1" s="83" t="s">
        <v>2330</v>
      </c>
      <c r="C1" s="83" t="s">
        <v>2331</v>
      </c>
    </row>
    <row r="2" spans="1:3">
      <c r="A2" s="83">
        <v>1</v>
      </c>
      <c r="B2" s="83" t="s">
        <v>209</v>
      </c>
      <c r="C2" s="83" t="s">
        <v>2296</v>
      </c>
    </row>
    <row r="3" spans="1:3">
      <c r="A3" s="83">
        <v>2</v>
      </c>
      <c r="B3" s="83" t="s">
        <v>216</v>
      </c>
      <c r="C3" s="83" t="s">
        <v>2296</v>
      </c>
    </row>
    <row r="4" spans="1:3">
      <c r="A4" s="83">
        <v>3</v>
      </c>
      <c r="B4" s="83" t="s">
        <v>242</v>
      </c>
      <c r="C4" s="83" t="s">
        <v>2296</v>
      </c>
    </row>
    <row r="5" spans="1:3">
      <c r="A5" s="83">
        <v>4</v>
      </c>
      <c r="B5" s="83" t="s">
        <v>333</v>
      </c>
      <c r="C5" s="83" t="s">
        <v>2311</v>
      </c>
    </row>
    <row r="6" spans="1:3">
      <c r="A6" s="83">
        <v>5</v>
      </c>
      <c r="B6" s="83" t="s">
        <v>341</v>
      </c>
      <c r="C6" s="83" t="s">
        <v>2306</v>
      </c>
    </row>
    <row r="7" spans="1:3">
      <c r="A7" s="83">
        <v>6</v>
      </c>
      <c r="B7" s="83" t="s">
        <v>348</v>
      </c>
      <c r="C7" s="83" t="s">
        <v>2311</v>
      </c>
    </row>
    <row r="8" spans="1:3">
      <c r="A8" s="83">
        <v>7</v>
      </c>
      <c r="B8" s="83" t="s">
        <v>368</v>
      </c>
      <c r="C8" s="83" t="s">
        <v>2311</v>
      </c>
    </row>
    <row r="9" spans="1:3">
      <c r="A9" s="83">
        <v>8</v>
      </c>
      <c r="B9" s="83" t="s">
        <v>444</v>
      </c>
      <c r="C9" s="83" t="s">
        <v>2311</v>
      </c>
    </row>
    <row r="10" spans="1:3">
      <c r="A10" s="83">
        <v>9</v>
      </c>
      <c r="B10" s="83" t="s">
        <v>2142</v>
      </c>
      <c r="C10" s="83" t="s">
        <v>2296</v>
      </c>
    </row>
    <row r="11" spans="1:3">
      <c r="A11" s="83">
        <v>10</v>
      </c>
      <c r="B11" s="83" t="s">
        <v>2127</v>
      </c>
      <c r="C11" s="83" t="s">
        <v>2296</v>
      </c>
    </row>
    <row r="12" spans="1:3">
      <c r="A12" s="83">
        <v>11</v>
      </c>
      <c r="B12" s="83" t="s">
        <v>2068</v>
      </c>
      <c r="C12" s="83" t="s">
        <v>2296</v>
      </c>
    </row>
    <row r="13" spans="1:3">
      <c r="A13" s="83">
        <v>12</v>
      </c>
      <c r="B13" s="83" t="s">
        <v>2069</v>
      </c>
      <c r="C13" s="83" t="s">
        <v>2318</v>
      </c>
    </row>
    <row r="14" spans="1:3">
      <c r="A14" s="83">
        <v>13</v>
      </c>
      <c r="B14" s="83" t="s">
        <v>498</v>
      </c>
      <c r="C14" s="83" t="s">
        <v>2323</v>
      </c>
    </row>
    <row r="15" spans="1:3">
      <c r="A15" s="83">
        <v>14</v>
      </c>
      <c r="B15" s="83" t="s">
        <v>504</v>
      </c>
      <c r="C15" s="83" t="s">
        <v>2311</v>
      </c>
    </row>
    <row r="16" spans="1:3">
      <c r="A16" s="83">
        <v>15</v>
      </c>
      <c r="B16" s="83" t="s">
        <v>2295</v>
      </c>
      <c r="C16" s="83" t="s">
        <v>2318</v>
      </c>
    </row>
    <row r="17" spans="1:3">
      <c r="A17" s="83">
        <v>16</v>
      </c>
      <c r="B17" s="83" t="s">
        <v>2128</v>
      </c>
      <c r="C17" s="83" t="s">
        <v>2326</v>
      </c>
    </row>
    <row r="18" spans="1:3">
      <c r="A18" s="83">
        <v>17</v>
      </c>
      <c r="B18" s="83" t="s">
        <v>2139</v>
      </c>
      <c r="C18" s="83" t="s">
        <v>2306</v>
      </c>
    </row>
    <row r="19" spans="1:3">
      <c r="A19" s="83">
        <v>18</v>
      </c>
      <c r="B19" s="83" t="s">
        <v>2140</v>
      </c>
      <c r="C19" s="83" t="s">
        <v>2306</v>
      </c>
    </row>
    <row r="20" spans="1:3">
      <c r="A20" s="83">
        <v>19</v>
      </c>
      <c r="B20" s="83" t="s">
        <v>2141</v>
      </c>
      <c r="C20" s="83" t="s">
        <v>2306</v>
      </c>
    </row>
    <row r="21" spans="1:3">
      <c r="A21" s="83">
        <v>20</v>
      </c>
      <c r="B21" s="83" t="s">
        <v>2114</v>
      </c>
      <c r="C21" s="83" t="s">
        <v>2296</v>
      </c>
    </row>
    <row r="23" spans="1:3">
      <c r="B23" t="s">
        <v>209</v>
      </c>
      <c r="C23">
        <v>1.2740000000000001E-4</v>
      </c>
    </row>
    <row r="24" spans="1:3">
      <c r="B24" t="s">
        <v>216</v>
      </c>
      <c r="C24">
        <v>3.456E-4</v>
      </c>
    </row>
    <row r="25" spans="1:3">
      <c r="B25" t="s">
        <v>242</v>
      </c>
      <c r="C25">
        <v>1.2740000000000001E-4</v>
      </c>
    </row>
    <row r="26" spans="1:3">
      <c r="B26" t="s">
        <v>2340</v>
      </c>
      <c r="C26">
        <v>1.2524000000000001E-3</v>
      </c>
    </row>
    <row r="27" spans="1:3">
      <c r="B27" t="s">
        <v>2127</v>
      </c>
      <c r="C27">
        <v>4.73E-4</v>
      </c>
    </row>
    <row r="28" spans="1:3">
      <c r="B28" t="s">
        <v>2344</v>
      </c>
      <c r="C28">
        <v>2.1440999999999999E-3</v>
      </c>
    </row>
    <row r="29" spans="1:3">
      <c r="B29" t="s">
        <v>2114</v>
      </c>
      <c r="C29">
        <v>3.3425E-3</v>
      </c>
    </row>
    <row r="30" spans="1:3">
      <c r="C30">
        <f>SUM(C23:C29)</f>
        <v>7.8124000000000006E-3</v>
      </c>
    </row>
    <row r="31" spans="1:3">
      <c r="B31" t="s">
        <v>2094</v>
      </c>
    </row>
    <row r="32" spans="1:3">
      <c r="B32" t="s">
        <v>2100</v>
      </c>
    </row>
    <row r="33" spans="2:3">
      <c r="B33" t="s">
        <v>2101</v>
      </c>
    </row>
    <row r="34" spans="2:3">
      <c r="B34" t="s">
        <v>2109</v>
      </c>
    </row>
    <row r="35" spans="2:3">
      <c r="B35" t="s">
        <v>2112</v>
      </c>
    </row>
    <row r="37" spans="2:3">
      <c r="C37">
        <v>1.274</v>
      </c>
    </row>
    <row r="38" spans="2:3">
      <c r="C38">
        <v>1.274</v>
      </c>
    </row>
    <row r="39" spans="2:3">
      <c r="C39">
        <v>1.274</v>
      </c>
    </row>
    <row r="40" spans="2:3">
      <c r="C40">
        <v>2.548</v>
      </c>
    </row>
    <row r="41" spans="2:3">
      <c r="C41">
        <v>1.274</v>
      </c>
    </row>
    <row r="42" spans="2:3">
      <c r="C42">
        <v>4.7300000000000004</v>
      </c>
    </row>
    <row r="43" spans="2:3">
      <c r="C43">
        <v>12.523999999999999</v>
      </c>
    </row>
    <row r="44" spans="2:3">
      <c r="C44">
        <v>1.274</v>
      </c>
    </row>
    <row r="45" spans="2:3">
      <c r="C45">
        <v>17.254000000000001</v>
      </c>
    </row>
    <row r="46" spans="2:3">
      <c r="C46">
        <v>28.504000000000001</v>
      </c>
    </row>
    <row r="47" spans="2:3">
      <c r="C47">
        <v>17.254000000000001</v>
      </c>
    </row>
    <row r="48" spans="2:3">
      <c r="C48">
        <v>46.683</v>
      </c>
    </row>
    <row r="49" spans="1:12">
      <c r="C49">
        <v>1.274</v>
      </c>
    </row>
    <row r="50" spans="1:12">
      <c r="C50">
        <f>SUM(C37:C49)</f>
        <v>137.14100000000002</v>
      </c>
    </row>
    <row r="52" spans="1:12" s="520" customFormat="1" ht="72">
      <c r="A52" s="522" t="s">
        <v>0</v>
      </c>
      <c r="B52" s="522" t="s">
        <v>2</v>
      </c>
      <c r="C52" s="522" t="s">
        <v>3</v>
      </c>
      <c r="D52" s="522" t="s">
        <v>2116</v>
      </c>
      <c r="E52" s="522" t="s">
        <v>2335</v>
      </c>
      <c r="F52" s="522" t="s">
        <v>2082</v>
      </c>
      <c r="G52" s="522" t="s">
        <v>2354</v>
      </c>
      <c r="H52" s="522" t="s">
        <v>981</v>
      </c>
      <c r="I52" s="522" t="s">
        <v>7</v>
      </c>
      <c r="J52" s="522" t="s">
        <v>29</v>
      </c>
      <c r="K52" s="522" t="s">
        <v>2110</v>
      </c>
      <c r="L52" s="522" t="s">
        <v>2092</v>
      </c>
    </row>
    <row r="53" spans="1:12" s="520" customFormat="1" ht="72">
      <c r="A53" s="521">
        <v>1</v>
      </c>
      <c r="B53" s="521" t="s">
        <v>332</v>
      </c>
      <c r="C53" s="521" t="s">
        <v>77</v>
      </c>
      <c r="D53" s="521" t="s">
        <v>2309</v>
      </c>
      <c r="E53" s="521">
        <v>9.8000000000000004E-2</v>
      </c>
      <c r="F53" s="521">
        <v>6</v>
      </c>
      <c r="G53" s="521">
        <v>11.25</v>
      </c>
      <c r="H53" s="521" t="s">
        <v>2061</v>
      </c>
      <c r="I53" s="521" t="s">
        <v>334</v>
      </c>
      <c r="J53" s="521" t="s">
        <v>336</v>
      </c>
      <c r="K53" s="521" t="s">
        <v>2088</v>
      </c>
      <c r="L53" s="521" t="s">
        <v>2097</v>
      </c>
    </row>
    <row r="54" spans="1:12" s="520" customFormat="1" ht="72">
      <c r="A54" s="521">
        <v>2</v>
      </c>
      <c r="B54" s="521" t="s">
        <v>337</v>
      </c>
      <c r="C54" s="521" t="s">
        <v>61</v>
      </c>
      <c r="D54" s="521" t="s">
        <v>2309</v>
      </c>
      <c r="E54" s="521">
        <v>9.8000000000000004E-2</v>
      </c>
      <c r="F54" s="521">
        <v>0.55000000000000004</v>
      </c>
      <c r="G54" s="521">
        <v>1.274</v>
      </c>
      <c r="H54" s="521" t="s">
        <v>2061</v>
      </c>
      <c r="I54" s="521" t="s">
        <v>334</v>
      </c>
      <c r="J54" s="521" t="s">
        <v>336</v>
      </c>
      <c r="K54" s="521"/>
      <c r="L54" s="521" t="s">
        <v>2096</v>
      </c>
    </row>
    <row r="55" spans="1:12" s="520" customFormat="1" ht="72">
      <c r="A55" s="521">
        <v>3</v>
      </c>
      <c r="B55" s="521" t="s">
        <v>340</v>
      </c>
      <c r="C55" s="521" t="s">
        <v>61</v>
      </c>
      <c r="D55" s="521" t="s">
        <v>2310</v>
      </c>
      <c r="E55" s="521">
        <v>0.48859999999999998</v>
      </c>
      <c r="F55" s="521">
        <v>0.55000000000000004</v>
      </c>
      <c r="G55" s="521">
        <v>1.274</v>
      </c>
      <c r="H55" s="521" t="s">
        <v>2061</v>
      </c>
      <c r="I55" s="521" t="s">
        <v>64</v>
      </c>
      <c r="J55" s="521" t="s">
        <v>344</v>
      </c>
      <c r="K55" s="521"/>
      <c r="L55" s="521" t="s">
        <v>2096</v>
      </c>
    </row>
    <row r="56" spans="1:12" s="520" customFormat="1" ht="72">
      <c r="A56" s="521">
        <v>4</v>
      </c>
      <c r="B56" s="521" t="s">
        <v>347</v>
      </c>
      <c r="C56" s="521" t="s">
        <v>61</v>
      </c>
      <c r="D56" s="521" t="s">
        <v>1215</v>
      </c>
      <c r="E56" s="521">
        <v>3.3170000000000002</v>
      </c>
      <c r="F56" s="521">
        <v>0.55000000000000004</v>
      </c>
      <c r="G56" s="521">
        <v>1.274</v>
      </c>
      <c r="H56" s="521" t="s">
        <v>2091</v>
      </c>
      <c r="I56" s="521" t="s">
        <v>334</v>
      </c>
      <c r="J56" s="521" t="s">
        <v>352</v>
      </c>
      <c r="K56" s="521"/>
      <c r="L56" s="521" t="s">
        <v>2096</v>
      </c>
    </row>
    <row r="57" spans="1:12" s="520" customFormat="1" ht="72">
      <c r="A57" s="521">
        <v>5</v>
      </c>
      <c r="B57" s="521" t="s">
        <v>353</v>
      </c>
      <c r="C57" s="521" t="s">
        <v>77</v>
      </c>
      <c r="D57" s="521" t="s">
        <v>1215</v>
      </c>
      <c r="E57" s="521">
        <v>3.3170000000000002</v>
      </c>
      <c r="F57" s="521">
        <v>6</v>
      </c>
      <c r="G57" s="521">
        <v>11.25</v>
      </c>
      <c r="H57" s="521" t="s">
        <v>2091</v>
      </c>
      <c r="I57" s="521" t="s">
        <v>334</v>
      </c>
      <c r="J57" s="521" t="s">
        <v>355</v>
      </c>
      <c r="K57" s="521"/>
      <c r="L57" s="521" t="s">
        <v>2097</v>
      </c>
    </row>
    <row r="58" spans="1:12" s="520" customFormat="1" ht="72">
      <c r="A58" s="521">
        <v>6</v>
      </c>
      <c r="B58" s="521" t="s">
        <v>356</v>
      </c>
      <c r="C58" s="521" t="s">
        <v>61</v>
      </c>
      <c r="D58" s="521" t="s">
        <v>1215</v>
      </c>
      <c r="E58" s="521">
        <v>3.3170000000000002</v>
      </c>
      <c r="F58" s="521">
        <v>0.55000000000000004</v>
      </c>
      <c r="G58" s="521">
        <v>1.274</v>
      </c>
      <c r="H58" s="521" t="s">
        <v>2091</v>
      </c>
      <c r="I58" s="521" t="s">
        <v>334</v>
      </c>
      <c r="J58" s="521" t="s">
        <v>359</v>
      </c>
      <c r="K58" s="521"/>
      <c r="L58" s="521" t="s">
        <v>2096</v>
      </c>
    </row>
    <row r="59" spans="1:12" s="520" customFormat="1" ht="72">
      <c r="A59" s="521">
        <v>7</v>
      </c>
      <c r="B59" s="521" t="s">
        <v>361</v>
      </c>
      <c r="C59" s="521" t="s">
        <v>98</v>
      </c>
      <c r="D59" s="521" t="s">
        <v>1215</v>
      </c>
      <c r="E59" s="521">
        <v>3.3170000000000002</v>
      </c>
      <c r="F59" s="521">
        <v>1.33</v>
      </c>
      <c r="G59" s="521">
        <v>3.456</v>
      </c>
      <c r="H59" s="521" t="s">
        <v>2091</v>
      </c>
      <c r="I59" s="521" t="s">
        <v>334</v>
      </c>
      <c r="J59" s="521" t="s">
        <v>362</v>
      </c>
      <c r="K59" s="521"/>
      <c r="L59" s="521" t="s">
        <v>2096</v>
      </c>
    </row>
    <row r="60" spans="1:12" s="520" customFormat="1" ht="72">
      <c r="A60" s="521">
        <v>8</v>
      </c>
      <c r="B60" s="521" t="s">
        <v>2015</v>
      </c>
      <c r="C60" s="521" t="s">
        <v>77</v>
      </c>
      <c r="D60" s="521" t="s">
        <v>1238</v>
      </c>
      <c r="E60" s="521">
        <v>1.4166000000000001</v>
      </c>
      <c r="F60" s="521">
        <v>6</v>
      </c>
      <c r="G60" s="521">
        <v>11.25</v>
      </c>
      <c r="H60" s="521" t="s">
        <v>2091</v>
      </c>
      <c r="I60" s="521" t="s">
        <v>334</v>
      </c>
      <c r="J60" s="521" t="s">
        <v>369</v>
      </c>
      <c r="K60" s="521"/>
      <c r="L60" s="521" t="s">
        <v>2097</v>
      </c>
    </row>
    <row r="61" spans="1:12" s="520" customFormat="1" ht="72">
      <c r="A61" s="521">
        <v>9</v>
      </c>
      <c r="B61" s="521" t="s">
        <v>372</v>
      </c>
      <c r="C61" s="521" t="s">
        <v>61</v>
      </c>
      <c r="D61" s="521" t="s">
        <v>1238</v>
      </c>
      <c r="E61" s="521">
        <v>1.4166000000000001</v>
      </c>
      <c r="F61" s="521">
        <v>0.55000000000000004</v>
      </c>
      <c r="G61" s="521">
        <v>1.274</v>
      </c>
      <c r="H61" s="521" t="s">
        <v>2091</v>
      </c>
      <c r="I61" s="521" t="s">
        <v>334</v>
      </c>
      <c r="J61" s="521" t="s">
        <v>376</v>
      </c>
      <c r="K61" s="521"/>
      <c r="L61" s="521" t="s">
        <v>2096</v>
      </c>
    </row>
    <row r="62" spans="1:12" s="520" customFormat="1" ht="72">
      <c r="A62" s="521">
        <v>10</v>
      </c>
      <c r="B62" s="521" t="s">
        <v>378</v>
      </c>
      <c r="C62" s="521" t="s">
        <v>77</v>
      </c>
      <c r="D62" s="521" t="s">
        <v>1238</v>
      </c>
      <c r="E62" s="521">
        <v>1.4166000000000001</v>
      </c>
      <c r="F62" s="521">
        <v>6</v>
      </c>
      <c r="G62" s="521">
        <v>11.25</v>
      </c>
      <c r="H62" s="521" t="s">
        <v>2091</v>
      </c>
      <c r="I62" s="521" t="s">
        <v>334</v>
      </c>
      <c r="J62" s="521" t="s">
        <v>380</v>
      </c>
      <c r="K62" s="521"/>
      <c r="L62" s="521" t="s">
        <v>2097</v>
      </c>
    </row>
    <row r="63" spans="1:12" s="520" customFormat="1" ht="72">
      <c r="A63" s="521">
        <v>11</v>
      </c>
      <c r="B63" s="521" t="s">
        <v>381</v>
      </c>
      <c r="C63" s="521" t="s">
        <v>61</v>
      </c>
      <c r="D63" s="521" t="s">
        <v>1238</v>
      </c>
      <c r="E63" s="521">
        <v>1.4166000000000001</v>
      </c>
      <c r="F63" s="521">
        <v>0.55000000000000004</v>
      </c>
      <c r="G63" s="521">
        <v>1.274</v>
      </c>
      <c r="H63" s="521" t="s">
        <v>2091</v>
      </c>
      <c r="I63" s="521" t="s">
        <v>334</v>
      </c>
      <c r="J63" s="521" t="s">
        <v>382</v>
      </c>
      <c r="K63" s="521"/>
      <c r="L63" s="521" t="s">
        <v>2096</v>
      </c>
    </row>
    <row r="64" spans="1:12" s="520" customFormat="1" ht="72">
      <c r="A64" s="521">
        <v>12</v>
      </c>
      <c r="B64" s="521" t="s">
        <v>385</v>
      </c>
      <c r="C64" s="521" t="s">
        <v>98</v>
      </c>
      <c r="D64" s="521" t="s">
        <v>1238</v>
      </c>
      <c r="E64" s="521">
        <v>1.4166000000000001</v>
      </c>
      <c r="F64" s="521">
        <v>1.33</v>
      </c>
      <c r="G64" s="521">
        <v>3.456</v>
      </c>
      <c r="H64" s="521" t="s">
        <v>2091</v>
      </c>
      <c r="I64" s="521" t="s">
        <v>334</v>
      </c>
      <c r="J64" s="521" t="s">
        <v>386</v>
      </c>
      <c r="K64" s="521"/>
      <c r="L64" s="521" t="s">
        <v>2096</v>
      </c>
    </row>
    <row r="65" spans="1:12" s="520" customFormat="1" ht="84">
      <c r="A65" s="521">
        <v>13</v>
      </c>
      <c r="B65" s="521" t="s">
        <v>443</v>
      </c>
      <c r="C65" s="521" t="s">
        <v>77</v>
      </c>
      <c r="D65" s="521" t="s">
        <v>1262</v>
      </c>
      <c r="E65" s="521">
        <v>2.41</v>
      </c>
      <c r="F65" s="521">
        <v>6</v>
      </c>
      <c r="G65" s="521">
        <v>11.25</v>
      </c>
      <c r="H65" s="521" t="s">
        <v>2064</v>
      </c>
      <c r="I65" s="521" t="s">
        <v>445</v>
      </c>
      <c r="J65" s="521" t="s">
        <v>446</v>
      </c>
      <c r="K65" s="521" t="s">
        <v>2126</v>
      </c>
      <c r="L65" s="521" t="s">
        <v>2109</v>
      </c>
    </row>
    <row r="66" spans="1:12" s="520" customFormat="1" ht="72">
      <c r="A66" s="521">
        <v>14</v>
      </c>
      <c r="B66" s="521" t="s">
        <v>448</v>
      </c>
      <c r="C66" s="521" t="s">
        <v>98</v>
      </c>
      <c r="D66" s="521" t="s">
        <v>1262</v>
      </c>
      <c r="E66" s="521">
        <v>2.41</v>
      </c>
      <c r="F66" s="521">
        <v>1.33</v>
      </c>
      <c r="G66" s="521">
        <v>3.456</v>
      </c>
      <c r="H66" s="521" t="s">
        <v>2064</v>
      </c>
      <c r="I66" s="521" t="s">
        <v>445</v>
      </c>
      <c r="J66" s="521" t="s">
        <v>449</v>
      </c>
      <c r="K66" s="521"/>
      <c r="L66" s="521" t="s">
        <v>2107</v>
      </c>
    </row>
    <row r="67" spans="1:12" s="520" customFormat="1" ht="72">
      <c r="A67" s="521">
        <v>15</v>
      </c>
      <c r="B67" s="521" t="s">
        <v>450</v>
      </c>
      <c r="C67" s="521" t="s">
        <v>61</v>
      </c>
      <c r="D67" s="521" t="s">
        <v>1262</v>
      </c>
      <c r="E67" s="521">
        <v>2.41</v>
      </c>
      <c r="F67" s="521">
        <v>0.55000000000000004</v>
      </c>
      <c r="G67" s="521">
        <v>1.274</v>
      </c>
      <c r="H67" s="521" t="s">
        <v>2064</v>
      </c>
      <c r="I67" s="521" t="s">
        <v>445</v>
      </c>
      <c r="J67" s="521" t="s">
        <v>449</v>
      </c>
      <c r="K67" s="521"/>
      <c r="L67" s="521" t="s">
        <v>2107</v>
      </c>
    </row>
    <row r="68" spans="1:12" s="520" customFormat="1" ht="72">
      <c r="A68" s="521">
        <v>16</v>
      </c>
      <c r="B68" s="521" t="s">
        <v>456</v>
      </c>
      <c r="C68" s="521" t="s">
        <v>61</v>
      </c>
      <c r="D68" s="521" t="s">
        <v>1262</v>
      </c>
      <c r="E68" s="521">
        <v>2.41</v>
      </c>
      <c r="F68" s="521">
        <v>0.55000000000000004</v>
      </c>
      <c r="G68" s="521">
        <v>1.274</v>
      </c>
      <c r="H68" s="521" t="s">
        <v>2064</v>
      </c>
      <c r="I68" s="521" t="s">
        <v>445</v>
      </c>
      <c r="J68" s="521" t="s">
        <v>459</v>
      </c>
      <c r="K68" s="521"/>
      <c r="L68" s="521" t="s">
        <v>2107</v>
      </c>
    </row>
    <row r="69" spans="1:12" s="520" customFormat="1" ht="72">
      <c r="A69" s="521">
        <v>17</v>
      </c>
      <c r="B69" s="521" t="s">
        <v>2003</v>
      </c>
      <c r="C69" s="521" t="s">
        <v>61</v>
      </c>
      <c r="D69" s="521"/>
      <c r="E69" s="521"/>
      <c r="F69" s="521">
        <v>0.55000000000000004</v>
      </c>
      <c r="G69" s="521">
        <v>1.274</v>
      </c>
      <c r="H69" s="521" t="s">
        <v>2049</v>
      </c>
      <c r="I69" s="521" t="s">
        <v>64</v>
      </c>
      <c r="J69" s="521" t="s">
        <v>485</v>
      </c>
      <c r="K69" s="521"/>
      <c r="L69" s="521" t="s">
        <v>2103</v>
      </c>
    </row>
    <row r="70" spans="1:12" s="520" customFormat="1" ht="156">
      <c r="A70" s="521">
        <v>18</v>
      </c>
      <c r="B70" s="521" t="s">
        <v>491</v>
      </c>
      <c r="C70" s="521" t="s">
        <v>2345</v>
      </c>
      <c r="D70" s="521" t="s">
        <v>2137</v>
      </c>
      <c r="E70" s="521">
        <v>0.92859999999999998</v>
      </c>
      <c r="F70" s="521">
        <v>17.55</v>
      </c>
      <c r="G70" s="521">
        <v>33.424999999999997</v>
      </c>
      <c r="H70" s="521" t="s">
        <v>2049</v>
      </c>
      <c r="I70" s="521" t="s">
        <v>64</v>
      </c>
      <c r="J70" s="521"/>
      <c r="K70" s="521" t="s">
        <v>2111</v>
      </c>
      <c r="L70" s="521" t="s">
        <v>2109</v>
      </c>
    </row>
    <row r="71" spans="1:12" s="520" customFormat="1" ht="84">
      <c r="A71" s="521">
        <v>19</v>
      </c>
      <c r="B71" s="521" t="s">
        <v>491</v>
      </c>
      <c r="C71" s="521" t="s">
        <v>123</v>
      </c>
      <c r="D71" s="521" t="s">
        <v>2135</v>
      </c>
      <c r="E71" s="521">
        <v>0.4899</v>
      </c>
      <c r="F71" s="521">
        <v>17.55</v>
      </c>
      <c r="G71" s="521">
        <v>33.424999999999997</v>
      </c>
      <c r="H71" s="521" t="s">
        <v>2049</v>
      </c>
      <c r="I71" s="521" t="s">
        <v>64</v>
      </c>
      <c r="J71" s="521"/>
      <c r="K71" s="521" t="s">
        <v>2111</v>
      </c>
      <c r="L71" s="521" t="s">
        <v>2109</v>
      </c>
    </row>
    <row r="72" spans="1:12" s="520" customFormat="1" ht="72">
      <c r="A72" s="521">
        <v>20</v>
      </c>
      <c r="B72" s="521" t="s">
        <v>497</v>
      </c>
      <c r="C72" s="521" t="s">
        <v>61</v>
      </c>
      <c r="D72" s="521" t="s">
        <v>1255</v>
      </c>
      <c r="E72" s="521">
        <v>0.51</v>
      </c>
      <c r="F72" s="521">
        <v>0.55000000000000004</v>
      </c>
      <c r="G72" s="521">
        <v>1.274</v>
      </c>
      <c r="H72" s="521" t="s">
        <v>2065</v>
      </c>
      <c r="I72" s="521" t="s">
        <v>445</v>
      </c>
      <c r="J72" s="521" t="s">
        <v>502</v>
      </c>
      <c r="K72" s="521"/>
      <c r="L72" s="521" t="s">
        <v>2107</v>
      </c>
    </row>
    <row r="73" spans="1:12" s="520" customFormat="1" ht="72">
      <c r="A73" s="521">
        <v>21</v>
      </c>
      <c r="B73" s="521" t="s">
        <v>503</v>
      </c>
      <c r="C73" s="521" t="s">
        <v>61</v>
      </c>
      <c r="D73" s="521" t="s">
        <v>2324</v>
      </c>
      <c r="E73" s="521">
        <v>1.92</v>
      </c>
      <c r="F73" s="521">
        <v>0.55000000000000004</v>
      </c>
      <c r="G73" s="521">
        <v>1.274</v>
      </c>
      <c r="H73" s="521" t="s">
        <v>2066</v>
      </c>
      <c r="I73" s="521" t="s">
        <v>334</v>
      </c>
      <c r="J73" s="521" t="s">
        <v>507</v>
      </c>
      <c r="K73" s="521"/>
      <c r="L73" s="521" t="s">
        <v>2107</v>
      </c>
    </row>
    <row r="74" spans="1:12" s="520" customFormat="1" ht="96">
      <c r="A74" s="521">
        <v>22</v>
      </c>
      <c r="B74" s="521" t="s">
        <v>514</v>
      </c>
      <c r="C74" s="521" t="s">
        <v>61</v>
      </c>
      <c r="D74" s="521" t="s">
        <v>2125</v>
      </c>
      <c r="E74" s="521">
        <v>1.2089000000000001</v>
      </c>
      <c r="F74" s="521">
        <v>0.55000000000000004</v>
      </c>
      <c r="G74" s="521">
        <v>1.274</v>
      </c>
      <c r="H74" s="521" t="s">
        <v>2049</v>
      </c>
      <c r="I74" s="521" t="s">
        <v>64</v>
      </c>
      <c r="J74" s="521" t="s">
        <v>519</v>
      </c>
      <c r="K74" s="521" t="s">
        <v>2087</v>
      </c>
      <c r="L74" s="521" t="s">
        <v>2113</v>
      </c>
    </row>
    <row r="75" spans="1:12" s="520" customFormat="1" ht="96">
      <c r="A75" s="521">
        <v>23</v>
      </c>
      <c r="B75" s="521" t="s">
        <v>522</v>
      </c>
      <c r="C75" s="521" t="s">
        <v>61</v>
      </c>
      <c r="D75" s="521" t="s">
        <v>2138</v>
      </c>
      <c r="E75" s="521">
        <v>1.6816</v>
      </c>
      <c r="F75" s="521">
        <v>0.55000000000000004</v>
      </c>
      <c r="G75" s="521">
        <v>1.274</v>
      </c>
      <c r="H75" s="521" t="s">
        <v>2049</v>
      </c>
      <c r="I75" s="521" t="s">
        <v>64</v>
      </c>
      <c r="J75" s="521" t="s">
        <v>525</v>
      </c>
      <c r="K75" s="521" t="s">
        <v>2087</v>
      </c>
      <c r="L75" s="521" t="s">
        <v>2104</v>
      </c>
    </row>
    <row r="76" spans="1:12" s="520" customFormat="1" ht="96">
      <c r="A76" s="521">
        <v>24</v>
      </c>
      <c r="B76" s="521" t="s">
        <v>527</v>
      </c>
      <c r="C76" s="521" t="s">
        <v>61</v>
      </c>
      <c r="D76" s="521" t="s">
        <v>2119</v>
      </c>
      <c r="E76" s="521">
        <v>6.63</v>
      </c>
      <c r="F76" s="521">
        <v>0.55000000000000004</v>
      </c>
      <c r="G76" s="521">
        <v>1.274</v>
      </c>
      <c r="H76" s="521" t="s">
        <v>2129</v>
      </c>
      <c r="I76" s="521" t="s">
        <v>64</v>
      </c>
      <c r="J76" s="521" t="s">
        <v>533</v>
      </c>
      <c r="K76" s="521" t="s">
        <v>2087</v>
      </c>
      <c r="L76" s="521" t="s">
        <v>2104</v>
      </c>
    </row>
    <row r="77" spans="1:12" s="520" customFormat="1" ht="96">
      <c r="A77" s="521">
        <v>25</v>
      </c>
      <c r="B77" s="521" t="s">
        <v>2347</v>
      </c>
      <c r="C77" s="521" t="s">
        <v>61</v>
      </c>
      <c r="D77" s="521" t="s">
        <v>2119</v>
      </c>
      <c r="E77" s="521">
        <v>6.63</v>
      </c>
      <c r="F77" s="521">
        <v>0.55000000000000004</v>
      </c>
      <c r="G77" s="521">
        <v>1.274</v>
      </c>
      <c r="H77" s="521" t="s">
        <v>2129</v>
      </c>
      <c r="I77" s="521" t="s">
        <v>64</v>
      </c>
      <c r="J77" s="521" t="s">
        <v>538</v>
      </c>
      <c r="K77" s="521" t="s">
        <v>2087</v>
      </c>
      <c r="L77" s="521" t="s">
        <v>2104</v>
      </c>
    </row>
    <row r="78" spans="1:12" s="520" customFormat="1" ht="96">
      <c r="A78" s="521">
        <v>26</v>
      </c>
      <c r="B78" s="521" t="s">
        <v>540</v>
      </c>
      <c r="C78" s="521" t="s">
        <v>61</v>
      </c>
      <c r="D78" s="521" t="s">
        <v>2121</v>
      </c>
      <c r="E78" s="521">
        <v>15.24</v>
      </c>
      <c r="F78" s="521">
        <v>0.55000000000000004</v>
      </c>
      <c r="G78" s="521">
        <v>1.274</v>
      </c>
      <c r="H78" s="521" t="s">
        <v>2067</v>
      </c>
      <c r="I78" s="521" t="s">
        <v>64</v>
      </c>
      <c r="J78" s="521" t="s">
        <v>545</v>
      </c>
      <c r="K78" s="521" t="s">
        <v>2087</v>
      </c>
      <c r="L78" s="521" t="s">
        <v>2104</v>
      </c>
    </row>
    <row r="79" spans="1:12" s="520" customFormat="1" ht="96">
      <c r="A79" s="521">
        <v>27</v>
      </c>
      <c r="B79" s="521" t="s">
        <v>549</v>
      </c>
      <c r="C79" s="521" t="s">
        <v>61</v>
      </c>
      <c r="D79" s="521" t="s">
        <v>2123</v>
      </c>
      <c r="E79" s="521">
        <v>1.82</v>
      </c>
      <c r="F79" s="521">
        <v>0.55000000000000004</v>
      </c>
      <c r="G79" s="521">
        <v>1.274</v>
      </c>
      <c r="H79" s="521" t="s">
        <v>2067</v>
      </c>
      <c r="I79" s="521" t="s">
        <v>64</v>
      </c>
      <c r="J79" s="521" t="s">
        <v>550</v>
      </c>
      <c r="K79" s="521" t="s">
        <v>2087</v>
      </c>
      <c r="L79" s="521" t="s">
        <v>2104</v>
      </c>
    </row>
    <row r="80" spans="1:12" s="520" customFormat="1" ht="96">
      <c r="A80" s="521">
        <v>28</v>
      </c>
      <c r="B80" s="521" t="s">
        <v>552</v>
      </c>
      <c r="C80" s="521" t="s">
        <v>98</v>
      </c>
      <c r="D80" s="521" t="s">
        <v>2123</v>
      </c>
      <c r="E80" s="521">
        <v>1.82</v>
      </c>
      <c r="F80" s="521">
        <v>1.33</v>
      </c>
      <c r="G80" s="521">
        <v>3.456</v>
      </c>
      <c r="H80" s="521" t="s">
        <v>2067</v>
      </c>
      <c r="I80" s="521" t="s">
        <v>64</v>
      </c>
      <c r="J80" s="521" t="s">
        <v>553</v>
      </c>
      <c r="K80" s="521" t="s">
        <v>2087</v>
      </c>
      <c r="L80" s="521" t="s">
        <v>2104</v>
      </c>
    </row>
    <row r="93" spans="2:2">
      <c r="B93" t="s">
        <v>2126</v>
      </c>
    </row>
    <row r="94" spans="2:2">
      <c r="B94" t="s">
        <v>2111</v>
      </c>
    </row>
    <row r="95" spans="2:2">
      <c r="B95" t="s">
        <v>2087</v>
      </c>
    </row>
    <row r="97" spans="2:2">
      <c r="B97" t="s">
        <v>2097</v>
      </c>
    </row>
    <row r="98" spans="2:2">
      <c r="B98" t="s">
        <v>2096</v>
      </c>
    </row>
    <row r="99" spans="2:2">
      <c r="B99" t="s">
        <v>2109</v>
      </c>
    </row>
    <row r="100" spans="2:2">
      <c r="B100" t="s">
        <v>2107</v>
      </c>
    </row>
    <row r="101" spans="2:2">
      <c r="B101" t="s">
        <v>2103</v>
      </c>
    </row>
    <row r="102" spans="2:2">
      <c r="B102" t="s">
        <v>2113</v>
      </c>
    </row>
    <row r="103" spans="2:2">
      <c r="B103" t="s">
        <v>2104</v>
      </c>
    </row>
    <row r="105" spans="2:2">
      <c r="B105" t="s">
        <v>209</v>
      </c>
    </row>
    <row r="106" spans="2:2">
      <c r="B106" t="s">
        <v>216</v>
      </c>
    </row>
    <row r="107" spans="2:2">
      <c r="B107" t="s">
        <v>242</v>
      </c>
    </row>
    <row r="108" spans="2:2">
      <c r="B108" t="s">
        <v>2340</v>
      </c>
    </row>
    <row r="109" spans="2:2">
      <c r="B109" t="s">
        <v>2127</v>
      </c>
    </row>
    <row r="110" spans="2:2">
      <c r="B110" t="s">
        <v>2344</v>
      </c>
    </row>
    <row r="111" spans="2:2">
      <c r="B111" t="s">
        <v>2114</v>
      </c>
    </row>
    <row r="114" spans="2:2">
      <c r="B114" t="s">
        <v>333</v>
      </c>
    </row>
    <row r="115" spans="2:2">
      <c r="B115" t="s">
        <v>341</v>
      </c>
    </row>
    <row r="116" spans="2:2">
      <c r="B116" t="s">
        <v>348</v>
      </c>
    </row>
    <row r="117" spans="2:2">
      <c r="B117" t="s">
        <v>368</v>
      </c>
    </row>
    <row r="118" spans="2:2">
      <c r="B118" t="s">
        <v>444</v>
      </c>
    </row>
    <row r="119" spans="2:2">
      <c r="B119" t="s">
        <v>2069</v>
      </c>
    </row>
    <row r="120" spans="2:2">
      <c r="B120" t="s">
        <v>498</v>
      </c>
    </row>
    <row r="121" spans="2:2">
      <c r="B121" t="s">
        <v>504</v>
      </c>
    </row>
    <row r="122" spans="2:2">
      <c r="B122" t="s">
        <v>2295</v>
      </c>
    </row>
    <row r="123" spans="2:2">
      <c r="B123" t="s">
        <v>2128</v>
      </c>
    </row>
    <row r="124" spans="2:2">
      <c r="B124" t="s">
        <v>2346</v>
      </c>
    </row>
    <row r="125" spans="2:2">
      <c r="B125" t="s">
        <v>2348</v>
      </c>
    </row>
    <row r="126" spans="2:2">
      <c r="B126" t="s">
        <v>2353</v>
      </c>
    </row>
  </sheetData>
  <autoFilter ref="B1:C21"/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8416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33</vt:i4>
      </vt:variant>
      <vt:variant>
        <vt:lpstr>Zakresy nazwane</vt:lpstr>
      </vt:variant>
      <vt:variant>
        <vt:i4>58</vt:i4>
      </vt:variant>
    </vt:vector>
  </HeadingPairs>
  <TitlesOfParts>
    <vt:vector size="91" baseType="lpstr">
      <vt:lpstr>Zestawienie infrastru 2023</vt:lpstr>
      <vt:lpstr>Działki 2023-03</vt:lpstr>
      <vt:lpstr>Załączniki 2023-03</vt:lpstr>
      <vt:lpstr>2022-12 działki</vt:lpstr>
      <vt:lpstr>Arkusz5</vt:lpstr>
      <vt:lpstr>Arkusz1</vt:lpstr>
      <vt:lpstr>RZGW 10-22</vt:lpstr>
      <vt:lpstr>Arkusz9</vt:lpstr>
      <vt:lpstr>Bez umowy z WP</vt:lpstr>
      <vt:lpstr>Oświadczenia</vt:lpstr>
      <vt:lpstr>KONKRET</vt:lpstr>
      <vt:lpstr>Arkusz3</vt:lpstr>
      <vt:lpstr>Arkusz2</vt:lpstr>
      <vt:lpstr>Arkusz4</vt:lpstr>
      <vt:lpstr>PODSUMOWANIE UZGODNIEŃ</vt:lpstr>
      <vt:lpstr>Współrzędne geograficzne (I)</vt:lpstr>
      <vt:lpstr>Podsumowanie kosztów (I)</vt:lpstr>
      <vt:lpstr>1. Podsumowanie ilościowe (I)</vt:lpstr>
      <vt:lpstr>BARYCZ+MŁYNÓWKA,ŁUGA (I)</vt:lpstr>
      <vt:lpstr>GRABOWNICA, PRĄDNIA (II)</vt:lpstr>
      <vt:lpstr>Podsumowanie kosztów (II)</vt:lpstr>
      <vt:lpstr>Inwentaryzacja Barycz</vt:lpstr>
      <vt:lpstr>stany</vt:lpstr>
      <vt:lpstr>Wały_Milicz</vt:lpstr>
      <vt:lpstr>Wały_Trzebnica</vt:lpstr>
      <vt:lpstr>Koszty WOD</vt:lpstr>
      <vt:lpstr>Podsumowanie 2021-V</vt:lpstr>
      <vt:lpstr>Podsumowanie 2020_do 2021-IV</vt:lpstr>
      <vt:lpstr>Załącznik 6-nowe tablice</vt:lpstr>
      <vt:lpstr>Załącznik 7-remont, nie nasze</vt:lpstr>
      <vt:lpstr>Załącznik 8-remont, nasze</vt:lpstr>
      <vt:lpstr>Do pisma WP 2021-11</vt:lpstr>
      <vt:lpstr>INFRASTRUKTURA SZLAKU 2014</vt:lpstr>
      <vt:lpstr>'INFRASTRUKTURA SZLAKU 2014'!__UnoMark__524_77525696</vt:lpstr>
      <vt:lpstr>'INFRASTRUKTURA SZLAKU 2014'!__UnoMark__526_77525696</vt:lpstr>
      <vt:lpstr>'INFRASTRUKTURA SZLAKU 2014'!__UnoMark__528_77525696</vt:lpstr>
      <vt:lpstr>'INFRASTRUKTURA SZLAKU 2014'!__UnoMark__530_77525696</vt:lpstr>
      <vt:lpstr>'INFRASTRUKTURA SZLAKU 2014'!__UnoMark__532_77525696</vt:lpstr>
      <vt:lpstr>'INFRASTRUKTURA SZLAKU 2014'!__UnoMark__534_77525696</vt:lpstr>
      <vt:lpstr>'INFRASTRUKTURA SZLAKU 2014'!__UnoMark__536_77525696</vt:lpstr>
      <vt:lpstr>'INFRASTRUKTURA SZLAKU 2014'!__UnoMark__537_77525696</vt:lpstr>
      <vt:lpstr>'INFRASTRUKTURA SZLAKU 2014'!__UnoMark__541_77525696</vt:lpstr>
      <vt:lpstr>'INFRASTRUKTURA SZLAKU 2014'!__UnoMark__544_77525696</vt:lpstr>
      <vt:lpstr>'INFRASTRUKTURA SZLAKU 2014'!__UnoMark__545_77525696</vt:lpstr>
      <vt:lpstr>'INFRASTRUKTURA SZLAKU 2014'!__UnoMark__548_77525696</vt:lpstr>
      <vt:lpstr>'INFRASTRUKTURA SZLAKU 2014'!__UnoMark__550_77525696</vt:lpstr>
      <vt:lpstr>'INFRASTRUKTURA SZLAKU 2014'!__UnoMark__551_77525696</vt:lpstr>
      <vt:lpstr>'INFRASTRUKTURA SZLAKU 2014'!__UnoMark__552_77525696</vt:lpstr>
      <vt:lpstr>'INFRASTRUKTURA SZLAKU 2014'!__UnoMark__553_77525696</vt:lpstr>
      <vt:lpstr>'BARYCZ+MŁYNÓWKA,ŁUGA (I)'!_FilterDatabase_0</vt:lpstr>
      <vt:lpstr>'GRABOWNICA, PRĄDNIA (II)'!_FilterDatabase_0</vt:lpstr>
      <vt:lpstr>'PODSUMOWANIE UZGODNIEŃ'!_FilterDatabase_0</vt:lpstr>
      <vt:lpstr>Wały_Milicz!_FilterDatabase_0</vt:lpstr>
      <vt:lpstr>Wały_Trzebnica!_FilterDatabase_0</vt:lpstr>
      <vt:lpstr>'Współrzędne geograficzne (I)'!_FilterDatabase_0</vt:lpstr>
      <vt:lpstr>'Załącznik 8-remont, nasze'!_FilterDatabase_0</vt:lpstr>
      <vt:lpstr>'Zestawienie infrastru 2023'!_FilterDatabase_0</vt:lpstr>
      <vt:lpstr>'BARYCZ+MŁYNÓWKA,ŁUGA (I)'!_FiltrujBazeDanych</vt:lpstr>
      <vt:lpstr>'GRABOWNICA, PRĄDNIA (II)'!_FiltrujBazeDanych</vt:lpstr>
      <vt:lpstr>'PODSUMOWANIE UZGODNIEŃ'!_FiltrujBazeDanych</vt:lpstr>
      <vt:lpstr>Wały_Milicz!_FiltrujBazeDanych</vt:lpstr>
      <vt:lpstr>Wały_Trzebnica!_FiltrujBazeDanych</vt:lpstr>
      <vt:lpstr>'Współrzędne geograficzne (I)'!_FiltrujBazeDanych</vt:lpstr>
      <vt:lpstr>'Do pisma WP 2021-11'!Obszar_wydruku</vt:lpstr>
      <vt:lpstr>'Podsumowanie 2020_do 2021-IV'!Obszar_wydruku</vt:lpstr>
      <vt:lpstr>'Podsumowanie 2021-V'!Obszar_wydruku</vt:lpstr>
      <vt:lpstr>'Załącznik 6-nowe tablice'!Obszar_wydruku</vt:lpstr>
      <vt:lpstr>'Załącznik 7-remont, nie nasze'!Obszar_wydruku</vt:lpstr>
      <vt:lpstr>'Załącznik 8-remont, nasze'!Obszar_wydruku</vt:lpstr>
      <vt:lpstr>'Zestawienie infrastru 2023'!Obszar_wydruku</vt:lpstr>
      <vt:lpstr>'Załącznik 8-remont, nasze'!Print_Area_0</vt:lpstr>
      <vt:lpstr>'Zestawienie infrastru 2023'!Print_Area_0</vt:lpstr>
      <vt:lpstr>'BARYCZ+MŁYNÓWKA,ŁUGA (I)'!Print_Titles_0</vt:lpstr>
      <vt:lpstr>Wały_Milicz!Print_Titles_0</vt:lpstr>
      <vt:lpstr>Wały_Trzebnica!Print_Titles_0</vt:lpstr>
      <vt:lpstr>'Współrzędne geograficzne (I)'!Print_Titles_0</vt:lpstr>
      <vt:lpstr>'Załącznik 8-remont, nasze'!Print_Titles_0</vt:lpstr>
      <vt:lpstr>'Zestawienie infrastru 2023'!Print_Titles_0</vt:lpstr>
      <vt:lpstr>'BARYCZ+MŁYNÓWKA,ŁUGA (I)'!Tytuły_wydruku</vt:lpstr>
      <vt:lpstr>'Do pisma WP 2021-11'!Tytuły_wydruku</vt:lpstr>
      <vt:lpstr>'INFRASTRUKTURA SZLAKU 2014'!Tytuły_wydruku</vt:lpstr>
      <vt:lpstr>KONKRET!Tytuły_wydruku</vt:lpstr>
      <vt:lpstr>'Podsumowanie 2020_do 2021-IV'!Tytuły_wydruku</vt:lpstr>
      <vt:lpstr>'Podsumowanie 2021-V'!Tytuły_wydruku</vt:lpstr>
      <vt:lpstr>Wały_Milicz!Tytuły_wydruku</vt:lpstr>
      <vt:lpstr>Wały_Trzebnica!Tytuły_wydruku</vt:lpstr>
      <vt:lpstr>'Współrzędne geograficzne (I)'!Tytuły_wydruku</vt:lpstr>
      <vt:lpstr>'Załącznik 6-nowe tablice'!Tytuły_wydruku</vt:lpstr>
      <vt:lpstr>'Załącznik 7-remont, nie nasze'!Tytuły_wydruku</vt:lpstr>
      <vt:lpstr>'Załącznik 8-remont, nasze'!Tytuły_wydruku</vt:lpstr>
      <vt:lpstr>'Zestawienie infrastru 2023'!Tytuły_wydruku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esnazyk</dc:creator>
  <cp:lastModifiedBy>esnazyk</cp:lastModifiedBy>
  <cp:revision>16</cp:revision>
  <cp:lastPrinted>2023-06-22T13:36:46Z</cp:lastPrinted>
  <dcterms:created xsi:type="dcterms:W3CDTF">2014-10-08T12:10:10Z</dcterms:created>
  <dcterms:modified xsi:type="dcterms:W3CDTF">2023-06-22T13:38:00Z</dcterms:modified>
  <dc:language>pl-PL</dc:language>
</cp:coreProperties>
</file>